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Cuadros FOGAPE\"/>
    </mc:Choice>
  </mc:AlternateContent>
  <xr:revisionPtr revIDLastSave="0" documentId="8_{AE9465EC-2E11-4C25-A52E-C82F090DCB84}" xr6:coauthVersionLast="46" xr6:coauthVersionMax="46" xr10:uidLastSave="{00000000-0000-0000-0000-000000000000}"/>
  <bookViews>
    <workbookView xWindow="-108" yWindow="-108" windowWidth="23256" windowHeight="12576" xr2:uid="{8CC9E899-232C-49C9-9FFC-2E7BBE7CE6D6}"/>
  </bookViews>
  <sheets>
    <sheet name="índice" sheetId="7" r:id="rId1"/>
    <sheet name="cuadro general" sheetId="8" r:id="rId2"/>
    <sheet name="características" sheetId="9" r:id="rId3"/>
    <sheet name="evoluciones" sheetId="10" r:id="rId4"/>
    <sheet name="participaciones" sheetId="1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B3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H57" i="9"/>
  <c r="G57" i="9"/>
  <c r="F57" i="9"/>
  <c r="E57" i="9"/>
  <c r="D57" i="9"/>
  <c r="C57" i="9"/>
  <c r="H56" i="9"/>
  <c r="G56" i="9"/>
  <c r="F56" i="9"/>
  <c r="E56" i="9"/>
  <c r="D56" i="9"/>
  <c r="C56" i="9"/>
  <c r="H55" i="9"/>
  <c r="G55" i="9"/>
  <c r="F55" i="9"/>
  <c r="E55" i="9"/>
  <c r="D55" i="9"/>
  <c r="C55" i="9"/>
  <c r="H54" i="9"/>
  <c r="G54" i="9"/>
  <c r="F54" i="9"/>
  <c r="E54" i="9"/>
  <c r="D54" i="9"/>
  <c r="C54" i="9"/>
  <c r="H53" i="9"/>
  <c r="G53" i="9"/>
  <c r="F53" i="9"/>
  <c r="E53" i="9"/>
  <c r="D53" i="9"/>
  <c r="C53" i="9"/>
  <c r="H52" i="9"/>
  <c r="G52" i="9"/>
  <c r="F52" i="9"/>
  <c r="E52" i="9"/>
  <c r="D52" i="9"/>
  <c r="C52" i="9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34" i="9"/>
  <c r="G34" i="9"/>
  <c r="F34" i="9"/>
  <c r="E34" i="9"/>
  <c r="D34" i="9"/>
  <c r="C34" i="9"/>
  <c r="H33" i="9"/>
  <c r="G33" i="9"/>
  <c r="F33" i="9"/>
  <c r="E33" i="9"/>
  <c r="D33" i="9"/>
  <c r="C33" i="9"/>
  <c r="H32" i="9"/>
  <c r="G32" i="9"/>
  <c r="F32" i="9"/>
  <c r="E32" i="9"/>
  <c r="D32" i="9"/>
  <c r="C32" i="9"/>
  <c r="H31" i="9"/>
  <c r="G31" i="9"/>
  <c r="F31" i="9"/>
  <c r="E31" i="9"/>
  <c r="D31" i="9"/>
  <c r="C31" i="9"/>
  <c r="H30" i="9"/>
  <c r="G30" i="9"/>
  <c r="F30" i="9"/>
  <c r="E30" i="9"/>
  <c r="D30" i="9"/>
  <c r="C30" i="9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H10" i="9"/>
  <c r="G10" i="9"/>
  <c r="F10" i="9"/>
  <c r="E10" i="9"/>
  <c r="D10" i="9"/>
  <c r="C10" i="9"/>
  <c r="B3" i="9"/>
  <c r="F82" i="8"/>
  <c r="L78" i="8"/>
  <c r="BG77" i="8"/>
  <c r="BE77" i="8"/>
  <c r="BB77" i="8"/>
  <c r="AZ77" i="8"/>
  <c r="AY77" i="8"/>
  <c r="AL77" i="8"/>
  <c r="AK77" i="8"/>
  <c r="BH77" i="8" s="1"/>
  <c r="AJ77" i="8"/>
  <c r="AI77" i="8"/>
  <c r="BF77" i="8" s="1"/>
  <c r="AH77" i="8"/>
  <c r="AG77" i="8"/>
  <c r="BD77" i="8" s="1"/>
  <c r="AF77" i="8"/>
  <c r="BC77" i="8" s="1"/>
  <c r="AE77" i="8"/>
  <c r="AD77" i="8"/>
  <c r="BA77" i="8" s="1"/>
  <c r="AC77" i="8"/>
  <c r="AB77" i="8"/>
  <c r="AA77" i="8"/>
  <c r="AX77" i="8" s="1"/>
  <c r="Z77" i="8"/>
  <c r="Y77" i="8"/>
  <c r="X77" i="8"/>
  <c r="AV77" i="8" s="1"/>
  <c r="W77" i="8"/>
  <c r="AU77" i="8" s="1"/>
  <c r="V77" i="8"/>
  <c r="AT77" i="8" s="1"/>
  <c r="U77" i="8"/>
  <c r="AS77" i="8" s="1"/>
  <c r="T77" i="8"/>
  <c r="AR77" i="8" s="1"/>
  <c r="S77" i="8"/>
  <c r="AQ77" i="8" s="1"/>
  <c r="R77" i="8"/>
  <c r="AP77" i="8" s="1"/>
  <c r="Q77" i="8"/>
  <c r="AO77" i="8" s="1"/>
  <c r="P77" i="8"/>
  <c r="AN77" i="8" s="1"/>
  <c r="O77" i="8"/>
  <c r="AM77" i="8" s="1"/>
  <c r="N77" i="8"/>
  <c r="BN77" i="8" s="1"/>
  <c r="M77" i="8"/>
  <c r="L77" i="8"/>
  <c r="K77" i="8"/>
  <c r="J77" i="8"/>
  <c r="I77" i="8"/>
  <c r="H77" i="8"/>
  <c r="G77" i="8"/>
  <c r="F77" i="8"/>
  <c r="E77" i="8"/>
  <c r="D77" i="8"/>
  <c r="C77" i="8"/>
  <c r="BG76" i="8"/>
  <c r="BE76" i="8"/>
  <c r="BD76" i="8"/>
  <c r="AZ76" i="8"/>
  <c r="AX76" i="8"/>
  <c r="AK76" i="8"/>
  <c r="BH76" i="8" s="1"/>
  <c r="AJ76" i="8"/>
  <c r="AI76" i="8"/>
  <c r="BF76" i="8" s="1"/>
  <c r="AH76" i="8"/>
  <c r="AG76" i="8"/>
  <c r="AF76" i="8"/>
  <c r="BC76" i="8" s="1"/>
  <c r="AE76" i="8"/>
  <c r="AD76" i="8"/>
  <c r="BA76" i="8" s="1"/>
  <c r="AC76" i="8"/>
  <c r="AB76" i="8"/>
  <c r="AY76" i="8" s="1"/>
  <c r="AA76" i="8"/>
  <c r="Y76" i="8"/>
  <c r="X76" i="8"/>
  <c r="AV76" i="8" s="1"/>
  <c r="W76" i="8"/>
  <c r="AU76" i="8" s="1"/>
  <c r="V76" i="8"/>
  <c r="AT76" i="8" s="1"/>
  <c r="U76" i="8"/>
  <c r="AS76" i="8" s="1"/>
  <c r="T76" i="8"/>
  <c r="AR76" i="8" s="1"/>
  <c r="S76" i="8"/>
  <c r="AQ76" i="8" s="1"/>
  <c r="R76" i="8"/>
  <c r="AP76" i="8" s="1"/>
  <c r="Q76" i="8"/>
  <c r="AO76" i="8" s="1"/>
  <c r="P76" i="8"/>
  <c r="AN76" i="8" s="1"/>
  <c r="O76" i="8"/>
  <c r="AM76" i="8" s="1"/>
  <c r="M76" i="8"/>
  <c r="L76" i="8"/>
  <c r="K76" i="8"/>
  <c r="J76" i="8"/>
  <c r="I76" i="8"/>
  <c r="H76" i="8"/>
  <c r="G76" i="8"/>
  <c r="F76" i="8"/>
  <c r="E76" i="8"/>
  <c r="D76" i="8"/>
  <c r="C76" i="8"/>
  <c r="BE75" i="8"/>
  <c r="BC75" i="8"/>
  <c r="AZ75" i="8"/>
  <c r="AX75" i="8"/>
  <c r="AK75" i="8"/>
  <c r="BH75" i="8" s="1"/>
  <c r="AJ75" i="8"/>
  <c r="AI75" i="8"/>
  <c r="BF75" i="8" s="1"/>
  <c r="AH75" i="8"/>
  <c r="AG75" i="8"/>
  <c r="BD75" i="8" s="1"/>
  <c r="AF75" i="8"/>
  <c r="AE75" i="8"/>
  <c r="BB75" i="8" s="1"/>
  <c r="AD75" i="8"/>
  <c r="BA75" i="8" s="1"/>
  <c r="AC75" i="8"/>
  <c r="AB75" i="8"/>
  <c r="AY75" i="8" s="1"/>
  <c r="AA75" i="8"/>
  <c r="Y75" i="8"/>
  <c r="X75" i="8"/>
  <c r="W75" i="8"/>
  <c r="AU75" i="8" s="1"/>
  <c r="V75" i="8"/>
  <c r="AT75" i="8" s="1"/>
  <c r="U75" i="8"/>
  <c r="AS75" i="8" s="1"/>
  <c r="T75" i="8"/>
  <c r="AR75" i="8" s="1"/>
  <c r="S75" i="8"/>
  <c r="AQ75" i="8" s="1"/>
  <c r="R75" i="8"/>
  <c r="AP75" i="8" s="1"/>
  <c r="Q75" i="8"/>
  <c r="AO75" i="8" s="1"/>
  <c r="P75" i="8"/>
  <c r="AN75" i="8" s="1"/>
  <c r="O75" i="8"/>
  <c r="AM75" i="8" s="1"/>
  <c r="M75" i="8"/>
  <c r="L75" i="8"/>
  <c r="K75" i="8"/>
  <c r="J75" i="8"/>
  <c r="I75" i="8"/>
  <c r="H75" i="8"/>
  <c r="G75" i="8"/>
  <c r="F75" i="8"/>
  <c r="E75" i="8"/>
  <c r="D75" i="8"/>
  <c r="C75" i="8"/>
  <c r="BH74" i="8"/>
  <c r="BE74" i="8"/>
  <c r="BC74" i="8"/>
  <c r="BB74" i="8"/>
  <c r="AX74" i="8"/>
  <c r="AK74" i="8"/>
  <c r="AJ74" i="8"/>
  <c r="BG74" i="8" s="1"/>
  <c r="AI74" i="8"/>
  <c r="BF74" i="8" s="1"/>
  <c r="AH74" i="8"/>
  <c r="AG74" i="8"/>
  <c r="BD74" i="8" s="1"/>
  <c r="AF74" i="8"/>
  <c r="AE74" i="8"/>
  <c r="AD74" i="8"/>
  <c r="BA74" i="8" s="1"/>
  <c r="AC74" i="8"/>
  <c r="AB74" i="8"/>
  <c r="AY74" i="8" s="1"/>
  <c r="AA74" i="8"/>
  <c r="Y74" i="8"/>
  <c r="X74" i="8"/>
  <c r="AV74" i="8" s="1"/>
  <c r="W74" i="8"/>
  <c r="AU74" i="8" s="1"/>
  <c r="V74" i="8"/>
  <c r="AT74" i="8" s="1"/>
  <c r="U74" i="8"/>
  <c r="AS74" i="8" s="1"/>
  <c r="T74" i="8"/>
  <c r="AR74" i="8" s="1"/>
  <c r="S74" i="8"/>
  <c r="AQ74" i="8" s="1"/>
  <c r="R74" i="8"/>
  <c r="Q74" i="8"/>
  <c r="Z74" i="8" s="1"/>
  <c r="BO74" i="8" s="1"/>
  <c r="P74" i="8"/>
  <c r="AN74" i="8" s="1"/>
  <c r="O74" i="8"/>
  <c r="AM74" i="8" s="1"/>
  <c r="M74" i="8"/>
  <c r="L74" i="8"/>
  <c r="K74" i="8"/>
  <c r="J74" i="8"/>
  <c r="I74" i="8"/>
  <c r="H74" i="8"/>
  <c r="G74" i="8"/>
  <c r="F74" i="8"/>
  <c r="AP74" i="8" s="1"/>
  <c r="E74" i="8"/>
  <c r="D74" i="8"/>
  <c r="C74" i="8"/>
  <c r="BH73" i="8"/>
  <c r="BG73" i="8"/>
  <c r="BC73" i="8"/>
  <c r="BA73" i="8"/>
  <c r="AX73" i="8"/>
  <c r="AT73" i="8"/>
  <c r="AK73" i="8"/>
  <c r="AJ73" i="8"/>
  <c r="AI73" i="8"/>
  <c r="BF73" i="8" s="1"/>
  <c r="AH73" i="8"/>
  <c r="AG73" i="8"/>
  <c r="BD73" i="8" s="1"/>
  <c r="AF73" i="8"/>
  <c r="AE73" i="8"/>
  <c r="BB73" i="8" s="1"/>
  <c r="AD73" i="8"/>
  <c r="AC73" i="8"/>
  <c r="AZ73" i="8" s="1"/>
  <c r="AB73" i="8"/>
  <c r="AY73" i="8" s="1"/>
  <c r="AA73" i="8"/>
  <c r="Y73" i="8"/>
  <c r="X73" i="8"/>
  <c r="AV73" i="8" s="1"/>
  <c r="W73" i="8"/>
  <c r="V73" i="8"/>
  <c r="Z73" i="8" s="1"/>
  <c r="U73" i="8"/>
  <c r="AS73" i="8" s="1"/>
  <c r="T73" i="8"/>
  <c r="AR73" i="8" s="1"/>
  <c r="S73" i="8"/>
  <c r="AQ73" i="8" s="1"/>
  <c r="R73" i="8"/>
  <c r="AP73" i="8" s="1"/>
  <c r="Q73" i="8"/>
  <c r="AO73" i="8" s="1"/>
  <c r="P73" i="8"/>
  <c r="AN73" i="8" s="1"/>
  <c r="O73" i="8"/>
  <c r="AM73" i="8" s="1"/>
  <c r="M73" i="8"/>
  <c r="L73" i="8"/>
  <c r="K73" i="8"/>
  <c r="AU73" i="8" s="1"/>
  <c r="J73" i="8"/>
  <c r="I73" i="8"/>
  <c r="H73" i="8"/>
  <c r="G73" i="8"/>
  <c r="F73" i="8"/>
  <c r="E73" i="8"/>
  <c r="D73" i="8"/>
  <c r="C73" i="8"/>
  <c r="BH72" i="8"/>
  <c r="BF72" i="8"/>
  <c r="BC72" i="8"/>
  <c r="BA72" i="8"/>
  <c r="AZ72" i="8"/>
  <c r="AN72" i="8"/>
  <c r="AK72" i="8"/>
  <c r="AJ72" i="8"/>
  <c r="BG72" i="8" s="1"/>
  <c r="AI72" i="8"/>
  <c r="AH72" i="8"/>
  <c r="BE72" i="8" s="1"/>
  <c r="AG72" i="8"/>
  <c r="BD72" i="8" s="1"/>
  <c r="AF72" i="8"/>
  <c r="AE72" i="8"/>
  <c r="BB72" i="8" s="1"/>
  <c r="AD72" i="8"/>
  <c r="AC72" i="8"/>
  <c r="AB72" i="8"/>
  <c r="AY72" i="8" s="1"/>
  <c r="AA72" i="8"/>
  <c r="Y72" i="8"/>
  <c r="X72" i="8"/>
  <c r="AV72" i="8" s="1"/>
  <c r="W72" i="8"/>
  <c r="AU72" i="8" s="1"/>
  <c r="V72" i="8"/>
  <c r="AT72" i="8" s="1"/>
  <c r="U72" i="8"/>
  <c r="AS72" i="8" s="1"/>
  <c r="T72" i="8"/>
  <c r="AR72" i="8" s="1"/>
  <c r="S72" i="8"/>
  <c r="AQ72" i="8" s="1"/>
  <c r="R72" i="8"/>
  <c r="AP72" i="8" s="1"/>
  <c r="Q72" i="8"/>
  <c r="AO72" i="8" s="1"/>
  <c r="P72" i="8"/>
  <c r="O72" i="8"/>
  <c r="Z72" i="8" s="1"/>
  <c r="M72" i="8"/>
  <c r="L72" i="8"/>
  <c r="K72" i="8"/>
  <c r="J72" i="8"/>
  <c r="I72" i="8"/>
  <c r="H72" i="8"/>
  <c r="G72" i="8"/>
  <c r="F72" i="8"/>
  <c r="E72" i="8"/>
  <c r="D72" i="8"/>
  <c r="C72" i="8"/>
  <c r="BH71" i="8"/>
  <c r="BF71" i="8"/>
  <c r="BE71" i="8"/>
  <c r="BA71" i="8"/>
  <c r="AY71" i="8"/>
  <c r="AS71" i="8"/>
  <c r="AR71" i="8"/>
  <c r="AK71" i="8"/>
  <c r="AJ71" i="8"/>
  <c r="BG71" i="8" s="1"/>
  <c r="AI71" i="8"/>
  <c r="AH71" i="8"/>
  <c r="AG71" i="8"/>
  <c r="BD71" i="8" s="1"/>
  <c r="AF71" i="8"/>
  <c r="BC71" i="8" s="1"/>
  <c r="AE71" i="8"/>
  <c r="BB71" i="8" s="1"/>
  <c r="AD71" i="8"/>
  <c r="AC71" i="8"/>
  <c r="AZ71" i="8" s="1"/>
  <c r="AB71" i="8"/>
  <c r="AA71" i="8"/>
  <c r="AX71" i="8" s="1"/>
  <c r="Y71" i="8"/>
  <c r="X71" i="8"/>
  <c r="AV71" i="8" s="1"/>
  <c r="W71" i="8"/>
  <c r="AU71" i="8" s="1"/>
  <c r="V71" i="8"/>
  <c r="AT71" i="8" s="1"/>
  <c r="U71" i="8"/>
  <c r="T71" i="8"/>
  <c r="S71" i="8"/>
  <c r="AQ71" i="8" s="1"/>
  <c r="R71" i="8"/>
  <c r="AP71" i="8" s="1"/>
  <c r="Q71" i="8"/>
  <c r="AO71" i="8" s="1"/>
  <c r="P71" i="8"/>
  <c r="AN71" i="8" s="1"/>
  <c r="O71" i="8"/>
  <c r="AM71" i="8" s="1"/>
  <c r="M71" i="8"/>
  <c r="L71" i="8"/>
  <c r="K71" i="8"/>
  <c r="J71" i="8"/>
  <c r="I71" i="8"/>
  <c r="H71" i="8"/>
  <c r="G71" i="8"/>
  <c r="F71" i="8"/>
  <c r="E71" i="8"/>
  <c r="D71" i="8"/>
  <c r="C71" i="8"/>
  <c r="BI70" i="8"/>
  <c r="BF70" i="8"/>
  <c r="BD70" i="8"/>
  <c r="BA70" i="8"/>
  <c r="AY70" i="8"/>
  <c r="AX70" i="8"/>
  <c r="AL70" i="8"/>
  <c r="AK70" i="8"/>
  <c r="AJ70" i="8"/>
  <c r="BG70" i="8" s="1"/>
  <c r="AI70" i="8"/>
  <c r="AH70" i="8"/>
  <c r="BE70" i="8" s="1"/>
  <c r="AG70" i="8"/>
  <c r="AF70" i="8"/>
  <c r="BC70" i="8" s="1"/>
  <c r="AE70" i="8"/>
  <c r="BB70" i="8" s="1"/>
  <c r="AD70" i="8"/>
  <c r="AC70" i="8"/>
  <c r="AZ70" i="8" s="1"/>
  <c r="AB70" i="8"/>
  <c r="AA70" i="8"/>
  <c r="Z70" i="8"/>
  <c r="Y70" i="8"/>
  <c r="X70" i="8"/>
  <c r="AV70" i="8" s="1"/>
  <c r="W70" i="8"/>
  <c r="AU70" i="8" s="1"/>
  <c r="V70" i="8"/>
  <c r="AT70" i="8" s="1"/>
  <c r="U70" i="8"/>
  <c r="AS70" i="8" s="1"/>
  <c r="T70" i="8"/>
  <c r="AR70" i="8" s="1"/>
  <c r="S70" i="8"/>
  <c r="AQ70" i="8" s="1"/>
  <c r="R70" i="8"/>
  <c r="AP70" i="8" s="1"/>
  <c r="Q70" i="8"/>
  <c r="AO70" i="8" s="1"/>
  <c r="P70" i="8"/>
  <c r="AN70" i="8" s="1"/>
  <c r="O70" i="8"/>
  <c r="AM70" i="8" s="1"/>
  <c r="N70" i="8"/>
  <c r="BN70" i="8" s="1"/>
  <c r="M70" i="8"/>
  <c r="L70" i="8"/>
  <c r="K70" i="8"/>
  <c r="J70" i="8"/>
  <c r="I70" i="8"/>
  <c r="H70" i="8"/>
  <c r="G70" i="8"/>
  <c r="F70" i="8"/>
  <c r="E70" i="8"/>
  <c r="D70" i="8"/>
  <c r="C70" i="8"/>
  <c r="BF69" i="8"/>
  <c r="BD69" i="8"/>
  <c r="BC69" i="8"/>
  <c r="BB69" i="8"/>
  <c r="AY69" i="8"/>
  <c r="AQ69" i="8"/>
  <c r="AP69" i="8"/>
  <c r="AK69" i="8"/>
  <c r="BH69" i="8" s="1"/>
  <c r="AJ69" i="8"/>
  <c r="BG69" i="8" s="1"/>
  <c r="AI69" i="8"/>
  <c r="AH69" i="8"/>
  <c r="BE69" i="8" s="1"/>
  <c r="AG69" i="8"/>
  <c r="AF69" i="8"/>
  <c r="AE69" i="8"/>
  <c r="AD69" i="8"/>
  <c r="BA69" i="8" s="1"/>
  <c r="AC69" i="8"/>
  <c r="AZ69" i="8" s="1"/>
  <c r="AB69" i="8"/>
  <c r="AA69" i="8"/>
  <c r="AX69" i="8" s="1"/>
  <c r="Y69" i="8"/>
  <c r="X69" i="8"/>
  <c r="AV69" i="8" s="1"/>
  <c r="W69" i="8"/>
  <c r="AU69" i="8" s="1"/>
  <c r="V69" i="8"/>
  <c r="AT69" i="8" s="1"/>
  <c r="U69" i="8"/>
  <c r="AS69" i="8" s="1"/>
  <c r="T69" i="8"/>
  <c r="AR69" i="8" s="1"/>
  <c r="S69" i="8"/>
  <c r="R69" i="8"/>
  <c r="Q69" i="8"/>
  <c r="AO69" i="8" s="1"/>
  <c r="P69" i="8"/>
  <c r="AN69" i="8" s="1"/>
  <c r="O69" i="8"/>
  <c r="AM69" i="8" s="1"/>
  <c r="M69" i="8"/>
  <c r="L69" i="8"/>
  <c r="K69" i="8"/>
  <c r="J69" i="8"/>
  <c r="I69" i="8"/>
  <c r="H69" i="8"/>
  <c r="G69" i="8"/>
  <c r="F69" i="8"/>
  <c r="E69" i="8"/>
  <c r="D69" i="8"/>
  <c r="C69" i="8"/>
  <c r="N69" i="8" s="1"/>
  <c r="BH68" i="8"/>
  <c r="BG68" i="8"/>
  <c r="BD68" i="8"/>
  <c r="BB68" i="8"/>
  <c r="AY68" i="8"/>
  <c r="AU68" i="8"/>
  <c r="AK68" i="8"/>
  <c r="AJ68" i="8"/>
  <c r="AI68" i="8"/>
  <c r="AH68" i="8"/>
  <c r="BE68" i="8" s="1"/>
  <c r="AG68" i="8"/>
  <c r="AF68" i="8"/>
  <c r="BC68" i="8" s="1"/>
  <c r="AE68" i="8"/>
  <c r="AD68" i="8"/>
  <c r="BA68" i="8" s="1"/>
  <c r="AC68" i="8"/>
  <c r="AZ68" i="8" s="1"/>
  <c r="AB68" i="8"/>
  <c r="AA68" i="8"/>
  <c r="AX68" i="8" s="1"/>
  <c r="Y68" i="8"/>
  <c r="X68" i="8"/>
  <c r="W68" i="8"/>
  <c r="V68" i="8"/>
  <c r="AT68" i="8" s="1"/>
  <c r="U68" i="8"/>
  <c r="AS68" i="8" s="1"/>
  <c r="T68" i="8"/>
  <c r="AR68" i="8" s="1"/>
  <c r="S68" i="8"/>
  <c r="AQ68" i="8" s="1"/>
  <c r="R68" i="8"/>
  <c r="AP68" i="8" s="1"/>
  <c r="Q68" i="8"/>
  <c r="AO68" i="8" s="1"/>
  <c r="P68" i="8"/>
  <c r="AN68" i="8" s="1"/>
  <c r="O68" i="8"/>
  <c r="AM68" i="8" s="1"/>
  <c r="M68" i="8"/>
  <c r="L68" i="8"/>
  <c r="AV68" i="8" s="1"/>
  <c r="K68" i="8"/>
  <c r="J68" i="8"/>
  <c r="I68" i="8"/>
  <c r="H68" i="8"/>
  <c r="G68" i="8"/>
  <c r="F68" i="8"/>
  <c r="E68" i="8"/>
  <c r="D68" i="8"/>
  <c r="C68" i="8"/>
  <c r="BG67" i="8"/>
  <c r="BD67" i="8"/>
  <c r="BB67" i="8"/>
  <c r="BA67" i="8"/>
  <c r="AO67" i="8"/>
  <c r="AN67" i="8"/>
  <c r="AK67" i="8"/>
  <c r="BH67" i="8" s="1"/>
  <c r="AJ67" i="8"/>
  <c r="AI67" i="8"/>
  <c r="BF67" i="8" s="1"/>
  <c r="AH67" i="8"/>
  <c r="BE67" i="8" s="1"/>
  <c r="AG67" i="8"/>
  <c r="AF67" i="8"/>
  <c r="BC67" i="8" s="1"/>
  <c r="AE67" i="8"/>
  <c r="AD67" i="8"/>
  <c r="AC67" i="8"/>
  <c r="AZ67" i="8" s="1"/>
  <c r="AB67" i="8"/>
  <c r="AA67" i="8"/>
  <c r="AX67" i="8" s="1"/>
  <c r="Y67" i="8"/>
  <c r="X67" i="8"/>
  <c r="AV67" i="8" s="1"/>
  <c r="W67" i="8"/>
  <c r="AU67" i="8" s="1"/>
  <c r="V67" i="8"/>
  <c r="AT67" i="8" s="1"/>
  <c r="U67" i="8"/>
  <c r="AS67" i="8" s="1"/>
  <c r="T67" i="8"/>
  <c r="AR67" i="8" s="1"/>
  <c r="S67" i="8"/>
  <c r="AQ67" i="8" s="1"/>
  <c r="R67" i="8"/>
  <c r="AP67" i="8" s="1"/>
  <c r="Q67" i="8"/>
  <c r="P67" i="8"/>
  <c r="O67" i="8"/>
  <c r="AM67" i="8" s="1"/>
  <c r="M67" i="8"/>
  <c r="L67" i="8"/>
  <c r="K67" i="8"/>
  <c r="J67" i="8"/>
  <c r="I67" i="8"/>
  <c r="H67" i="8"/>
  <c r="G67" i="8"/>
  <c r="F67" i="8"/>
  <c r="E67" i="8"/>
  <c r="D67" i="8"/>
  <c r="C67" i="8"/>
  <c r="N67" i="8" s="1"/>
  <c r="BG66" i="8"/>
  <c r="BF66" i="8"/>
  <c r="BE66" i="8"/>
  <c r="BB66" i="8"/>
  <c r="AZ66" i="8"/>
  <c r="AK66" i="8"/>
  <c r="BH66" i="8" s="1"/>
  <c r="AJ66" i="8"/>
  <c r="AI66" i="8"/>
  <c r="AH66" i="8"/>
  <c r="AG66" i="8"/>
  <c r="BD66" i="8" s="1"/>
  <c r="AF66" i="8"/>
  <c r="BC66" i="8" s="1"/>
  <c r="AE66" i="8"/>
  <c r="AD66" i="8"/>
  <c r="BA66" i="8" s="1"/>
  <c r="AC66" i="8"/>
  <c r="AB66" i="8"/>
  <c r="AY66" i="8" s="1"/>
  <c r="AA66" i="8"/>
  <c r="AX66" i="8" s="1"/>
  <c r="Y66" i="8"/>
  <c r="X66" i="8"/>
  <c r="AV66" i="8" s="1"/>
  <c r="W66" i="8"/>
  <c r="AU66" i="8" s="1"/>
  <c r="V66" i="8"/>
  <c r="U66" i="8"/>
  <c r="AS66" i="8" s="1"/>
  <c r="T66" i="8"/>
  <c r="AR66" i="8" s="1"/>
  <c r="S66" i="8"/>
  <c r="AQ66" i="8" s="1"/>
  <c r="R66" i="8"/>
  <c r="AP66" i="8" s="1"/>
  <c r="Q66" i="8"/>
  <c r="AO66" i="8" s="1"/>
  <c r="P66" i="8"/>
  <c r="AN66" i="8" s="1"/>
  <c r="O66" i="8"/>
  <c r="AM66" i="8" s="1"/>
  <c r="M66" i="8"/>
  <c r="L66" i="8"/>
  <c r="K66" i="8"/>
  <c r="J66" i="8"/>
  <c r="AT66" i="8" s="1"/>
  <c r="I66" i="8"/>
  <c r="H66" i="8"/>
  <c r="G66" i="8"/>
  <c r="F66" i="8"/>
  <c r="E66" i="8"/>
  <c r="D66" i="8"/>
  <c r="C66" i="8"/>
  <c r="N66" i="8" s="1"/>
  <c r="BG65" i="8"/>
  <c r="BE65" i="8"/>
  <c r="BB65" i="8"/>
  <c r="AZ65" i="8"/>
  <c r="AY65" i="8"/>
  <c r="AL65" i="8"/>
  <c r="AK65" i="8"/>
  <c r="BH65" i="8" s="1"/>
  <c r="AJ65" i="8"/>
  <c r="AI65" i="8"/>
  <c r="BF65" i="8" s="1"/>
  <c r="AH65" i="8"/>
  <c r="AG65" i="8"/>
  <c r="BD65" i="8" s="1"/>
  <c r="AF65" i="8"/>
  <c r="BC65" i="8" s="1"/>
  <c r="AE65" i="8"/>
  <c r="AD65" i="8"/>
  <c r="BA65" i="8" s="1"/>
  <c r="AC65" i="8"/>
  <c r="AB65" i="8"/>
  <c r="AA65" i="8"/>
  <c r="Z65" i="8"/>
  <c r="Y65" i="8"/>
  <c r="X65" i="8"/>
  <c r="AV65" i="8" s="1"/>
  <c r="W65" i="8"/>
  <c r="AU65" i="8" s="1"/>
  <c r="V65" i="8"/>
  <c r="AT65" i="8" s="1"/>
  <c r="U65" i="8"/>
  <c r="AS65" i="8" s="1"/>
  <c r="T65" i="8"/>
  <c r="AR65" i="8" s="1"/>
  <c r="S65" i="8"/>
  <c r="AQ65" i="8" s="1"/>
  <c r="R65" i="8"/>
  <c r="AP65" i="8" s="1"/>
  <c r="Q65" i="8"/>
  <c r="AO65" i="8" s="1"/>
  <c r="P65" i="8"/>
  <c r="AN65" i="8" s="1"/>
  <c r="O65" i="8"/>
  <c r="AX65" i="8" s="1"/>
  <c r="N65" i="8"/>
  <c r="M65" i="8"/>
  <c r="L65" i="8"/>
  <c r="K65" i="8"/>
  <c r="J65" i="8"/>
  <c r="I65" i="8"/>
  <c r="H65" i="8"/>
  <c r="G65" i="8"/>
  <c r="F65" i="8"/>
  <c r="E65" i="8"/>
  <c r="D65" i="8"/>
  <c r="C65" i="8"/>
  <c r="BG64" i="8"/>
  <c r="BE64" i="8"/>
  <c r="BD64" i="8"/>
  <c r="AZ64" i="8"/>
  <c r="AX64" i="8"/>
  <c r="AK64" i="8"/>
  <c r="BH64" i="8" s="1"/>
  <c r="AJ64" i="8"/>
  <c r="AI64" i="8"/>
  <c r="BF64" i="8" s="1"/>
  <c r="AH64" i="8"/>
  <c r="AG64" i="8"/>
  <c r="AF64" i="8"/>
  <c r="BC64" i="8" s="1"/>
  <c r="AE64" i="8"/>
  <c r="AD64" i="8"/>
  <c r="BA64" i="8" s="1"/>
  <c r="AC64" i="8"/>
  <c r="AB64" i="8"/>
  <c r="AY64" i="8" s="1"/>
  <c r="AA64" i="8"/>
  <c r="Y64" i="8"/>
  <c r="X64" i="8"/>
  <c r="AV64" i="8" s="1"/>
  <c r="W64" i="8"/>
  <c r="AU64" i="8" s="1"/>
  <c r="V64" i="8"/>
  <c r="AT64" i="8" s="1"/>
  <c r="U64" i="8"/>
  <c r="AS64" i="8" s="1"/>
  <c r="T64" i="8"/>
  <c r="S64" i="8"/>
  <c r="AQ64" i="8" s="1"/>
  <c r="R64" i="8"/>
  <c r="AP64" i="8" s="1"/>
  <c r="Q64" i="8"/>
  <c r="AO64" i="8" s="1"/>
  <c r="P64" i="8"/>
  <c r="AN64" i="8" s="1"/>
  <c r="O64" i="8"/>
  <c r="AM64" i="8" s="1"/>
  <c r="M64" i="8"/>
  <c r="L64" i="8"/>
  <c r="K64" i="8"/>
  <c r="J64" i="8"/>
  <c r="I64" i="8"/>
  <c r="H64" i="8"/>
  <c r="G64" i="8"/>
  <c r="F64" i="8"/>
  <c r="E64" i="8"/>
  <c r="D64" i="8"/>
  <c r="C64" i="8"/>
  <c r="BE63" i="8"/>
  <c r="BC63" i="8"/>
  <c r="AZ63" i="8"/>
  <c r="AX63" i="8"/>
  <c r="AK63" i="8"/>
  <c r="AJ63" i="8"/>
  <c r="AJ78" i="8" s="1"/>
  <c r="AI63" i="8"/>
  <c r="BF63" i="8" s="1"/>
  <c r="AH63" i="8"/>
  <c r="AG63" i="8"/>
  <c r="BD63" i="8" s="1"/>
  <c r="AF63" i="8"/>
  <c r="AE63" i="8"/>
  <c r="BB63" i="8" s="1"/>
  <c r="AD63" i="8"/>
  <c r="BA63" i="8" s="1"/>
  <c r="AC63" i="8"/>
  <c r="AB63" i="8"/>
  <c r="AY63" i="8" s="1"/>
  <c r="AA63" i="8"/>
  <c r="Y63" i="8"/>
  <c r="Y78" i="8" s="1"/>
  <c r="X63" i="8"/>
  <c r="W63" i="8"/>
  <c r="AU63" i="8" s="1"/>
  <c r="V63" i="8"/>
  <c r="AT63" i="8" s="1"/>
  <c r="U63" i="8"/>
  <c r="AS63" i="8" s="1"/>
  <c r="T63" i="8"/>
  <c r="AR63" i="8" s="1"/>
  <c r="S63" i="8"/>
  <c r="AQ63" i="8" s="1"/>
  <c r="R63" i="8"/>
  <c r="AP63" i="8" s="1"/>
  <c r="Q63" i="8"/>
  <c r="AO63" i="8" s="1"/>
  <c r="P63" i="8"/>
  <c r="AN63" i="8" s="1"/>
  <c r="O63" i="8"/>
  <c r="AM63" i="8" s="1"/>
  <c r="M63" i="8"/>
  <c r="M78" i="8" s="1"/>
  <c r="L63" i="8"/>
  <c r="K63" i="8"/>
  <c r="J63" i="8"/>
  <c r="I63" i="8"/>
  <c r="H63" i="8"/>
  <c r="G63" i="8"/>
  <c r="F63" i="8"/>
  <c r="E63" i="8"/>
  <c r="D63" i="8"/>
  <c r="C63" i="8"/>
  <c r="BH62" i="8"/>
  <c r="BE62" i="8"/>
  <c r="BC62" i="8"/>
  <c r="BB62" i="8"/>
  <c r="AX62" i="8"/>
  <c r="AK62" i="8"/>
  <c r="AJ62" i="8"/>
  <c r="BG62" i="8" s="1"/>
  <c r="AI62" i="8"/>
  <c r="BF62" i="8" s="1"/>
  <c r="AH62" i="8"/>
  <c r="AG62" i="8"/>
  <c r="BD62" i="8" s="1"/>
  <c r="AF62" i="8"/>
  <c r="AE62" i="8"/>
  <c r="AD62" i="8"/>
  <c r="BA62" i="8" s="1"/>
  <c r="AC62" i="8"/>
  <c r="AB62" i="8"/>
  <c r="AY62" i="8" s="1"/>
  <c r="AA62" i="8"/>
  <c r="Y62" i="8"/>
  <c r="X62" i="8"/>
  <c r="AV62" i="8" s="1"/>
  <c r="W62" i="8"/>
  <c r="AU62" i="8" s="1"/>
  <c r="V62" i="8"/>
  <c r="AT62" i="8" s="1"/>
  <c r="U62" i="8"/>
  <c r="AS62" i="8" s="1"/>
  <c r="T62" i="8"/>
  <c r="AR62" i="8" s="1"/>
  <c r="S62" i="8"/>
  <c r="AQ62" i="8" s="1"/>
  <c r="R62" i="8"/>
  <c r="Q62" i="8"/>
  <c r="Z62" i="8" s="1"/>
  <c r="BO62" i="8" s="1"/>
  <c r="P62" i="8"/>
  <c r="AN62" i="8" s="1"/>
  <c r="O62" i="8"/>
  <c r="AM62" i="8" s="1"/>
  <c r="M62" i="8"/>
  <c r="L62" i="8"/>
  <c r="K62" i="8"/>
  <c r="J62" i="8"/>
  <c r="I62" i="8"/>
  <c r="H62" i="8"/>
  <c r="G62" i="8"/>
  <c r="F62" i="8"/>
  <c r="AP62" i="8" s="1"/>
  <c r="E62" i="8"/>
  <c r="D62" i="8"/>
  <c r="C62" i="8"/>
  <c r="BH61" i="8"/>
  <c r="BG61" i="8"/>
  <c r="BC61" i="8"/>
  <c r="BA61" i="8"/>
  <c r="AX61" i="8"/>
  <c r="AU61" i="8"/>
  <c r="AT61" i="8"/>
  <c r="AK61" i="8"/>
  <c r="AJ61" i="8"/>
  <c r="AI61" i="8"/>
  <c r="AI78" i="8" s="1"/>
  <c r="BF78" i="8" s="1"/>
  <c r="AH61" i="8"/>
  <c r="AG61" i="8"/>
  <c r="BD61" i="8" s="1"/>
  <c r="AF61" i="8"/>
  <c r="AE61" i="8"/>
  <c r="BB61" i="8" s="1"/>
  <c r="AD61" i="8"/>
  <c r="AC61" i="8"/>
  <c r="AZ61" i="8" s="1"/>
  <c r="AB61" i="8"/>
  <c r="AY61" i="8" s="1"/>
  <c r="AA61" i="8"/>
  <c r="AA78" i="8" s="1"/>
  <c r="Y61" i="8"/>
  <c r="X61" i="8"/>
  <c r="AV61" i="8" s="1"/>
  <c r="W61" i="8"/>
  <c r="W78" i="8" s="1"/>
  <c r="V61" i="8"/>
  <c r="U61" i="8"/>
  <c r="AS61" i="8" s="1"/>
  <c r="T61" i="8"/>
  <c r="AR61" i="8" s="1"/>
  <c r="S61" i="8"/>
  <c r="AQ61" i="8" s="1"/>
  <c r="R61" i="8"/>
  <c r="AP61" i="8" s="1"/>
  <c r="Q61" i="8"/>
  <c r="AO61" i="8" s="1"/>
  <c r="P61" i="8"/>
  <c r="AN61" i="8" s="1"/>
  <c r="O61" i="8"/>
  <c r="AM61" i="8" s="1"/>
  <c r="M61" i="8"/>
  <c r="L61" i="8"/>
  <c r="K61" i="8"/>
  <c r="J61" i="8"/>
  <c r="I61" i="8"/>
  <c r="I78" i="8" s="1"/>
  <c r="H61" i="8"/>
  <c r="G61" i="8"/>
  <c r="F61" i="8"/>
  <c r="E61" i="8"/>
  <c r="E78" i="8" s="1"/>
  <c r="D61" i="8"/>
  <c r="D78" i="8" s="1"/>
  <c r="C61" i="8"/>
  <c r="C78" i="8" s="1"/>
  <c r="BE52" i="8"/>
  <c r="AZ52" i="8"/>
  <c r="AX52" i="8"/>
  <c r="AK52" i="8"/>
  <c r="BH52" i="8" s="1"/>
  <c r="AJ52" i="8"/>
  <c r="AI52" i="8"/>
  <c r="BF52" i="8" s="1"/>
  <c r="AH52" i="8"/>
  <c r="AG52" i="8"/>
  <c r="BD52" i="8" s="1"/>
  <c r="AF52" i="8"/>
  <c r="BC52" i="8" s="1"/>
  <c r="AE52" i="8"/>
  <c r="BB52" i="8" s="1"/>
  <c r="AD52" i="8"/>
  <c r="BA52" i="8" s="1"/>
  <c r="AC52" i="8"/>
  <c r="AB52" i="8"/>
  <c r="AL52" i="8" s="1"/>
  <c r="AA52" i="8"/>
  <c r="Y52" i="8"/>
  <c r="X52" i="8"/>
  <c r="AV52" i="8" s="1"/>
  <c r="W52" i="8"/>
  <c r="AU52" i="8" s="1"/>
  <c r="V52" i="8"/>
  <c r="AT52" i="8" s="1"/>
  <c r="U52" i="8"/>
  <c r="T52" i="8"/>
  <c r="AR52" i="8" s="1"/>
  <c r="S52" i="8"/>
  <c r="AQ52" i="8" s="1"/>
  <c r="R52" i="8"/>
  <c r="AP52" i="8" s="1"/>
  <c r="Q52" i="8"/>
  <c r="AO52" i="8" s="1"/>
  <c r="P52" i="8"/>
  <c r="AN52" i="8" s="1"/>
  <c r="O52" i="8"/>
  <c r="AM52" i="8" s="1"/>
  <c r="M52" i="8"/>
  <c r="L52" i="8"/>
  <c r="K52" i="8"/>
  <c r="J52" i="8"/>
  <c r="I52" i="8"/>
  <c r="H52" i="8"/>
  <c r="G52" i="8"/>
  <c r="F52" i="8"/>
  <c r="E52" i="8"/>
  <c r="D52" i="8"/>
  <c r="N52" i="8" s="1"/>
  <c r="C52" i="8"/>
  <c r="BE51" i="8"/>
  <c r="BC51" i="8"/>
  <c r="AX51" i="8"/>
  <c r="AS51" i="8"/>
  <c r="AK51" i="8"/>
  <c r="BH51" i="8" s="1"/>
  <c r="AJ51" i="8"/>
  <c r="BG51" i="8" s="1"/>
  <c r="AI51" i="8"/>
  <c r="BF51" i="8" s="1"/>
  <c r="AH51" i="8"/>
  <c r="AG51" i="8"/>
  <c r="AF51" i="8"/>
  <c r="AE51" i="8"/>
  <c r="BB51" i="8" s="1"/>
  <c r="AD51" i="8"/>
  <c r="AC51" i="8"/>
  <c r="AL51" i="8" s="1"/>
  <c r="AB51" i="8"/>
  <c r="AA51" i="8"/>
  <c r="Y51" i="8"/>
  <c r="X51" i="8"/>
  <c r="W51" i="8"/>
  <c r="V51" i="8"/>
  <c r="U51" i="8"/>
  <c r="T51" i="8"/>
  <c r="AR51" i="8" s="1"/>
  <c r="S51" i="8"/>
  <c r="AQ51" i="8" s="1"/>
  <c r="R51" i="8"/>
  <c r="AP51" i="8" s="1"/>
  <c r="Q51" i="8"/>
  <c r="AO51" i="8" s="1"/>
  <c r="P51" i="8"/>
  <c r="Z51" i="8" s="1"/>
  <c r="O51" i="8"/>
  <c r="AM51" i="8" s="1"/>
  <c r="M51" i="8"/>
  <c r="L51" i="8"/>
  <c r="K51" i="8"/>
  <c r="J51" i="8"/>
  <c r="I51" i="8"/>
  <c r="H51" i="8"/>
  <c r="G51" i="8"/>
  <c r="F51" i="8"/>
  <c r="E51" i="8"/>
  <c r="D51" i="8"/>
  <c r="C51" i="8"/>
  <c r="BG50" i="8"/>
  <c r="BF50" i="8"/>
  <c r="BE50" i="8"/>
  <c r="AY50" i="8"/>
  <c r="AS50" i="8"/>
  <c r="AQ50" i="8"/>
  <c r="AK50" i="8"/>
  <c r="BH50" i="8" s="1"/>
  <c r="AJ50" i="8"/>
  <c r="AI50" i="8"/>
  <c r="AH50" i="8"/>
  <c r="AG50" i="8"/>
  <c r="AF50" i="8"/>
  <c r="BC50" i="8" s="1"/>
  <c r="AE50" i="8"/>
  <c r="AD50" i="8"/>
  <c r="BA50" i="8" s="1"/>
  <c r="AC50" i="8"/>
  <c r="AZ50" i="8" s="1"/>
  <c r="AB50" i="8"/>
  <c r="AA50" i="8"/>
  <c r="AX50" i="8" s="1"/>
  <c r="Y50" i="8"/>
  <c r="X50" i="8"/>
  <c r="AV50" i="8" s="1"/>
  <c r="W50" i="8"/>
  <c r="AU50" i="8" s="1"/>
  <c r="V50" i="8"/>
  <c r="AT50" i="8" s="1"/>
  <c r="U50" i="8"/>
  <c r="T50" i="8"/>
  <c r="AR50" i="8" s="1"/>
  <c r="S50" i="8"/>
  <c r="R50" i="8"/>
  <c r="AP50" i="8" s="1"/>
  <c r="Q50" i="8"/>
  <c r="AO50" i="8" s="1"/>
  <c r="P50" i="8"/>
  <c r="AN50" i="8" s="1"/>
  <c r="O50" i="8"/>
  <c r="AM50" i="8" s="1"/>
  <c r="M50" i="8"/>
  <c r="L50" i="8"/>
  <c r="K50" i="8"/>
  <c r="J50" i="8"/>
  <c r="I50" i="8"/>
  <c r="H50" i="8"/>
  <c r="G50" i="8"/>
  <c r="F50" i="8"/>
  <c r="E50" i="8"/>
  <c r="N50" i="8" s="1"/>
  <c r="D50" i="8"/>
  <c r="C50" i="8"/>
  <c r="BH49" i="8"/>
  <c r="BD49" i="8"/>
  <c r="AX49" i="8"/>
  <c r="AV49" i="8"/>
  <c r="AK49" i="8"/>
  <c r="AJ49" i="8"/>
  <c r="AI49" i="8"/>
  <c r="BF49" i="8" s="1"/>
  <c r="AH49" i="8"/>
  <c r="BE49" i="8" s="1"/>
  <c r="AG49" i="8"/>
  <c r="AF49" i="8"/>
  <c r="AE49" i="8"/>
  <c r="BB49" i="8" s="1"/>
  <c r="AD49" i="8"/>
  <c r="BA49" i="8" s="1"/>
  <c r="AC49" i="8"/>
  <c r="AZ49" i="8" s="1"/>
  <c r="AB49" i="8"/>
  <c r="AY49" i="8" s="1"/>
  <c r="AA49" i="8"/>
  <c r="Y49" i="8"/>
  <c r="X49" i="8"/>
  <c r="Z49" i="8" s="1"/>
  <c r="W49" i="8"/>
  <c r="AU49" i="8" s="1"/>
  <c r="V49" i="8"/>
  <c r="AT49" i="8" s="1"/>
  <c r="U49" i="8"/>
  <c r="AS49" i="8" s="1"/>
  <c r="T49" i="8"/>
  <c r="AR49" i="8" s="1"/>
  <c r="S49" i="8"/>
  <c r="AQ49" i="8" s="1"/>
  <c r="R49" i="8"/>
  <c r="AP49" i="8" s="1"/>
  <c r="Q49" i="8"/>
  <c r="AO49" i="8" s="1"/>
  <c r="P49" i="8"/>
  <c r="AN49" i="8" s="1"/>
  <c r="O49" i="8"/>
  <c r="AM49" i="8" s="1"/>
  <c r="M49" i="8"/>
  <c r="L49" i="8"/>
  <c r="N49" i="8" s="1"/>
  <c r="K49" i="8"/>
  <c r="J49" i="8"/>
  <c r="I49" i="8"/>
  <c r="H49" i="8"/>
  <c r="G49" i="8"/>
  <c r="F49" i="8"/>
  <c r="E49" i="8"/>
  <c r="D49" i="8"/>
  <c r="C49" i="8"/>
  <c r="BH48" i="8"/>
  <c r="BC48" i="8"/>
  <c r="BA48" i="8"/>
  <c r="AK48" i="8"/>
  <c r="AJ48" i="8"/>
  <c r="BG48" i="8" s="1"/>
  <c r="AI48" i="8"/>
  <c r="BF48" i="8" s="1"/>
  <c r="AH48" i="8"/>
  <c r="AG48" i="8"/>
  <c r="BD48" i="8" s="1"/>
  <c r="AF48" i="8"/>
  <c r="AE48" i="8"/>
  <c r="BB48" i="8" s="1"/>
  <c r="AD48" i="8"/>
  <c r="AC48" i="8"/>
  <c r="AZ48" i="8" s="1"/>
  <c r="AB48" i="8"/>
  <c r="AA48" i="8"/>
  <c r="AX48" i="8" s="1"/>
  <c r="Y48" i="8"/>
  <c r="X48" i="8"/>
  <c r="AV48" i="8" s="1"/>
  <c r="W48" i="8"/>
  <c r="AU48" i="8" s="1"/>
  <c r="V48" i="8"/>
  <c r="AT48" i="8" s="1"/>
  <c r="U48" i="8"/>
  <c r="AS48" i="8" s="1"/>
  <c r="T48" i="8"/>
  <c r="AR48" i="8" s="1"/>
  <c r="S48" i="8"/>
  <c r="AQ48" i="8" s="1"/>
  <c r="R48" i="8"/>
  <c r="AP48" i="8" s="1"/>
  <c r="Q48" i="8"/>
  <c r="AO48" i="8" s="1"/>
  <c r="P48" i="8"/>
  <c r="AN48" i="8" s="1"/>
  <c r="O48" i="8"/>
  <c r="AM48" i="8" s="1"/>
  <c r="M48" i="8"/>
  <c r="L48" i="8"/>
  <c r="K48" i="8"/>
  <c r="J48" i="8"/>
  <c r="I48" i="8"/>
  <c r="H48" i="8"/>
  <c r="G48" i="8"/>
  <c r="F48" i="8"/>
  <c r="E48" i="8"/>
  <c r="D48" i="8"/>
  <c r="C48" i="8"/>
  <c r="N48" i="8" s="1"/>
  <c r="BH47" i="8"/>
  <c r="BF47" i="8"/>
  <c r="BD47" i="8"/>
  <c r="BB47" i="8"/>
  <c r="AT47" i="8"/>
  <c r="AK47" i="8"/>
  <c r="AJ47" i="8"/>
  <c r="BG47" i="8" s="1"/>
  <c r="AI47" i="8"/>
  <c r="AH47" i="8"/>
  <c r="BE47" i="8" s="1"/>
  <c r="AG47" i="8"/>
  <c r="AF47" i="8"/>
  <c r="BC47" i="8" s="1"/>
  <c r="AE47" i="8"/>
  <c r="AD47" i="8"/>
  <c r="AC47" i="8"/>
  <c r="AZ47" i="8" s="1"/>
  <c r="AB47" i="8"/>
  <c r="AA47" i="8"/>
  <c r="AX47" i="8" s="1"/>
  <c r="Y47" i="8"/>
  <c r="X47" i="8"/>
  <c r="W47" i="8"/>
  <c r="AU47" i="8" s="1"/>
  <c r="V47" i="8"/>
  <c r="U47" i="8"/>
  <c r="AS47" i="8" s="1"/>
  <c r="T47" i="8"/>
  <c r="AR47" i="8" s="1"/>
  <c r="S47" i="8"/>
  <c r="AQ47" i="8" s="1"/>
  <c r="R47" i="8"/>
  <c r="AP47" i="8" s="1"/>
  <c r="Q47" i="8"/>
  <c r="AO47" i="8" s="1"/>
  <c r="P47" i="8"/>
  <c r="AN47" i="8" s="1"/>
  <c r="O47" i="8"/>
  <c r="AM47" i="8" s="1"/>
  <c r="M47" i="8"/>
  <c r="L47" i="8"/>
  <c r="AV47" i="8" s="1"/>
  <c r="K47" i="8"/>
  <c r="J47" i="8"/>
  <c r="I47" i="8"/>
  <c r="H47" i="8"/>
  <c r="G47" i="8"/>
  <c r="F47" i="8"/>
  <c r="E47" i="8"/>
  <c r="D47" i="8"/>
  <c r="C47" i="8"/>
  <c r="BG46" i="8"/>
  <c r="BA46" i="8"/>
  <c r="AY46" i="8"/>
  <c r="AK46" i="8"/>
  <c r="BH46" i="8" s="1"/>
  <c r="AJ46" i="8"/>
  <c r="AI46" i="8"/>
  <c r="AH46" i="8"/>
  <c r="BE46" i="8" s="1"/>
  <c r="AG46" i="8"/>
  <c r="BD46" i="8" s="1"/>
  <c r="AF46" i="8"/>
  <c r="BC46" i="8" s="1"/>
  <c r="AE46" i="8"/>
  <c r="BB46" i="8" s="1"/>
  <c r="AD46" i="8"/>
  <c r="AC46" i="8"/>
  <c r="AB46" i="8"/>
  <c r="AA46" i="8"/>
  <c r="Y46" i="8"/>
  <c r="X46" i="8"/>
  <c r="AV46" i="8" s="1"/>
  <c r="W46" i="8"/>
  <c r="AU46" i="8" s="1"/>
  <c r="V46" i="8"/>
  <c r="AT46" i="8" s="1"/>
  <c r="U46" i="8"/>
  <c r="AS46" i="8" s="1"/>
  <c r="T46" i="8"/>
  <c r="AR46" i="8" s="1"/>
  <c r="S46" i="8"/>
  <c r="AQ46" i="8" s="1"/>
  <c r="R46" i="8"/>
  <c r="AP46" i="8" s="1"/>
  <c r="Q46" i="8"/>
  <c r="AO46" i="8" s="1"/>
  <c r="P46" i="8"/>
  <c r="AN46" i="8" s="1"/>
  <c r="O46" i="8"/>
  <c r="AM46" i="8" s="1"/>
  <c r="M46" i="8"/>
  <c r="L46" i="8"/>
  <c r="K46" i="8"/>
  <c r="J46" i="8"/>
  <c r="I46" i="8"/>
  <c r="H46" i="8"/>
  <c r="G46" i="8"/>
  <c r="F46" i="8"/>
  <c r="E46" i="8"/>
  <c r="D46" i="8"/>
  <c r="C46" i="8"/>
  <c r="BF45" i="8"/>
  <c r="BD45" i="8"/>
  <c r="BB45" i="8"/>
  <c r="AZ45" i="8"/>
  <c r="AT45" i="8"/>
  <c r="AK45" i="8"/>
  <c r="BH45" i="8" s="1"/>
  <c r="AJ45" i="8"/>
  <c r="BG45" i="8" s="1"/>
  <c r="AI45" i="8"/>
  <c r="AH45" i="8"/>
  <c r="BE45" i="8" s="1"/>
  <c r="AG45" i="8"/>
  <c r="AF45" i="8"/>
  <c r="AE45" i="8"/>
  <c r="AD45" i="8"/>
  <c r="BA45" i="8" s="1"/>
  <c r="AC45" i="8"/>
  <c r="AB45" i="8"/>
  <c r="AA45" i="8"/>
  <c r="AX45" i="8" s="1"/>
  <c r="Y45" i="8"/>
  <c r="X45" i="8"/>
  <c r="AV45" i="8" s="1"/>
  <c r="W45" i="8"/>
  <c r="AU45" i="8" s="1"/>
  <c r="V45" i="8"/>
  <c r="U45" i="8"/>
  <c r="AS45" i="8" s="1"/>
  <c r="T45" i="8"/>
  <c r="AR45" i="8" s="1"/>
  <c r="S45" i="8"/>
  <c r="AQ45" i="8" s="1"/>
  <c r="R45" i="8"/>
  <c r="AP45" i="8" s="1"/>
  <c r="Q45" i="8"/>
  <c r="AO45" i="8" s="1"/>
  <c r="P45" i="8"/>
  <c r="AN45" i="8" s="1"/>
  <c r="O45" i="8"/>
  <c r="AM45" i="8" s="1"/>
  <c r="M45" i="8"/>
  <c r="L45" i="8"/>
  <c r="K45" i="8"/>
  <c r="J45" i="8"/>
  <c r="I45" i="8"/>
  <c r="H45" i="8"/>
  <c r="G45" i="8"/>
  <c r="F45" i="8"/>
  <c r="E45" i="8"/>
  <c r="D45" i="8"/>
  <c r="C45" i="8"/>
  <c r="BG44" i="8"/>
  <c r="BE44" i="8"/>
  <c r="BD44" i="8"/>
  <c r="BB44" i="8"/>
  <c r="AY44" i="8"/>
  <c r="AK44" i="8"/>
  <c r="BH44" i="8" s="1"/>
  <c r="AJ44" i="8"/>
  <c r="AI44" i="8"/>
  <c r="BF44" i="8" s="1"/>
  <c r="AH44" i="8"/>
  <c r="AG44" i="8"/>
  <c r="AF44" i="8"/>
  <c r="BC44" i="8" s="1"/>
  <c r="AE44" i="8"/>
  <c r="AD44" i="8"/>
  <c r="BA44" i="8" s="1"/>
  <c r="AC44" i="8"/>
  <c r="AZ44" i="8" s="1"/>
  <c r="AB44" i="8"/>
  <c r="AA44" i="8"/>
  <c r="Y44" i="8"/>
  <c r="X44" i="8"/>
  <c r="AV44" i="8" s="1"/>
  <c r="W44" i="8"/>
  <c r="AU44" i="8" s="1"/>
  <c r="V44" i="8"/>
  <c r="AT44" i="8" s="1"/>
  <c r="U44" i="8"/>
  <c r="AS44" i="8" s="1"/>
  <c r="T44" i="8"/>
  <c r="AR44" i="8" s="1"/>
  <c r="S44" i="8"/>
  <c r="AQ44" i="8" s="1"/>
  <c r="R44" i="8"/>
  <c r="AP44" i="8" s="1"/>
  <c r="Q44" i="8"/>
  <c r="AO44" i="8" s="1"/>
  <c r="P44" i="8"/>
  <c r="AN44" i="8" s="1"/>
  <c r="O44" i="8"/>
  <c r="Z44" i="8" s="1"/>
  <c r="BO44" i="8" s="1"/>
  <c r="M44" i="8"/>
  <c r="L44" i="8"/>
  <c r="K44" i="8"/>
  <c r="J44" i="8"/>
  <c r="I44" i="8"/>
  <c r="H44" i="8"/>
  <c r="G44" i="8"/>
  <c r="F44" i="8"/>
  <c r="E44" i="8"/>
  <c r="D44" i="8"/>
  <c r="C44" i="8"/>
  <c r="BG43" i="8"/>
  <c r="BD43" i="8"/>
  <c r="BB43" i="8"/>
  <c r="AZ43" i="8"/>
  <c r="AX43" i="8"/>
  <c r="AK43" i="8"/>
  <c r="BH43" i="8" s="1"/>
  <c r="AJ43" i="8"/>
  <c r="AI43" i="8"/>
  <c r="BF43" i="8" s="1"/>
  <c r="AH43" i="8"/>
  <c r="BE43" i="8" s="1"/>
  <c r="AG43" i="8"/>
  <c r="AF43" i="8"/>
  <c r="BC43" i="8" s="1"/>
  <c r="AE43" i="8"/>
  <c r="AD43" i="8"/>
  <c r="BA43" i="8" s="1"/>
  <c r="AC43" i="8"/>
  <c r="AB43" i="8"/>
  <c r="AY43" i="8" s="1"/>
  <c r="AA43" i="8"/>
  <c r="Y43" i="8"/>
  <c r="X43" i="8"/>
  <c r="AV43" i="8" s="1"/>
  <c r="W43" i="8"/>
  <c r="AU43" i="8" s="1"/>
  <c r="V43" i="8"/>
  <c r="AT43" i="8" s="1"/>
  <c r="U43" i="8"/>
  <c r="AS43" i="8" s="1"/>
  <c r="T43" i="8"/>
  <c r="AR43" i="8" s="1"/>
  <c r="S43" i="8"/>
  <c r="AQ43" i="8" s="1"/>
  <c r="R43" i="8"/>
  <c r="Q43" i="8"/>
  <c r="AO43" i="8" s="1"/>
  <c r="P43" i="8"/>
  <c r="AN43" i="8" s="1"/>
  <c r="O43" i="8"/>
  <c r="AM43" i="8" s="1"/>
  <c r="M43" i="8"/>
  <c r="L43" i="8"/>
  <c r="K43" i="8"/>
  <c r="J43" i="8"/>
  <c r="I43" i="8"/>
  <c r="H43" i="8"/>
  <c r="G43" i="8"/>
  <c r="F43" i="8"/>
  <c r="AP43" i="8" s="1"/>
  <c r="E43" i="8"/>
  <c r="D43" i="8"/>
  <c r="C43" i="8"/>
  <c r="BG42" i="8"/>
  <c r="BE42" i="8"/>
  <c r="BB42" i="8"/>
  <c r="AZ42" i="8"/>
  <c r="AK42" i="8"/>
  <c r="BH42" i="8" s="1"/>
  <c r="AJ42" i="8"/>
  <c r="AI42" i="8"/>
  <c r="AH42" i="8"/>
  <c r="AG42" i="8"/>
  <c r="BD42" i="8" s="1"/>
  <c r="AF42" i="8"/>
  <c r="BC42" i="8" s="1"/>
  <c r="AE42" i="8"/>
  <c r="AD42" i="8"/>
  <c r="BA42" i="8" s="1"/>
  <c r="AC42" i="8"/>
  <c r="AB42" i="8"/>
  <c r="AY42" i="8" s="1"/>
  <c r="AA42" i="8"/>
  <c r="AX42" i="8" s="1"/>
  <c r="Y42" i="8"/>
  <c r="X42" i="8"/>
  <c r="AV42" i="8" s="1"/>
  <c r="W42" i="8"/>
  <c r="AU42" i="8" s="1"/>
  <c r="V42" i="8"/>
  <c r="AT42" i="8" s="1"/>
  <c r="U42" i="8"/>
  <c r="AS42" i="8" s="1"/>
  <c r="T42" i="8"/>
  <c r="AR42" i="8" s="1"/>
  <c r="S42" i="8"/>
  <c r="AQ42" i="8" s="1"/>
  <c r="R42" i="8"/>
  <c r="AP42" i="8" s="1"/>
  <c r="Q42" i="8"/>
  <c r="AO42" i="8" s="1"/>
  <c r="P42" i="8"/>
  <c r="AN42" i="8" s="1"/>
  <c r="O42" i="8"/>
  <c r="AM42" i="8" s="1"/>
  <c r="M42" i="8"/>
  <c r="L42" i="8"/>
  <c r="K42" i="8"/>
  <c r="J42" i="8"/>
  <c r="I42" i="8"/>
  <c r="H42" i="8"/>
  <c r="G42" i="8"/>
  <c r="F42" i="8"/>
  <c r="E42" i="8"/>
  <c r="D42" i="8"/>
  <c r="C42" i="8"/>
  <c r="BG41" i="8"/>
  <c r="BE41" i="8"/>
  <c r="BB41" i="8"/>
  <c r="AZ41" i="8"/>
  <c r="AX41" i="8"/>
  <c r="AK41" i="8"/>
  <c r="BH41" i="8" s="1"/>
  <c r="AJ41" i="8"/>
  <c r="AI41" i="8"/>
  <c r="BF41" i="8" s="1"/>
  <c r="AH41" i="8"/>
  <c r="AG41" i="8"/>
  <c r="BD41" i="8" s="1"/>
  <c r="AF41" i="8"/>
  <c r="BC41" i="8" s="1"/>
  <c r="AE41" i="8"/>
  <c r="AD41" i="8"/>
  <c r="BA41" i="8" s="1"/>
  <c r="AC41" i="8"/>
  <c r="AB41" i="8"/>
  <c r="AA41" i="8"/>
  <c r="Y41" i="8"/>
  <c r="X41" i="8"/>
  <c r="AV41" i="8" s="1"/>
  <c r="W41" i="8"/>
  <c r="AU41" i="8" s="1"/>
  <c r="V41" i="8"/>
  <c r="AT41" i="8" s="1"/>
  <c r="U41" i="8"/>
  <c r="AS41" i="8" s="1"/>
  <c r="T41" i="8"/>
  <c r="AR41" i="8" s="1"/>
  <c r="S41" i="8"/>
  <c r="AQ41" i="8" s="1"/>
  <c r="R41" i="8"/>
  <c r="AP41" i="8" s="1"/>
  <c r="Q41" i="8"/>
  <c r="AO41" i="8" s="1"/>
  <c r="P41" i="8"/>
  <c r="AN41" i="8" s="1"/>
  <c r="O41" i="8"/>
  <c r="AM41" i="8" s="1"/>
  <c r="M41" i="8"/>
  <c r="L41" i="8"/>
  <c r="K41" i="8"/>
  <c r="J41" i="8"/>
  <c r="I41" i="8"/>
  <c r="H41" i="8"/>
  <c r="G41" i="8"/>
  <c r="F41" i="8"/>
  <c r="E41" i="8"/>
  <c r="D41" i="8"/>
  <c r="N41" i="8" s="1"/>
  <c r="C41" i="8"/>
  <c r="BG40" i="8"/>
  <c r="BE40" i="8"/>
  <c r="BC40" i="8"/>
  <c r="AZ40" i="8"/>
  <c r="AX40" i="8"/>
  <c r="AK40" i="8"/>
  <c r="BH40" i="8" s="1"/>
  <c r="AJ40" i="8"/>
  <c r="AI40" i="8"/>
  <c r="BF40" i="8" s="1"/>
  <c r="AH40" i="8"/>
  <c r="AG40" i="8"/>
  <c r="AF40" i="8"/>
  <c r="AE40" i="8"/>
  <c r="BB40" i="8" s="1"/>
  <c r="AD40" i="8"/>
  <c r="BA40" i="8" s="1"/>
  <c r="AC40" i="8"/>
  <c r="AB40" i="8"/>
  <c r="AY40" i="8" s="1"/>
  <c r="AA40" i="8"/>
  <c r="Y40" i="8"/>
  <c r="X40" i="8"/>
  <c r="AV40" i="8" s="1"/>
  <c r="W40" i="8"/>
  <c r="AU40" i="8" s="1"/>
  <c r="V40" i="8"/>
  <c r="AT40" i="8" s="1"/>
  <c r="U40" i="8"/>
  <c r="AS40" i="8" s="1"/>
  <c r="T40" i="8"/>
  <c r="AR40" i="8" s="1"/>
  <c r="S40" i="8"/>
  <c r="AQ40" i="8" s="1"/>
  <c r="R40" i="8"/>
  <c r="AP40" i="8" s="1"/>
  <c r="Q40" i="8"/>
  <c r="AO40" i="8" s="1"/>
  <c r="P40" i="8"/>
  <c r="AN40" i="8" s="1"/>
  <c r="O40" i="8"/>
  <c r="AM40" i="8" s="1"/>
  <c r="M40" i="8"/>
  <c r="L40" i="8"/>
  <c r="K40" i="8"/>
  <c r="J40" i="8"/>
  <c r="I40" i="8"/>
  <c r="H40" i="8"/>
  <c r="G40" i="8"/>
  <c r="F40" i="8"/>
  <c r="E40" i="8"/>
  <c r="D40" i="8"/>
  <c r="C40" i="8"/>
  <c r="BH39" i="8"/>
  <c r="BE39" i="8"/>
  <c r="BB39" i="8"/>
  <c r="AZ39" i="8"/>
  <c r="AY39" i="8"/>
  <c r="AX39" i="8"/>
  <c r="AK39" i="8"/>
  <c r="AJ39" i="8"/>
  <c r="BG39" i="8" s="1"/>
  <c r="AI39" i="8"/>
  <c r="BF39" i="8" s="1"/>
  <c r="AH39" i="8"/>
  <c r="AG39" i="8"/>
  <c r="BD39" i="8" s="1"/>
  <c r="AF39" i="8"/>
  <c r="BC39" i="8" s="1"/>
  <c r="AE39" i="8"/>
  <c r="AD39" i="8"/>
  <c r="BA39" i="8" s="1"/>
  <c r="AC39" i="8"/>
  <c r="AB39" i="8"/>
  <c r="AL39" i="8" s="1"/>
  <c r="AA39" i="8"/>
  <c r="Y39" i="8"/>
  <c r="X39" i="8"/>
  <c r="AV39" i="8" s="1"/>
  <c r="W39" i="8"/>
  <c r="AU39" i="8" s="1"/>
  <c r="V39" i="8"/>
  <c r="AT39" i="8" s="1"/>
  <c r="U39" i="8"/>
  <c r="AS39" i="8" s="1"/>
  <c r="T39" i="8"/>
  <c r="AR39" i="8" s="1"/>
  <c r="S39" i="8"/>
  <c r="AQ39" i="8" s="1"/>
  <c r="R39" i="8"/>
  <c r="AP39" i="8" s="1"/>
  <c r="Q39" i="8"/>
  <c r="AO39" i="8" s="1"/>
  <c r="P39" i="8"/>
  <c r="AN39" i="8" s="1"/>
  <c r="O39" i="8"/>
  <c r="AM39" i="8" s="1"/>
  <c r="M39" i="8"/>
  <c r="L39" i="8"/>
  <c r="K39" i="8"/>
  <c r="J39" i="8"/>
  <c r="I39" i="8"/>
  <c r="H39" i="8"/>
  <c r="G39" i="8"/>
  <c r="F39" i="8"/>
  <c r="E39" i="8"/>
  <c r="D39" i="8"/>
  <c r="C39" i="8"/>
  <c r="N39" i="8" s="1"/>
  <c r="BG38" i="8"/>
  <c r="BE38" i="8"/>
  <c r="BA38" i="8"/>
  <c r="AX38" i="8"/>
  <c r="AS38" i="8"/>
  <c r="AR38" i="8"/>
  <c r="AK38" i="8"/>
  <c r="BH38" i="8" s="1"/>
  <c r="AJ38" i="8"/>
  <c r="AI38" i="8"/>
  <c r="BF38" i="8" s="1"/>
  <c r="AH38" i="8"/>
  <c r="AG38" i="8"/>
  <c r="AF38" i="8"/>
  <c r="AE38" i="8"/>
  <c r="AD38" i="8"/>
  <c r="AC38" i="8"/>
  <c r="AB38" i="8"/>
  <c r="AY38" i="8" s="1"/>
  <c r="AA38" i="8"/>
  <c r="Y38" i="8"/>
  <c r="X38" i="8"/>
  <c r="W38" i="8"/>
  <c r="V38" i="8"/>
  <c r="U38" i="8"/>
  <c r="T38" i="8"/>
  <c r="S38" i="8"/>
  <c r="R38" i="8"/>
  <c r="Q38" i="8"/>
  <c r="P38" i="8"/>
  <c r="O38" i="8"/>
  <c r="M38" i="8"/>
  <c r="L38" i="8"/>
  <c r="K38" i="8"/>
  <c r="J38" i="8"/>
  <c r="I38" i="8"/>
  <c r="H38" i="8"/>
  <c r="G38" i="8"/>
  <c r="F38" i="8"/>
  <c r="E38" i="8"/>
  <c r="D38" i="8"/>
  <c r="C38" i="8"/>
  <c r="AI32" i="8"/>
  <c r="AH32" i="8"/>
  <c r="AG32" i="8"/>
  <c r="W32" i="8"/>
  <c r="AU32" i="8" s="1"/>
  <c r="K32" i="8"/>
  <c r="BH31" i="8"/>
  <c r="BE31" i="8"/>
  <c r="BB31" i="8"/>
  <c r="AZ31" i="8"/>
  <c r="AY31" i="8"/>
  <c r="AX31" i="8"/>
  <c r="AK31" i="8"/>
  <c r="AJ31" i="8"/>
  <c r="AL31" i="8" s="1"/>
  <c r="AI31" i="8"/>
  <c r="BF31" i="8" s="1"/>
  <c r="AH31" i="8"/>
  <c r="AG31" i="8"/>
  <c r="BD31" i="8" s="1"/>
  <c r="AF31" i="8"/>
  <c r="BC31" i="8" s="1"/>
  <c r="AE31" i="8"/>
  <c r="AD31" i="8"/>
  <c r="BA31" i="8" s="1"/>
  <c r="AC31" i="8"/>
  <c r="AB31" i="8"/>
  <c r="AB32" i="8" s="1"/>
  <c r="AA31" i="8"/>
  <c r="Y31" i="8"/>
  <c r="X31" i="8"/>
  <c r="AV31" i="8" s="1"/>
  <c r="W31" i="8"/>
  <c r="AU31" i="8" s="1"/>
  <c r="V31" i="8"/>
  <c r="AT31" i="8" s="1"/>
  <c r="U31" i="8"/>
  <c r="AS31" i="8" s="1"/>
  <c r="T31" i="8"/>
  <c r="AR31" i="8" s="1"/>
  <c r="S31" i="8"/>
  <c r="AQ31" i="8" s="1"/>
  <c r="R31" i="8"/>
  <c r="AP31" i="8" s="1"/>
  <c r="Q31" i="8"/>
  <c r="AO31" i="8" s="1"/>
  <c r="P31" i="8"/>
  <c r="AN31" i="8" s="1"/>
  <c r="O31" i="8"/>
  <c r="AM31" i="8" s="1"/>
  <c r="M31" i="8"/>
  <c r="L31" i="8"/>
  <c r="N31" i="8" s="1"/>
  <c r="K31" i="8"/>
  <c r="J31" i="8"/>
  <c r="I31" i="8"/>
  <c r="H31" i="8"/>
  <c r="G31" i="8"/>
  <c r="F31" i="8"/>
  <c r="E31" i="8"/>
  <c r="D31" i="8"/>
  <c r="C31" i="8"/>
  <c r="BG30" i="8"/>
  <c r="BE30" i="8"/>
  <c r="BA30" i="8"/>
  <c r="AX30" i="8"/>
  <c r="AK30" i="8"/>
  <c r="BH30" i="8" s="1"/>
  <c r="AJ30" i="8"/>
  <c r="AI30" i="8"/>
  <c r="BF30" i="8" s="1"/>
  <c r="AH30" i="8"/>
  <c r="AG30" i="8"/>
  <c r="BD30" i="8" s="1"/>
  <c r="AF30" i="8"/>
  <c r="BC30" i="8" s="1"/>
  <c r="AE30" i="8"/>
  <c r="AD30" i="8"/>
  <c r="AC30" i="8"/>
  <c r="AB30" i="8"/>
  <c r="AY30" i="8" s="1"/>
  <c r="AA30" i="8"/>
  <c r="Y30" i="8"/>
  <c r="X30" i="8"/>
  <c r="AV30" i="8" s="1"/>
  <c r="W30" i="8"/>
  <c r="AU30" i="8" s="1"/>
  <c r="V30" i="8"/>
  <c r="AT30" i="8" s="1"/>
  <c r="U30" i="8"/>
  <c r="U32" i="8" s="1"/>
  <c r="T30" i="8"/>
  <c r="AR30" i="8" s="1"/>
  <c r="S30" i="8"/>
  <c r="AQ30" i="8" s="1"/>
  <c r="R30" i="8"/>
  <c r="AP30" i="8" s="1"/>
  <c r="Q30" i="8"/>
  <c r="P30" i="8"/>
  <c r="AN30" i="8" s="1"/>
  <c r="O30" i="8"/>
  <c r="AM30" i="8" s="1"/>
  <c r="M30" i="8"/>
  <c r="L30" i="8"/>
  <c r="K30" i="8"/>
  <c r="J30" i="8"/>
  <c r="I30" i="8"/>
  <c r="AS30" i="8" s="1"/>
  <c r="H30" i="8"/>
  <c r="G30" i="8"/>
  <c r="F30" i="8"/>
  <c r="E30" i="8"/>
  <c r="AO30" i="8" s="1"/>
  <c r="D30" i="8"/>
  <c r="C30" i="8"/>
  <c r="BF29" i="8"/>
  <c r="BC29" i="8"/>
  <c r="AZ29" i="8"/>
  <c r="AX29" i="8"/>
  <c r="AV29" i="8"/>
  <c r="AT29" i="8"/>
  <c r="AK29" i="8"/>
  <c r="BH29" i="8" s="1"/>
  <c r="AJ29" i="8"/>
  <c r="AI29" i="8"/>
  <c r="AH29" i="8"/>
  <c r="AG29" i="8"/>
  <c r="BD29" i="8" s="1"/>
  <c r="AF29" i="8"/>
  <c r="AE29" i="8"/>
  <c r="AD29" i="8"/>
  <c r="BA29" i="8" s="1"/>
  <c r="AC29" i="8"/>
  <c r="AB29" i="8"/>
  <c r="AY29" i="8" s="1"/>
  <c r="AA29" i="8"/>
  <c r="Y29" i="8"/>
  <c r="X29" i="8"/>
  <c r="W29" i="8"/>
  <c r="AU29" i="8" s="1"/>
  <c r="V29" i="8"/>
  <c r="V32" i="8" s="1"/>
  <c r="U29" i="8"/>
  <c r="AS29" i="8" s="1"/>
  <c r="T29" i="8"/>
  <c r="AR29" i="8" s="1"/>
  <c r="S29" i="8"/>
  <c r="R29" i="8"/>
  <c r="AP29" i="8" s="1"/>
  <c r="Q29" i="8"/>
  <c r="AO29" i="8" s="1"/>
  <c r="P29" i="8"/>
  <c r="AN29" i="8" s="1"/>
  <c r="O29" i="8"/>
  <c r="AM29" i="8" s="1"/>
  <c r="M29" i="8"/>
  <c r="L29" i="8"/>
  <c r="K29" i="8"/>
  <c r="J29" i="8"/>
  <c r="J32" i="8" s="1"/>
  <c r="I29" i="8"/>
  <c r="H29" i="8"/>
  <c r="G29" i="8"/>
  <c r="N29" i="8" s="1"/>
  <c r="F29" i="8"/>
  <c r="E29" i="8"/>
  <c r="D29" i="8"/>
  <c r="C29" i="8"/>
  <c r="BH28" i="8"/>
  <c r="BE28" i="8"/>
  <c r="BC28" i="8"/>
  <c r="BB28" i="8"/>
  <c r="AY28" i="8"/>
  <c r="AV28" i="8"/>
  <c r="AK28" i="8"/>
  <c r="AJ28" i="8"/>
  <c r="AI28" i="8"/>
  <c r="BF28" i="8" s="1"/>
  <c r="AH28" i="8"/>
  <c r="AG28" i="8"/>
  <c r="BD28" i="8" s="1"/>
  <c r="AF28" i="8"/>
  <c r="AF32" i="8" s="1"/>
  <c r="BC32" i="8" s="1"/>
  <c r="AE28" i="8"/>
  <c r="AE32" i="8" s="1"/>
  <c r="AD28" i="8"/>
  <c r="AD32" i="8" s="1"/>
  <c r="AC28" i="8"/>
  <c r="AB28" i="8"/>
  <c r="AA28" i="8"/>
  <c r="Y28" i="8"/>
  <c r="X28" i="8"/>
  <c r="W28" i="8"/>
  <c r="AU28" i="8" s="1"/>
  <c r="V28" i="8"/>
  <c r="AT28" i="8" s="1"/>
  <c r="U28" i="8"/>
  <c r="AS28" i="8" s="1"/>
  <c r="T28" i="8"/>
  <c r="T32" i="8" s="1"/>
  <c r="S28" i="8"/>
  <c r="AQ28" i="8" s="1"/>
  <c r="R28" i="8"/>
  <c r="R32" i="8" s="1"/>
  <c r="Q28" i="8"/>
  <c r="Q32" i="8" s="1"/>
  <c r="P28" i="8"/>
  <c r="AN28" i="8" s="1"/>
  <c r="O28" i="8"/>
  <c r="M28" i="8"/>
  <c r="M32" i="8" s="1"/>
  <c r="L28" i="8"/>
  <c r="K28" i="8"/>
  <c r="J28" i="8"/>
  <c r="I28" i="8"/>
  <c r="H28" i="8"/>
  <c r="H32" i="8" s="1"/>
  <c r="G28" i="8"/>
  <c r="G32" i="8" s="1"/>
  <c r="F28" i="8"/>
  <c r="F32" i="8" s="1"/>
  <c r="E28" i="8"/>
  <c r="E32" i="8" s="1"/>
  <c r="D28" i="8"/>
  <c r="D32" i="8" s="1"/>
  <c r="C28" i="8"/>
  <c r="AM28" i="8" s="1"/>
  <c r="AE20" i="8"/>
  <c r="E20" i="8"/>
  <c r="E85" i="8" s="1"/>
  <c r="BG19" i="8"/>
  <c r="BE19" i="8"/>
  <c r="BC19" i="8"/>
  <c r="BA19" i="8"/>
  <c r="AY19" i="8"/>
  <c r="AX19" i="8"/>
  <c r="AR19" i="8"/>
  <c r="AQ19" i="8"/>
  <c r="AK19" i="8"/>
  <c r="BH19" i="8" s="1"/>
  <c r="AJ19" i="8"/>
  <c r="AI19" i="8"/>
  <c r="AH19" i="8"/>
  <c r="AG19" i="8"/>
  <c r="BD19" i="8" s="1"/>
  <c r="AF19" i="8"/>
  <c r="AE19" i="8"/>
  <c r="AD19" i="8"/>
  <c r="AC19" i="8"/>
  <c r="AZ19" i="8" s="1"/>
  <c r="AB19" i="8"/>
  <c r="AA19" i="8"/>
  <c r="Y19" i="8"/>
  <c r="X19" i="8"/>
  <c r="AV19" i="8" s="1"/>
  <c r="W19" i="8"/>
  <c r="V19" i="8"/>
  <c r="AT19" i="8" s="1"/>
  <c r="U19" i="8"/>
  <c r="AS19" i="8" s="1"/>
  <c r="T19" i="8"/>
  <c r="S19" i="8"/>
  <c r="R19" i="8"/>
  <c r="AP19" i="8" s="1"/>
  <c r="Q19" i="8"/>
  <c r="AO19" i="8" s="1"/>
  <c r="P19" i="8"/>
  <c r="AN19" i="8" s="1"/>
  <c r="O19" i="8"/>
  <c r="AM19" i="8" s="1"/>
  <c r="M19" i="8"/>
  <c r="L19" i="8"/>
  <c r="K19" i="8"/>
  <c r="J19" i="8"/>
  <c r="I19" i="8"/>
  <c r="H19" i="8"/>
  <c r="G19" i="8"/>
  <c r="F19" i="8"/>
  <c r="E19" i="8"/>
  <c r="N19" i="8" s="1"/>
  <c r="BN19" i="8" s="1"/>
  <c r="D19" i="8"/>
  <c r="C19" i="8"/>
  <c r="B19" i="8"/>
  <c r="BG18" i="8"/>
  <c r="BB18" i="8"/>
  <c r="AZ18" i="8"/>
  <c r="AX18" i="8"/>
  <c r="AV18" i="8"/>
  <c r="AO18" i="8"/>
  <c r="AK18" i="8"/>
  <c r="AJ18" i="8"/>
  <c r="AI18" i="8"/>
  <c r="BF18" i="8" s="1"/>
  <c r="AH18" i="8"/>
  <c r="BE18" i="8" s="1"/>
  <c r="AG18" i="8"/>
  <c r="AF18" i="8"/>
  <c r="AE18" i="8"/>
  <c r="AD18" i="8"/>
  <c r="BA18" i="8" s="1"/>
  <c r="AC18" i="8"/>
  <c r="AB18" i="8"/>
  <c r="AL18" i="8" s="1"/>
  <c r="AA18" i="8"/>
  <c r="Y18" i="8"/>
  <c r="BH18" i="8" s="1"/>
  <c r="X18" i="8"/>
  <c r="W18" i="8"/>
  <c r="AU18" i="8" s="1"/>
  <c r="V18" i="8"/>
  <c r="AT18" i="8" s="1"/>
  <c r="U18" i="8"/>
  <c r="BD18" i="8" s="1"/>
  <c r="T18" i="8"/>
  <c r="AR18" i="8" s="1"/>
  <c r="S18" i="8"/>
  <c r="AQ18" i="8" s="1"/>
  <c r="R18" i="8"/>
  <c r="AP18" i="8" s="1"/>
  <c r="Q18" i="8"/>
  <c r="P18" i="8"/>
  <c r="AN18" i="8" s="1"/>
  <c r="O18" i="8"/>
  <c r="AM18" i="8" s="1"/>
  <c r="M18" i="8"/>
  <c r="L18" i="8"/>
  <c r="K18" i="8"/>
  <c r="J18" i="8"/>
  <c r="I18" i="8"/>
  <c r="H18" i="8"/>
  <c r="G18" i="8"/>
  <c r="F18" i="8"/>
  <c r="E18" i="8"/>
  <c r="D18" i="8"/>
  <c r="N18" i="8" s="1"/>
  <c r="BN18" i="8" s="1"/>
  <c r="C18" i="8"/>
  <c r="B18" i="8"/>
  <c r="BB17" i="8"/>
  <c r="AY17" i="8"/>
  <c r="AK17" i="8"/>
  <c r="BH17" i="8" s="1"/>
  <c r="AJ17" i="8"/>
  <c r="BG17" i="8" s="1"/>
  <c r="AI17" i="8"/>
  <c r="AH17" i="8"/>
  <c r="BE17" i="8" s="1"/>
  <c r="AG17" i="8"/>
  <c r="BD17" i="8" s="1"/>
  <c r="AF17" i="8"/>
  <c r="BC17" i="8" s="1"/>
  <c r="AE17" i="8"/>
  <c r="AD17" i="8"/>
  <c r="BA17" i="8" s="1"/>
  <c r="AC17" i="8"/>
  <c r="AZ17" i="8" s="1"/>
  <c r="AB17" i="8"/>
  <c r="AA17" i="8"/>
  <c r="AX17" i="8" s="1"/>
  <c r="Y17" i="8"/>
  <c r="X17" i="8"/>
  <c r="AV17" i="8" s="1"/>
  <c r="W17" i="8"/>
  <c r="AU17" i="8" s="1"/>
  <c r="V17" i="8"/>
  <c r="AT17" i="8" s="1"/>
  <c r="U17" i="8"/>
  <c r="AS17" i="8" s="1"/>
  <c r="T17" i="8"/>
  <c r="AR17" i="8" s="1"/>
  <c r="S17" i="8"/>
  <c r="AQ17" i="8" s="1"/>
  <c r="R17" i="8"/>
  <c r="AP17" i="8" s="1"/>
  <c r="Q17" i="8"/>
  <c r="AO17" i="8" s="1"/>
  <c r="P17" i="8"/>
  <c r="AN17" i="8" s="1"/>
  <c r="O17" i="8"/>
  <c r="AM17" i="8" s="1"/>
  <c r="M17" i="8"/>
  <c r="L17" i="8"/>
  <c r="K17" i="8"/>
  <c r="J17" i="8"/>
  <c r="I17" i="8"/>
  <c r="H17" i="8"/>
  <c r="G17" i="8"/>
  <c r="F17" i="8"/>
  <c r="E17" i="8"/>
  <c r="D17" i="8"/>
  <c r="C17" i="8"/>
  <c r="N17" i="8" s="1"/>
  <c r="BN17" i="8" s="1"/>
  <c r="B17" i="8"/>
  <c r="BE16" i="8"/>
  <c r="BB16" i="8"/>
  <c r="AZ16" i="8"/>
  <c r="AY16" i="8"/>
  <c r="AN16" i="8"/>
  <c r="AK16" i="8"/>
  <c r="BH16" i="8" s="1"/>
  <c r="AJ16" i="8"/>
  <c r="BG16" i="8" s="1"/>
  <c r="AI16" i="8"/>
  <c r="BF16" i="8" s="1"/>
  <c r="AH16" i="8"/>
  <c r="AG16" i="8"/>
  <c r="BD16" i="8" s="1"/>
  <c r="AF16" i="8"/>
  <c r="BC16" i="8" s="1"/>
  <c r="AE16" i="8"/>
  <c r="AD16" i="8"/>
  <c r="BA16" i="8" s="1"/>
  <c r="AC16" i="8"/>
  <c r="AB16" i="8"/>
  <c r="AA16" i="8"/>
  <c r="AX16" i="8" s="1"/>
  <c r="Y16" i="8"/>
  <c r="X16" i="8"/>
  <c r="AV16" i="8" s="1"/>
  <c r="W16" i="8"/>
  <c r="AU16" i="8" s="1"/>
  <c r="V16" i="8"/>
  <c r="AT16" i="8" s="1"/>
  <c r="U16" i="8"/>
  <c r="AS16" i="8" s="1"/>
  <c r="T16" i="8"/>
  <c r="AR16" i="8" s="1"/>
  <c r="S16" i="8"/>
  <c r="AQ16" i="8" s="1"/>
  <c r="R16" i="8"/>
  <c r="AP16" i="8" s="1"/>
  <c r="Q16" i="8"/>
  <c r="AO16" i="8" s="1"/>
  <c r="P16" i="8"/>
  <c r="O16" i="8"/>
  <c r="Z16" i="8" s="1"/>
  <c r="M16" i="8"/>
  <c r="L16" i="8"/>
  <c r="K16" i="8"/>
  <c r="J16" i="8"/>
  <c r="I16" i="8"/>
  <c r="H16" i="8"/>
  <c r="G16" i="8"/>
  <c r="F16" i="8"/>
  <c r="E16" i="8"/>
  <c r="D16" i="8"/>
  <c r="C16" i="8"/>
  <c r="N16" i="8" s="1"/>
  <c r="BN16" i="8" s="1"/>
  <c r="B16" i="8"/>
  <c r="BH15" i="8"/>
  <c r="BC15" i="8"/>
  <c r="BB15" i="8"/>
  <c r="AZ15" i="8"/>
  <c r="AK15" i="8"/>
  <c r="AJ15" i="8"/>
  <c r="BG15" i="8" s="1"/>
  <c r="AI15" i="8"/>
  <c r="BF15" i="8" s="1"/>
  <c r="AH15" i="8"/>
  <c r="BE15" i="8" s="1"/>
  <c r="AG15" i="8"/>
  <c r="BD15" i="8" s="1"/>
  <c r="AF15" i="8"/>
  <c r="AE15" i="8"/>
  <c r="AD15" i="8"/>
  <c r="BA15" i="8" s="1"/>
  <c r="AC15" i="8"/>
  <c r="AB15" i="8"/>
  <c r="AY15" i="8" s="1"/>
  <c r="AA15" i="8"/>
  <c r="AX15" i="8" s="1"/>
  <c r="Y15" i="8"/>
  <c r="X15" i="8"/>
  <c r="AV15" i="8" s="1"/>
  <c r="W15" i="8"/>
  <c r="AU15" i="8" s="1"/>
  <c r="V15" i="8"/>
  <c r="AT15" i="8" s="1"/>
  <c r="U15" i="8"/>
  <c r="AS15" i="8" s="1"/>
  <c r="T15" i="8"/>
  <c r="AR15" i="8" s="1"/>
  <c r="S15" i="8"/>
  <c r="AQ15" i="8" s="1"/>
  <c r="R15" i="8"/>
  <c r="AP15" i="8" s="1"/>
  <c r="Q15" i="8"/>
  <c r="AO15" i="8" s="1"/>
  <c r="P15" i="8"/>
  <c r="AN15" i="8" s="1"/>
  <c r="O15" i="8"/>
  <c r="AM15" i="8" s="1"/>
  <c r="M15" i="8"/>
  <c r="L15" i="8"/>
  <c r="K15" i="8"/>
  <c r="J15" i="8"/>
  <c r="I15" i="8"/>
  <c r="H15" i="8"/>
  <c r="G15" i="8"/>
  <c r="F15" i="8"/>
  <c r="E15" i="8"/>
  <c r="D15" i="8"/>
  <c r="C15" i="8"/>
  <c r="N15" i="8" s="1"/>
  <c r="BN15" i="8" s="1"/>
  <c r="B15" i="8"/>
  <c r="BF14" i="8"/>
  <c r="BE14" i="8"/>
  <c r="BC14" i="8"/>
  <c r="AY14" i="8"/>
  <c r="AK14" i="8"/>
  <c r="BH14" i="8" s="1"/>
  <c r="AJ14" i="8"/>
  <c r="BG14" i="8" s="1"/>
  <c r="AI14" i="8"/>
  <c r="AH14" i="8"/>
  <c r="AG14" i="8"/>
  <c r="BD14" i="8" s="1"/>
  <c r="AF14" i="8"/>
  <c r="AE14" i="8"/>
  <c r="BB14" i="8" s="1"/>
  <c r="AD14" i="8"/>
  <c r="BA14" i="8" s="1"/>
  <c r="AC14" i="8"/>
  <c r="AZ14" i="8" s="1"/>
  <c r="AB14" i="8"/>
  <c r="AA14" i="8"/>
  <c r="AX14" i="8" s="1"/>
  <c r="Y14" i="8"/>
  <c r="X14" i="8"/>
  <c r="AV14" i="8" s="1"/>
  <c r="W14" i="8"/>
  <c r="AU14" i="8" s="1"/>
  <c r="V14" i="8"/>
  <c r="AT14" i="8" s="1"/>
  <c r="U14" i="8"/>
  <c r="AS14" i="8" s="1"/>
  <c r="T14" i="8"/>
  <c r="AR14" i="8" s="1"/>
  <c r="S14" i="8"/>
  <c r="AQ14" i="8" s="1"/>
  <c r="R14" i="8"/>
  <c r="AP14" i="8" s="1"/>
  <c r="Q14" i="8"/>
  <c r="AO14" i="8" s="1"/>
  <c r="P14" i="8"/>
  <c r="AN14" i="8" s="1"/>
  <c r="O14" i="8"/>
  <c r="AM14" i="8" s="1"/>
  <c r="M14" i="8"/>
  <c r="L14" i="8"/>
  <c r="K14" i="8"/>
  <c r="J14" i="8"/>
  <c r="I14" i="8"/>
  <c r="H14" i="8"/>
  <c r="G14" i="8"/>
  <c r="F14" i="8"/>
  <c r="E14" i="8"/>
  <c r="D14" i="8"/>
  <c r="C14" i="8"/>
  <c r="N14" i="8" s="1"/>
  <c r="BN14" i="8" s="1"/>
  <c r="B14" i="8"/>
  <c r="BH13" i="8"/>
  <c r="BF13" i="8"/>
  <c r="BB13" i="8"/>
  <c r="AK13" i="8"/>
  <c r="AJ13" i="8"/>
  <c r="BG13" i="8" s="1"/>
  <c r="AI13" i="8"/>
  <c r="AH13" i="8"/>
  <c r="BE13" i="8" s="1"/>
  <c r="AG13" i="8"/>
  <c r="BD13" i="8" s="1"/>
  <c r="AF13" i="8"/>
  <c r="BC13" i="8" s="1"/>
  <c r="AE13" i="8"/>
  <c r="AD13" i="8"/>
  <c r="BA13" i="8" s="1"/>
  <c r="AC13" i="8"/>
  <c r="AZ13" i="8" s="1"/>
  <c r="AB13" i="8"/>
  <c r="AY13" i="8" s="1"/>
  <c r="AA13" i="8"/>
  <c r="AX13" i="8" s="1"/>
  <c r="Y13" i="8"/>
  <c r="X13" i="8"/>
  <c r="AV13" i="8" s="1"/>
  <c r="W13" i="8"/>
  <c r="AU13" i="8" s="1"/>
  <c r="V13" i="8"/>
  <c r="AT13" i="8" s="1"/>
  <c r="U13" i="8"/>
  <c r="AS13" i="8" s="1"/>
  <c r="T13" i="8"/>
  <c r="AR13" i="8" s="1"/>
  <c r="S13" i="8"/>
  <c r="AQ13" i="8" s="1"/>
  <c r="R13" i="8"/>
  <c r="AP13" i="8" s="1"/>
  <c r="Q13" i="8"/>
  <c r="AO13" i="8" s="1"/>
  <c r="P13" i="8"/>
  <c r="AN13" i="8" s="1"/>
  <c r="O13" i="8"/>
  <c r="AM13" i="8" s="1"/>
  <c r="M13" i="8"/>
  <c r="L13" i="8"/>
  <c r="K13" i="8"/>
  <c r="J13" i="8"/>
  <c r="I13" i="8"/>
  <c r="H13" i="8"/>
  <c r="G13" i="8"/>
  <c r="F13" i="8"/>
  <c r="E13" i="8"/>
  <c r="D13" i="8"/>
  <c r="C13" i="8"/>
  <c r="N13" i="8" s="1"/>
  <c r="BN13" i="8" s="1"/>
  <c r="B13" i="8"/>
  <c r="BE12" i="8"/>
  <c r="AZ12" i="8"/>
  <c r="AY12" i="8"/>
  <c r="AK12" i="8"/>
  <c r="BH12" i="8" s="1"/>
  <c r="AJ12" i="8"/>
  <c r="AI12" i="8"/>
  <c r="BF12" i="8" s="1"/>
  <c r="AH12" i="8"/>
  <c r="AG12" i="8"/>
  <c r="BD12" i="8" s="1"/>
  <c r="AF12" i="8"/>
  <c r="BC12" i="8" s="1"/>
  <c r="AE12" i="8"/>
  <c r="BB12" i="8" s="1"/>
  <c r="AD12" i="8"/>
  <c r="BA12" i="8" s="1"/>
  <c r="AC12" i="8"/>
  <c r="AB12" i="8"/>
  <c r="AA12" i="8"/>
  <c r="AX12" i="8" s="1"/>
  <c r="Y12" i="8"/>
  <c r="X12" i="8"/>
  <c r="AV12" i="8" s="1"/>
  <c r="W12" i="8"/>
  <c r="AU12" i="8" s="1"/>
  <c r="V12" i="8"/>
  <c r="AT12" i="8" s="1"/>
  <c r="U12" i="8"/>
  <c r="AS12" i="8" s="1"/>
  <c r="T12" i="8"/>
  <c r="AR12" i="8" s="1"/>
  <c r="S12" i="8"/>
  <c r="AQ12" i="8" s="1"/>
  <c r="R12" i="8"/>
  <c r="AP12" i="8" s="1"/>
  <c r="Q12" i="8"/>
  <c r="AO12" i="8" s="1"/>
  <c r="P12" i="8"/>
  <c r="AN12" i="8" s="1"/>
  <c r="O12" i="8"/>
  <c r="Z12" i="8" s="1"/>
  <c r="M12" i="8"/>
  <c r="L12" i="8"/>
  <c r="K12" i="8"/>
  <c r="J12" i="8"/>
  <c r="I12" i="8"/>
  <c r="H12" i="8"/>
  <c r="G12" i="8"/>
  <c r="F12" i="8"/>
  <c r="E12" i="8"/>
  <c r="D12" i="8"/>
  <c r="C12" i="8"/>
  <c r="N12" i="8" s="1"/>
  <c r="BN12" i="8" s="1"/>
  <c r="B12" i="8"/>
  <c r="BH11" i="8"/>
  <c r="BC11" i="8"/>
  <c r="BB11" i="8"/>
  <c r="AZ11" i="8"/>
  <c r="AK11" i="8"/>
  <c r="AJ11" i="8"/>
  <c r="BG11" i="8" s="1"/>
  <c r="AI11" i="8"/>
  <c r="BF11" i="8" s="1"/>
  <c r="AH11" i="8"/>
  <c r="BE11" i="8" s="1"/>
  <c r="AG11" i="8"/>
  <c r="BD11" i="8" s="1"/>
  <c r="AF11" i="8"/>
  <c r="AE11" i="8"/>
  <c r="AD11" i="8"/>
  <c r="BA11" i="8" s="1"/>
  <c r="AC11" i="8"/>
  <c r="AB11" i="8"/>
  <c r="AY11" i="8" s="1"/>
  <c r="AA11" i="8"/>
  <c r="Y11" i="8"/>
  <c r="X11" i="8"/>
  <c r="AV11" i="8" s="1"/>
  <c r="W11" i="8"/>
  <c r="AU11" i="8" s="1"/>
  <c r="V11" i="8"/>
  <c r="AT11" i="8" s="1"/>
  <c r="U11" i="8"/>
  <c r="AS11" i="8" s="1"/>
  <c r="T11" i="8"/>
  <c r="AR11" i="8" s="1"/>
  <c r="S11" i="8"/>
  <c r="AQ11" i="8" s="1"/>
  <c r="R11" i="8"/>
  <c r="AP11" i="8" s="1"/>
  <c r="Q11" i="8"/>
  <c r="AO11" i="8" s="1"/>
  <c r="P11" i="8"/>
  <c r="AN11" i="8" s="1"/>
  <c r="O11" i="8"/>
  <c r="AM11" i="8" s="1"/>
  <c r="M11" i="8"/>
  <c r="L11" i="8"/>
  <c r="K11" i="8"/>
  <c r="J11" i="8"/>
  <c r="I11" i="8"/>
  <c r="H11" i="8"/>
  <c r="G11" i="8"/>
  <c r="F11" i="8"/>
  <c r="F20" i="8" s="1"/>
  <c r="F85" i="8" s="1"/>
  <c r="E11" i="8"/>
  <c r="D11" i="8"/>
  <c r="C11" i="8"/>
  <c r="N11" i="8" s="1"/>
  <c r="BN11" i="8" s="1"/>
  <c r="BE10" i="8"/>
  <c r="BD10" i="8"/>
  <c r="BB10" i="8"/>
  <c r="AX10" i="8"/>
  <c r="AK10" i="8"/>
  <c r="BH10" i="8" s="1"/>
  <c r="AJ10" i="8"/>
  <c r="BG10" i="8" s="1"/>
  <c r="AI10" i="8"/>
  <c r="BF10" i="8" s="1"/>
  <c r="AH10" i="8"/>
  <c r="AG10" i="8"/>
  <c r="AF10" i="8"/>
  <c r="BC10" i="8" s="1"/>
  <c r="AE10" i="8"/>
  <c r="AD10" i="8"/>
  <c r="BA10" i="8" s="1"/>
  <c r="AC10" i="8"/>
  <c r="AZ10" i="8" s="1"/>
  <c r="AB10" i="8"/>
  <c r="AY10" i="8" s="1"/>
  <c r="AA10" i="8"/>
  <c r="Y10" i="8"/>
  <c r="X10" i="8"/>
  <c r="AV10" i="8" s="1"/>
  <c r="W10" i="8"/>
  <c r="AU10" i="8" s="1"/>
  <c r="V10" i="8"/>
  <c r="AT10" i="8" s="1"/>
  <c r="U10" i="8"/>
  <c r="AS10" i="8" s="1"/>
  <c r="T10" i="8"/>
  <c r="AR10" i="8" s="1"/>
  <c r="S10" i="8"/>
  <c r="AQ10" i="8" s="1"/>
  <c r="R10" i="8"/>
  <c r="AP10" i="8" s="1"/>
  <c r="Q10" i="8"/>
  <c r="AO10" i="8" s="1"/>
  <c r="P10" i="8"/>
  <c r="AN10" i="8" s="1"/>
  <c r="O10" i="8"/>
  <c r="AM10" i="8" s="1"/>
  <c r="M10" i="8"/>
  <c r="L10" i="8"/>
  <c r="K10" i="8"/>
  <c r="J10" i="8"/>
  <c r="I10" i="8"/>
  <c r="H10" i="8"/>
  <c r="G10" i="8"/>
  <c r="F10" i="8"/>
  <c r="N10" i="8" s="1"/>
  <c r="BN10" i="8" s="1"/>
  <c r="E10" i="8"/>
  <c r="D10" i="8"/>
  <c r="C10" i="8"/>
  <c r="B10" i="8"/>
  <c r="BH9" i="8"/>
  <c r="BG9" i="8"/>
  <c r="BE9" i="8"/>
  <c r="BA9" i="8"/>
  <c r="AZ9" i="8"/>
  <c r="AK9" i="8"/>
  <c r="AJ9" i="8"/>
  <c r="AJ20" i="8" s="1"/>
  <c r="AI9" i="8"/>
  <c r="AI20" i="8" s="1"/>
  <c r="AH9" i="8"/>
  <c r="AG9" i="8"/>
  <c r="BD9" i="8" s="1"/>
  <c r="AF9" i="8"/>
  <c r="BC9" i="8" s="1"/>
  <c r="AE9" i="8"/>
  <c r="BB9" i="8" s="1"/>
  <c r="AD9" i="8"/>
  <c r="AD20" i="8" s="1"/>
  <c r="AC9" i="8"/>
  <c r="AC20" i="8" s="1"/>
  <c r="AB9" i="8"/>
  <c r="AY9" i="8" s="1"/>
  <c r="AA9" i="8"/>
  <c r="AA20" i="8" s="1"/>
  <c r="Y9" i="8"/>
  <c r="X9" i="8"/>
  <c r="X20" i="8" s="1"/>
  <c r="W9" i="8"/>
  <c r="W20" i="8" s="1"/>
  <c r="W22" i="8" s="1"/>
  <c r="V9" i="8"/>
  <c r="U9" i="8"/>
  <c r="T9" i="8"/>
  <c r="S9" i="8"/>
  <c r="AQ9" i="8" s="1"/>
  <c r="R9" i="8"/>
  <c r="AP9" i="8" s="1"/>
  <c r="Q9" i="8"/>
  <c r="AO9" i="8" s="1"/>
  <c r="P9" i="8"/>
  <c r="AN9" i="8" s="1"/>
  <c r="O9" i="8"/>
  <c r="O20" i="8" s="1"/>
  <c r="M9" i="8"/>
  <c r="L9" i="8"/>
  <c r="L20" i="8" s="1"/>
  <c r="K9" i="8"/>
  <c r="K20" i="8" s="1"/>
  <c r="K85" i="8" s="1"/>
  <c r="J9" i="8"/>
  <c r="I9" i="8"/>
  <c r="H9" i="8"/>
  <c r="G9" i="8"/>
  <c r="G20" i="8" s="1"/>
  <c r="G85" i="8" s="1"/>
  <c r="F9" i="8"/>
  <c r="E9" i="8"/>
  <c r="D9" i="8"/>
  <c r="C9" i="8"/>
  <c r="C20" i="8" s="1"/>
  <c r="B9" i="8"/>
  <c r="B3" i="8"/>
  <c r="BN39" i="8" l="1"/>
  <c r="BO49" i="8"/>
  <c r="AW49" i="8"/>
  <c r="BN29" i="8"/>
  <c r="BJ29" i="8"/>
  <c r="BN49" i="8"/>
  <c r="AA21" i="8"/>
  <c r="AX20" i="8"/>
  <c r="AA22" i="8"/>
  <c r="O22" i="8"/>
  <c r="AM20" i="8"/>
  <c r="O21" i="8"/>
  <c r="AW16" i="8"/>
  <c r="BO16" i="8"/>
  <c r="AT32" i="8"/>
  <c r="N20" i="8"/>
  <c r="BP18" i="8"/>
  <c r="X21" i="8"/>
  <c r="X22" i="8"/>
  <c r="AV20" i="8"/>
  <c r="AD85" i="8"/>
  <c r="AD21" i="8"/>
  <c r="AD22" i="8"/>
  <c r="BI31" i="8"/>
  <c r="BP31" i="8"/>
  <c r="AC21" i="8"/>
  <c r="AC22" i="8"/>
  <c r="AW12" i="8"/>
  <c r="BO12" i="8"/>
  <c r="G54" i="8"/>
  <c r="BN31" i="8"/>
  <c r="AJ21" i="8"/>
  <c r="BG20" i="8"/>
  <c r="AJ22" i="8"/>
  <c r="BP39" i="8"/>
  <c r="BB29" i="8"/>
  <c r="AX44" i="8"/>
  <c r="AL44" i="8"/>
  <c r="M20" i="8"/>
  <c r="Y20" i="8"/>
  <c r="AK20" i="8"/>
  <c r="Z13" i="8"/>
  <c r="AL13" i="8"/>
  <c r="Z17" i="8"/>
  <c r="AL17" i="8"/>
  <c r="Z31" i="8"/>
  <c r="S53" i="8"/>
  <c r="AQ53" i="8" s="1"/>
  <c r="AF53" i="8"/>
  <c r="BC53" i="8" s="1"/>
  <c r="BC38" i="8"/>
  <c r="N44" i="8"/>
  <c r="BN65" i="8"/>
  <c r="AW65" i="8"/>
  <c r="BO65" i="8"/>
  <c r="BG31" i="8"/>
  <c r="N9" i="8"/>
  <c r="BN9" i="8" s="1"/>
  <c r="Z9" i="8"/>
  <c r="AL9" i="8"/>
  <c r="AX9" i="8"/>
  <c r="BB19" i="8"/>
  <c r="BG28" i="8"/>
  <c r="AJ32" i="8"/>
  <c r="BE29" i="8"/>
  <c r="G55" i="8"/>
  <c r="G87" i="8" s="1"/>
  <c r="G53" i="8"/>
  <c r="T53" i="8"/>
  <c r="AG53" i="8"/>
  <c r="BD38" i="8"/>
  <c r="N47" i="8"/>
  <c r="AG54" i="8"/>
  <c r="BD32" i="8"/>
  <c r="AM9" i="8"/>
  <c r="Z18" i="8"/>
  <c r="X32" i="8"/>
  <c r="X85" i="8" s="1"/>
  <c r="AK32" i="8"/>
  <c r="I32" i="8"/>
  <c r="H53" i="8"/>
  <c r="H54" i="8" s="1"/>
  <c r="U53" i="8"/>
  <c r="AR64" i="8"/>
  <c r="W21" i="8"/>
  <c r="AU20" i="8"/>
  <c r="AU85" i="8" s="1"/>
  <c r="W85" i="8"/>
  <c r="AQ29" i="8"/>
  <c r="AB20" i="8"/>
  <c r="Z14" i="8"/>
  <c r="AL14" i="8"/>
  <c r="Q20" i="8"/>
  <c r="L32" i="8"/>
  <c r="Y32" i="8"/>
  <c r="BG29" i="8"/>
  <c r="I53" i="8"/>
  <c r="N42" i="8"/>
  <c r="BN50" i="8"/>
  <c r="BB50" i="8"/>
  <c r="AL50" i="8"/>
  <c r="BA51" i="8"/>
  <c r="BG78" i="8"/>
  <c r="AV9" i="8"/>
  <c r="D20" i="8"/>
  <c r="D85" i="8" s="1"/>
  <c r="AY18" i="8"/>
  <c r="R20" i="8"/>
  <c r="AE22" i="8"/>
  <c r="AX28" i="8"/>
  <c r="AL28" i="8"/>
  <c r="AA32" i="8"/>
  <c r="AA85" i="8" s="1"/>
  <c r="AO28" i="8"/>
  <c r="AZ30" i="8"/>
  <c r="AL30" i="8"/>
  <c r="AW51" i="8"/>
  <c r="BO51" i="8"/>
  <c r="BI51" i="8"/>
  <c r="BP51" i="8"/>
  <c r="Z63" i="8"/>
  <c r="X78" i="8"/>
  <c r="AV78" i="8" s="1"/>
  <c r="AV63" i="8"/>
  <c r="BH63" i="8"/>
  <c r="AK78" i="8"/>
  <c r="BH78" i="8" s="1"/>
  <c r="T54" i="8"/>
  <c r="AR32" i="8"/>
  <c r="Q53" i="8"/>
  <c r="Q55" i="8" s="1"/>
  <c r="Z38" i="8"/>
  <c r="AU19" i="8"/>
  <c r="BF19" i="8"/>
  <c r="S20" i="8"/>
  <c r="Z28" i="8"/>
  <c r="O32" i="8"/>
  <c r="AP28" i="8"/>
  <c r="Z29" i="8"/>
  <c r="AL29" i="8"/>
  <c r="Z30" i="8"/>
  <c r="S32" i="8"/>
  <c r="BB32" i="8" s="1"/>
  <c r="Z39" i="8"/>
  <c r="BI39" i="8" s="1"/>
  <c r="N40" i="8"/>
  <c r="BG49" i="8"/>
  <c r="BD50" i="8"/>
  <c r="N51" i="8"/>
  <c r="BP52" i="8"/>
  <c r="AM12" i="8"/>
  <c r="E53" i="8"/>
  <c r="N38" i="8"/>
  <c r="Z10" i="8"/>
  <c r="Z11" i="8"/>
  <c r="AL11" i="8"/>
  <c r="AX11" i="8"/>
  <c r="BG12" i="8"/>
  <c r="Z15" i="8"/>
  <c r="AL15" i="8"/>
  <c r="N28" i="8"/>
  <c r="C32" i="8"/>
  <c r="AZ28" i="8"/>
  <c r="AC32" i="8"/>
  <c r="AC85" i="8" s="1"/>
  <c r="N30" i="8"/>
  <c r="BB30" i="8"/>
  <c r="BE32" i="8"/>
  <c r="AO38" i="8"/>
  <c r="N45" i="8"/>
  <c r="BN48" i="8"/>
  <c r="BN66" i="8"/>
  <c r="AI22" i="8"/>
  <c r="BF20" i="8"/>
  <c r="AI85" i="8"/>
  <c r="AM16" i="8"/>
  <c r="BB38" i="8"/>
  <c r="P20" i="8"/>
  <c r="Z20" i="8" s="1"/>
  <c r="AL10" i="8"/>
  <c r="H20" i="8"/>
  <c r="H85" i="8" s="1"/>
  <c r="T20" i="8"/>
  <c r="AF20" i="8"/>
  <c r="AR9" i="8"/>
  <c r="AI21" i="8"/>
  <c r="Q54" i="8"/>
  <c r="AO32" i="8"/>
  <c r="BA32" i="8"/>
  <c r="BF32" i="8"/>
  <c r="AQ38" i="8"/>
  <c r="N43" i="8"/>
  <c r="AX46" i="8"/>
  <c r="AL46" i="8"/>
  <c r="AL49" i="8"/>
  <c r="BN52" i="8"/>
  <c r="AE53" i="8"/>
  <c r="BB53" i="8" s="1"/>
  <c r="AU9" i="8"/>
  <c r="U20" i="8"/>
  <c r="AS9" i="8"/>
  <c r="BC18" i="8"/>
  <c r="Z19" i="8"/>
  <c r="AL19" i="8"/>
  <c r="R54" i="8"/>
  <c r="AP32" i="8"/>
  <c r="AY41" i="8"/>
  <c r="AL41" i="8"/>
  <c r="Z46" i="8"/>
  <c r="Z75" i="8"/>
  <c r="AV75" i="8"/>
  <c r="AE85" i="8"/>
  <c r="AE21" i="8"/>
  <c r="BN41" i="8"/>
  <c r="I20" i="8"/>
  <c r="I85" i="8" s="1"/>
  <c r="AG20" i="8"/>
  <c r="J20" i="8"/>
  <c r="J85" i="8" s="1"/>
  <c r="V20" i="8"/>
  <c r="AH20" i="8"/>
  <c r="AT9" i="8"/>
  <c r="BF9" i="8"/>
  <c r="AL12" i="8"/>
  <c r="AL16" i="8"/>
  <c r="BF17" i="8"/>
  <c r="AS18" i="8"/>
  <c r="AF54" i="8"/>
  <c r="BC54" i="8" s="1"/>
  <c r="BA28" i="8"/>
  <c r="AC53" i="8"/>
  <c r="AZ53" i="8" s="1"/>
  <c r="AZ38" i="8"/>
  <c r="AL38" i="8"/>
  <c r="BD40" i="8"/>
  <c r="Z41" i="8"/>
  <c r="BF42" i="8"/>
  <c r="AM44" i="8"/>
  <c r="BC45" i="8"/>
  <c r="N46" i="8"/>
  <c r="AZ46" i="8"/>
  <c r="K78" i="8"/>
  <c r="N63" i="8"/>
  <c r="N75" i="8"/>
  <c r="BI65" i="8"/>
  <c r="BP65" i="8"/>
  <c r="BN69" i="8"/>
  <c r="BJ69" i="8"/>
  <c r="AW77" i="8"/>
  <c r="BI77" i="8"/>
  <c r="BP77" i="8"/>
  <c r="AR28" i="8"/>
  <c r="J53" i="8"/>
  <c r="J54" i="8" s="1"/>
  <c r="J55" i="8" s="1"/>
  <c r="V53" i="8"/>
  <c r="AT53" i="8" s="1"/>
  <c r="AH53" i="8"/>
  <c r="AT38" i="8"/>
  <c r="Z42" i="8"/>
  <c r="AL42" i="8"/>
  <c r="BD51" i="8"/>
  <c r="AM65" i="8"/>
  <c r="AY67" i="8"/>
  <c r="W53" i="8"/>
  <c r="AU53" i="8" s="1"/>
  <c r="AI53" i="8"/>
  <c r="AU38" i="8"/>
  <c r="Z47" i="8"/>
  <c r="AL47" i="8"/>
  <c r="BE48" i="8"/>
  <c r="AT51" i="8"/>
  <c r="AS52" i="8"/>
  <c r="BF68" i="8"/>
  <c r="N71" i="8"/>
  <c r="L53" i="8"/>
  <c r="X53" i="8"/>
  <c r="AV53" i="8" s="1"/>
  <c r="AJ53" i="8"/>
  <c r="BG53" i="8" s="1"/>
  <c r="AV38" i="8"/>
  <c r="Z40" i="8"/>
  <c r="AL40" i="8"/>
  <c r="AY47" i="8"/>
  <c r="AU51" i="8"/>
  <c r="AD78" i="8"/>
  <c r="M53" i="8"/>
  <c r="M54" i="8" s="1"/>
  <c r="M55" i="8" s="1"/>
  <c r="Y53" i="8"/>
  <c r="AK53" i="8"/>
  <c r="BH53" i="8" s="1"/>
  <c r="Z45" i="8"/>
  <c r="AL45" i="8"/>
  <c r="AV51" i="8"/>
  <c r="BF61" i="8"/>
  <c r="AO62" i="8"/>
  <c r="BH70" i="8"/>
  <c r="AM72" i="8"/>
  <c r="AO74" i="8"/>
  <c r="P32" i="8"/>
  <c r="AY45" i="8"/>
  <c r="BF46" i="8"/>
  <c r="BA47" i="8"/>
  <c r="BC49" i="8"/>
  <c r="Z50" i="8"/>
  <c r="BG52" i="8"/>
  <c r="F78" i="8"/>
  <c r="AF78" i="8"/>
  <c r="BO70" i="8"/>
  <c r="BP70" i="8"/>
  <c r="AX72" i="8"/>
  <c r="AL72" i="8"/>
  <c r="C53" i="8"/>
  <c r="O53" i="8"/>
  <c r="AA53" i="8"/>
  <c r="AM38" i="8"/>
  <c r="Z43" i="8"/>
  <c r="AL43" i="8"/>
  <c r="G78" i="8"/>
  <c r="N78" i="8" s="1"/>
  <c r="BN78" i="8" s="1"/>
  <c r="AW70" i="8"/>
  <c r="BO72" i="8"/>
  <c r="D53" i="8"/>
  <c r="P53" i="8"/>
  <c r="AB53" i="8"/>
  <c r="AN38" i="8"/>
  <c r="Z48" i="8"/>
  <c r="AL48" i="8"/>
  <c r="Z52" i="8"/>
  <c r="BI52" i="8" s="1"/>
  <c r="K53" i="8"/>
  <c r="H78" i="8"/>
  <c r="BE61" i="8"/>
  <c r="AH78" i="8"/>
  <c r="AL61" i="8"/>
  <c r="BL65" i="8" s="1"/>
  <c r="AZ62" i="8"/>
  <c r="AL62" i="8"/>
  <c r="BN67" i="8"/>
  <c r="N72" i="8"/>
  <c r="AW72" i="8" s="1"/>
  <c r="BE73" i="8"/>
  <c r="AL73" i="8"/>
  <c r="AZ74" i="8"/>
  <c r="AL74" i="8"/>
  <c r="AY48" i="8"/>
  <c r="AN51" i="8"/>
  <c r="AY51" i="8"/>
  <c r="V78" i="8"/>
  <c r="Z61" i="8"/>
  <c r="BK62" i="8" s="1"/>
  <c r="AW62" i="8"/>
  <c r="N64" i="8"/>
  <c r="N68" i="8"/>
  <c r="BO73" i="8"/>
  <c r="AW73" i="8"/>
  <c r="N76" i="8"/>
  <c r="F53" i="8"/>
  <c r="F54" i="8" s="1"/>
  <c r="F55" i="8" s="1"/>
  <c r="R53" i="8"/>
  <c r="AP53" i="8" s="1"/>
  <c r="AD53" i="8"/>
  <c r="BA53" i="8" s="1"/>
  <c r="AP38" i="8"/>
  <c r="AZ51" i="8"/>
  <c r="AY52" i="8"/>
  <c r="J78" i="8"/>
  <c r="N61" i="8"/>
  <c r="BJ70" i="8" s="1"/>
  <c r="AU78" i="8"/>
  <c r="N62" i="8"/>
  <c r="BG63" i="8"/>
  <c r="AL63" i="8"/>
  <c r="BB64" i="8"/>
  <c r="N73" i="8"/>
  <c r="N74" i="8"/>
  <c r="BG75" i="8"/>
  <c r="AL75" i="8"/>
  <c r="BB76" i="8"/>
  <c r="BO77" i="8"/>
  <c r="Z68" i="8"/>
  <c r="AL68" i="8"/>
  <c r="O78" i="8"/>
  <c r="P78" i="8"/>
  <c r="AN78" i="8" s="1"/>
  <c r="AB78" i="8"/>
  <c r="AY78" i="8" s="1"/>
  <c r="Z66" i="8"/>
  <c r="BK73" i="8" s="1"/>
  <c r="AL66" i="8"/>
  <c r="Q78" i="8"/>
  <c r="AO78" i="8" s="1"/>
  <c r="AC78" i="8"/>
  <c r="AZ78" i="8" s="1"/>
  <c r="Z71" i="8"/>
  <c r="AL71" i="8"/>
  <c r="R78" i="8"/>
  <c r="AP78" i="8" s="1"/>
  <c r="Z64" i="8"/>
  <c r="AL64" i="8"/>
  <c r="Z76" i="8"/>
  <c r="AL76" i="8"/>
  <c r="S78" i="8"/>
  <c r="AE78" i="8"/>
  <c r="BB78" i="8" s="1"/>
  <c r="Z69" i="8"/>
  <c r="AL69" i="8"/>
  <c r="T78" i="8"/>
  <c r="U78" i="8"/>
  <c r="AS78" i="8" s="1"/>
  <c r="AG78" i="8"/>
  <c r="Z67" i="8"/>
  <c r="AL67" i="8"/>
  <c r="AW20" i="8" l="1"/>
  <c r="BO20" i="8"/>
  <c r="I55" i="8"/>
  <c r="I87" i="8" s="1"/>
  <c r="BK49" i="8"/>
  <c r="F87" i="8"/>
  <c r="F86" i="8"/>
  <c r="J87" i="8"/>
  <c r="J86" i="8"/>
  <c r="Q87" i="8"/>
  <c r="Q86" i="8"/>
  <c r="AM53" i="8"/>
  <c r="Z53" i="8"/>
  <c r="BK39" i="8" s="1"/>
  <c r="D54" i="8"/>
  <c r="D55" i="8" s="1"/>
  <c r="BO30" i="8"/>
  <c r="BK30" i="8"/>
  <c r="AW30" i="8"/>
  <c r="AR78" i="8"/>
  <c r="BL74" i="8"/>
  <c r="BI74" i="8"/>
  <c r="BP74" i="8"/>
  <c r="BO50" i="8"/>
  <c r="AW50" i="8"/>
  <c r="BK41" i="8"/>
  <c r="AW41" i="8"/>
  <c r="BO41" i="8"/>
  <c r="E54" i="8"/>
  <c r="E55" i="8" s="1"/>
  <c r="BI46" i="8"/>
  <c r="BP46" i="8"/>
  <c r="BL46" i="8"/>
  <c r="BF85" i="8"/>
  <c r="C54" i="8"/>
  <c r="N32" i="8"/>
  <c r="BP29" i="8"/>
  <c r="BL29" i="8"/>
  <c r="BI29" i="8"/>
  <c r="R85" i="8"/>
  <c r="R21" i="8"/>
  <c r="R22" i="8"/>
  <c r="AP20" i="8"/>
  <c r="AP85" i="8" s="1"/>
  <c r="BJ65" i="8"/>
  <c r="AW17" i="8"/>
  <c r="BO17" i="8"/>
  <c r="BP44" i="8"/>
  <c r="BI44" i="8"/>
  <c r="V54" i="8"/>
  <c r="AT54" i="8" s="1"/>
  <c r="BP75" i="8"/>
  <c r="BL75" i="8"/>
  <c r="BI75" i="8"/>
  <c r="BO42" i="8"/>
  <c r="AW42" i="8"/>
  <c r="BP49" i="8"/>
  <c r="BI49" i="8"/>
  <c r="BL69" i="8"/>
  <c r="BI69" i="8"/>
  <c r="BP69" i="8"/>
  <c r="BJ74" i="8"/>
  <c r="BN74" i="8"/>
  <c r="N53" i="8"/>
  <c r="BJ48" i="8" s="1"/>
  <c r="BP45" i="8"/>
  <c r="BL45" i="8"/>
  <c r="BI45" i="8"/>
  <c r="BF53" i="8"/>
  <c r="BE53" i="8"/>
  <c r="BI16" i="8"/>
  <c r="BP16" i="8"/>
  <c r="BJ28" i="8"/>
  <c r="BN28" i="8"/>
  <c r="BO29" i="8"/>
  <c r="BK29" i="8"/>
  <c r="AW29" i="8"/>
  <c r="AR54" i="8"/>
  <c r="AS53" i="8"/>
  <c r="AJ54" i="8"/>
  <c r="BG32" i="8"/>
  <c r="BI13" i="8"/>
  <c r="BP13" i="8"/>
  <c r="G86" i="8"/>
  <c r="BJ49" i="8"/>
  <c r="BO71" i="8"/>
  <c r="BK71" i="8"/>
  <c r="AW71" i="8"/>
  <c r="BO47" i="8"/>
  <c r="AW47" i="8"/>
  <c r="BO18" i="8"/>
  <c r="AW18" i="8"/>
  <c r="BK69" i="8"/>
  <c r="AW69" i="8"/>
  <c r="BO69" i="8"/>
  <c r="BP66" i="8"/>
  <c r="BL66" i="8"/>
  <c r="BI66" i="8"/>
  <c r="BN73" i="8"/>
  <c r="BJ73" i="8"/>
  <c r="BN68" i="8"/>
  <c r="BJ68" i="8"/>
  <c r="BP73" i="8"/>
  <c r="BL73" i="8"/>
  <c r="BI73" i="8"/>
  <c r="BO52" i="8"/>
  <c r="AW52" i="8"/>
  <c r="BI72" i="8"/>
  <c r="BP72" i="8"/>
  <c r="BL72" i="8"/>
  <c r="BO45" i="8"/>
  <c r="AW45" i="8"/>
  <c r="AH55" i="8"/>
  <c r="BL38" i="8"/>
  <c r="BI38" i="8"/>
  <c r="BP38" i="8"/>
  <c r="BP12" i="8"/>
  <c r="BI12" i="8"/>
  <c r="BP19" i="8"/>
  <c r="BI19" i="8"/>
  <c r="BN43" i="8"/>
  <c r="BJ43" i="8"/>
  <c r="BJ66" i="8"/>
  <c r="BP15" i="8"/>
  <c r="BI15" i="8"/>
  <c r="BL52" i="8"/>
  <c r="K54" i="8"/>
  <c r="K55" i="8" s="1"/>
  <c r="Y54" i="8"/>
  <c r="Y55" i="8" s="1"/>
  <c r="BN44" i="8"/>
  <c r="BJ44" i="8"/>
  <c r="AW44" i="8"/>
  <c r="AW13" i="8"/>
  <c r="BO13" i="8"/>
  <c r="AE54" i="8"/>
  <c r="BI18" i="8"/>
  <c r="BO66" i="8"/>
  <c r="BK66" i="8"/>
  <c r="AW66" i="8"/>
  <c r="BN64" i="8"/>
  <c r="BJ64" i="8"/>
  <c r="BI48" i="8"/>
  <c r="BP48" i="8"/>
  <c r="BN71" i="8"/>
  <c r="BJ71" i="8"/>
  <c r="BO75" i="8"/>
  <c r="BK75" i="8"/>
  <c r="AW75" i="8"/>
  <c r="BO19" i="8"/>
  <c r="AW19" i="8"/>
  <c r="AF85" i="8"/>
  <c r="AF21" i="8"/>
  <c r="AF22" i="8"/>
  <c r="BC20" i="8"/>
  <c r="BC85" i="8" s="1"/>
  <c r="BO15" i="8"/>
  <c r="AW15" i="8"/>
  <c r="O54" i="8"/>
  <c r="AM32" i="8"/>
  <c r="Z32" i="8"/>
  <c r="L86" i="8"/>
  <c r="L54" i="8"/>
  <c r="L55" i="8" s="1"/>
  <c r="L87" i="8" s="1"/>
  <c r="AK85" i="8"/>
  <c r="AK21" i="8"/>
  <c r="AK22" i="8"/>
  <c r="BH20" i="8"/>
  <c r="N85" i="8"/>
  <c r="BN20" i="8"/>
  <c r="AP54" i="8"/>
  <c r="BI17" i="8"/>
  <c r="BP17" i="8"/>
  <c r="AQ78" i="8"/>
  <c r="BP63" i="8"/>
  <c r="BL63" i="8"/>
  <c r="BI63" i="8"/>
  <c r="R55" i="8"/>
  <c r="BJ72" i="8"/>
  <c r="BN72" i="8"/>
  <c r="AW48" i="8"/>
  <c r="BO48" i="8"/>
  <c r="BL70" i="8"/>
  <c r="W55" i="8"/>
  <c r="BN75" i="8"/>
  <c r="BJ75" i="8"/>
  <c r="AW46" i="8"/>
  <c r="BO46" i="8"/>
  <c r="T85" i="8"/>
  <c r="T21" i="8"/>
  <c r="T22" i="8"/>
  <c r="AR20" i="8"/>
  <c r="AR85" i="8" s="1"/>
  <c r="BN51" i="8"/>
  <c r="BJ51" i="8"/>
  <c r="AW28" i="8"/>
  <c r="BO28" i="8"/>
  <c r="BK28" i="8"/>
  <c r="BL30" i="8"/>
  <c r="BI30" i="8"/>
  <c r="BP30" i="8"/>
  <c r="Q85" i="8"/>
  <c r="Q21" i="8"/>
  <c r="AO20" i="8"/>
  <c r="AO85" i="8" s="1"/>
  <c r="Q22" i="8"/>
  <c r="H55" i="8"/>
  <c r="BN47" i="8"/>
  <c r="BJ47" i="8"/>
  <c r="Y22" i="8"/>
  <c r="Y21" i="8"/>
  <c r="BA20" i="8"/>
  <c r="BA85" i="8" s="1"/>
  <c r="C85" i="8"/>
  <c r="AM85" i="8"/>
  <c r="BL76" i="8"/>
  <c r="BI76" i="8"/>
  <c r="BP76" i="8"/>
  <c r="BL43" i="8"/>
  <c r="BI43" i="8"/>
  <c r="BP43" i="8"/>
  <c r="P54" i="8"/>
  <c r="AN32" i="8"/>
  <c r="BJ67" i="8"/>
  <c r="BN63" i="8"/>
  <c r="BJ63" i="8"/>
  <c r="AH85" i="8"/>
  <c r="AH21" i="8"/>
  <c r="AH22" i="8"/>
  <c r="BE20" i="8"/>
  <c r="BE85" i="8" s="1"/>
  <c r="BI41" i="8"/>
  <c r="BP41" i="8"/>
  <c r="BL41" i="8"/>
  <c r="BN45" i="8"/>
  <c r="BJ45" i="8"/>
  <c r="S85" i="8"/>
  <c r="S21" i="8"/>
  <c r="S22" i="8"/>
  <c r="AQ20" i="8"/>
  <c r="BP14" i="8"/>
  <c r="BI14" i="8"/>
  <c r="I86" i="8"/>
  <c r="I54" i="8"/>
  <c r="BP9" i="8"/>
  <c r="BI9" i="8"/>
  <c r="AF55" i="8"/>
  <c r="L85" i="8"/>
  <c r="BO76" i="8"/>
  <c r="BK76" i="8"/>
  <c r="AW76" i="8"/>
  <c r="AM78" i="8"/>
  <c r="Z78" i="8"/>
  <c r="BJ62" i="8"/>
  <c r="BN62" i="8"/>
  <c r="BO61" i="8"/>
  <c r="BK61" i="8"/>
  <c r="AW61" i="8"/>
  <c r="BK72" i="8"/>
  <c r="BL62" i="8"/>
  <c r="BI62" i="8"/>
  <c r="BP62" i="8"/>
  <c r="AW43" i="8"/>
  <c r="BO43" i="8"/>
  <c r="BK70" i="8"/>
  <c r="BA78" i="8"/>
  <c r="V22" i="8"/>
  <c r="AT20" i="8"/>
  <c r="AT85" i="8" s="1"/>
  <c r="V85" i="8"/>
  <c r="V21" i="8"/>
  <c r="U85" i="8"/>
  <c r="U21" i="8"/>
  <c r="U22" i="8"/>
  <c r="AS20" i="8"/>
  <c r="BP10" i="8"/>
  <c r="BI10" i="8"/>
  <c r="BP11" i="8"/>
  <c r="BI11" i="8"/>
  <c r="BO63" i="8"/>
  <c r="BK63" i="8"/>
  <c r="AW63" i="8"/>
  <c r="BI50" i="8"/>
  <c r="BP50" i="8"/>
  <c r="BL50" i="8"/>
  <c r="BO14" i="8"/>
  <c r="AW14" i="8"/>
  <c r="AY32" i="8"/>
  <c r="BD53" i="8"/>
  <c r="BO9" i="8"/>
  <c r="AW9" i="8"/>
  <c r="AL78" i="8"/>
  <c r="AS32" i="8"/>
  <c r="BL64" i="8"/>
  <c r="BI64" i="8"/>
  <c r="BP64" i="8"/>
  <c r="BP68" i="8"/>
  <c r="BL68" i="8"/>
  <c r="BI68" i="8"/>
  <c r="AT78" i="8"/>
  <c r="AY53" i="8"/>
  <c r="AD54" i="8"/>
  <c r="BA54" i="8" s="1"/>
  <c r="P85" i="8"/>
  <c r="AN20" i="8"/>
  <c r="AN85" i="8" s="1"/>
  <c r="P22" i="8"/>
  <c r="P21" i="8"/>
  <c r="BO11" i="8"/>
  <c r="AW11" i="8"/>
  <c r="AA54" i="8"/>
  <c r="AX32" i="8"/>
  <c r="AL32" i="8"/>
  <c r="AB85" i="8"/>
  <c r="AB22" i="8"/>
  <c r="AY20" i="8"/>
  <c r="AY85" i="8" s="1"/>
  <c r="AB21" i="8"/>
  <c r="AG55" i="8"/>
  <c r="AX78" i="8"/>
  <c r="AJ85" i="8"/>
  <c r="AZ20" i="8"/>
  <c r="O85" i="8"/>
  <c r="BI67" i="8"/>
  <c r="BP67" i="8"/>
  <c r="BL67" i="8"/>
  <c r="BO64" i="8"/>
  <c r="BK64" i="8"/>
  <c r="AW64" i="8"/>
  <c r="BO68" i="8"/>
  <c r="BK68" i="8"/>
  <c r="AW68" i="8"/>
  <c r="BN61" i="8"/>
  <c r="BJ61" i="8"/>
  <c r="BN76" i="8"/>
  <c r="BJ76" i="8"/>
  <c r="AJ55" i="8"/>
  <c r="BP61" i="8"/>
  <c r="BL61" i="8"/>
  <c r="BI61" i="8"/>
  <c r="BC78" i="8"/>
  <c r="BJ46" i="8"/>
  <c r="BN46" i="8"/>
  <c r="AG85" i="8"/>
  <c r="AG21" i="8"/>
  <c r="AG22" i="8"/>
  <c r="BD20" i="8"/>
  <c r="BD85" i="8" s="1"/>
  <c r="W54" i="8"/>
  <c r="AU54" i="8" s="1"/>
  <c r="BO10" i="8"/>
  <c r="AW10" i="8"/>
  <c r="BN40" i="8"/>
  <c r="BJ40" i="8"/>
  <c r="BO38" i="8"/>
  <c r="AW38" i="8"/>
  <c r="BL28" i="8"/>
  <c r="BI28" i="8"/>
  <c r="BP28" i="8"/>
  <c r="AB54" i="8"/>
  <c r="AR53" i="8"/>
  <c r="U54" i="8"/>
  <c r="AS54" i="8" s="1"/>
  <c r="BK67" i="8"/>
  <c r="AW67" i="8"/>
  <c r="BO67" i="8"/>
  <c r="AW74" i="8"/>
  <c r="BE78" i="8"/>
  <c r="AN53" i="8"/>
  <c r="AX53" i="8"/>
  <c r="AL53" i="8"/>
  <c r="BL44" i="8" s="1"/>
  <c r="BP40" i="8"/>
  <c r="BL40" i="8"/>
  <c r="BI40" i="8"/>
  <c r="BJ52" i="8"/>
  <c r="AE55" i="8"/>
  <c r="BJ30" i="8"/>
  <c r="BN30" i="8"/>
  <c r="BJ38" i="8"/>
  <c r="BN38" i="8"/>
  <c r="AW39" i="8"/>
  <c r="BO39" i="8"/>
  <c r="BL51" i="8"/>
  <c r="AK54" i="8"/>
  <c r="BH54" i="8" s="1"/>
  <c r="AK86" i="8"/>
  <c r="BH32" i="8"/>
  <c r="T55" i="8"/>
  <c r="BK65" i="8"/>
  <c r="AI54" i="8"/>
  <c r="BF54" i="8" s="1"/>
  <c r="AH54" i="8"/>
  <c r="BL31" i="8"/>
  <c r="BB20" i="8"/>
  <c r="BB85" i="8" s="1"/>
  <c r="AL20" i="8"/>
  <c r="BJ39" i="8"/>
  <c r="BD78" i="8"/>
  <c r="BP71" i="8"/>
  <c r="BL71" i="8"/>
  <c r="BI71" i="8"/>
  <c r="AK55" i="8"/>
  <c r="BK74" i="8"/>
  <c r="O55" i="8"/>
  <c r="O86" i="8" s="1"/>
  <c r="BO40" i="8"/>
  <c r="AW40" i="8"/>
  <c r="BP47" i="8"/>
  <c r="BL47" i="8"/>
  <c r="BI47" i="8"/>
  <c r="BP42" i="8"/>
  <c r="BL42" i="8"/>
  <c r="BI42" i="8"/>
  <c r="AO54" i="8"/>
  <c r="AC54" i="8"/>
  <c r="AZ32" i="8"/>
  <c r="S54" i="8"/>
  <c r="AQ54" i="8" s="1"/>
  <c r="AQ32" i="8"/>
  <c r="AO53" i="8"/>
  <c r="BN42" i="8"/>
  <c r="BJ42" i="8"/>
  <c r="X54" i="8"/>
  <c r="AV32" i="8"/>
  <c r="AV85" i="8" s="1"/>
  <c r="AW31" i="8"/>
  <c r="BO31" i="8"/>
  <c r="BK31" i="8"/>
  <c r="BJ31" i="8"/>
  <c r="AX85" i="8"/>
  <c r="K87" i="8" l="1"/>
  <c r="K86" i="8"/>
  <c r="E87" i="8"/>
  <c r="E86" i="8"/>
  <c r="AO55" i="8"/>
  <c r="D87" i="8"/>
  <c r="D86" i="8"/>
  <c r="AN54" i="8"/>
  <c r="P55" i="8"/>
  <c r="Z55" i="8" s="1"/>
  <c r="BD54" i="8"/>
  <c r="BK52" i="8"/>
  <c r="AV54" i="8"/>
  <c r="X55" i="8"/>
  <c r="BP78" i="8"/>
  <c r="BI78" i="8"/>
  <c r="V55" i="8"/>
  <c r="AR55" i="8"/>
  <c r="T87" i="8"/>
  <c r="T86" i="8"/>
  <c r="BG55" i="8"/>
  <c r="AJ87" i="8"/>
  <c r="BP32" i="8"/>
  <c r="BI32" i="8"/>
  <c r="AY54" i="8"/>
  <c r="AB55" i="8"/>
  <c r="BO78" i="8"/>
  <c r="AW78" i="8"/>
  <c r="AI55" i="8"/>
  <c r="BN32" i="8"/>
  <c r="AU55" i="8"/>
  <c r="W87" i="8"/>
  <c r="W86" i="8"/>
  <c r="BO32" i="8"/>
  <c r="AW32" i="8"/>
  <c r="BK50" i="8"/>
  <c r="AL85" i="8"/>
  <c r="BP20" i="8"/>
  <c r="AL22" i="8"/>
  <c r="BI20" i="8"/>
  <c r="BI85" i="8" s="1"/>
  <c r="AL21" i="8"/>
  <c r="AL54" i="8"/>
  <c r="AX54" i="8"/>
  <c r="AA55" i="8"/>
  <c r="AQ85" i="8"/>
  <c r="Z54" i="8"/>
  <c r="AM54" i="8"/>
  <c r="BB54" i="8"/>
  <c r="AJ86" i="8"/>
  <c r="N54" i="8"/>
  <c r="BN54" i="8" s="1"/>
  <c r="C55" i="8"/>
  <c r="BJ50" i="8"/>
  <c r="AE87" i="8"/>
  <c r="AE86" i="8"/>
  <c r="BO53" i="8"/>
  <c r="BK53" i="8"/>
  <c r="AW53" i="8"/>
  <c r="BL53" i="8"/>
  <c r="BI53" i="8"/>
  <c r="BP53" i="8"/>
  <c r="AZ85" i="8"/>
  <c r="AS85" i="8"/>
  <c r="BK43" i="8"/>
  <c r="BK48" i="8"/>
  <c r="BK45" i="8"/>
  <c r="BG54" i="8"/>
  <c r="BL49" i="8"/>
  <c r="AH87" i="8"/>
  <c r="AH86" i="8"/>
  <c r="BK40" i="8"/>
  <c r="BK44" i="8"/>
  <c r="BL39" i="8"/>
  <c r="AD55" i="8"/>
  <c r="BK47" i="8"/>
  <c r="BK51" i="8"/>
  <c r="AW85" i="8"/>
  <c r="BK46" i="8"/>
  <c r="Z85" i="8"/>
  <c r="H87" i="8"/>
  <c r="H86" i="8"/>
  <c r="O87" i="8"/>
  <c r="BE54" i="8"/>
  <c r="BK38" i="8"/>
  <c r="S55" i="8"/>
  <c r="R87" i="8"/>
  <c r="AP55" i="8"/>
  <c r="R86" i="8"/>
  <c r="BK42" i="8"/>
  <c r="AZ54" i="8"/>
  <c r="AC55" i="8"/>
  <c r="AG87" i="8"/>
  <c r="AG86" i="8"/>
  <c r="AF87" i="8"/>
  <c r="BC55" i="8"/>
  <c r="AF86" i="8"/>
  <c r="BL48" i="8"/>
  <c r="BN53" i="8"/>
  <c r="BJ53" i="8"/>
  <c r="BJ41" i="8"/>
  <c r="AK87" i="8"/>
  <c r="BH55" i="8"/>
  <c r="U55" i="8"/>
  <c r="BD55" i="8" s="1"/>
  <c r="Z87" i="8" l="1"/>
  <c r="BO55" i="8"/>
  <c r="Z86" i="8"/>
  <c r="BD87" i="8"/>
  <c r="BD86" i="8"/>
  <c r="S87" i="8"/>
  <c r="AQ55" i="8"/>
  <c r="S86" i="8"/>
  <c r="BI54" i="8"/>
  <c r="BP54" i="8"/>
  <c r="C87" i="8"/>
  <c r="N55" i="8"/>
  <c r="AW55" i="8" s="1"/>
  <c r="C86" i="8"/>
  <c r="BC87" i="8"/>
  <c r="BC86" i="8"/>
  <c r="AU87" i="8"/>
  <c r="AU86" i="8"/>
  <c r="AD87" i="8"/>
  <c r="BA55" i="8"/>
  <c r="AD86" i="8"/>
  <c r="P87" i="8"/>
  <c r="AN55" i="8"/>
  <c r="P86" i="8"/>
  <c r="BF55" i="8"/>
  <c r="AI87" i="8"/>
  <c r="AI86" i="8"/>
  <c r="AC87" i="8"/>
  <c r="AZ55" i="8"/>
  <c r="AC86" i="8"/>
  <c r="AR87" i="8"/>
  <c r="AR86" i="8"/>
  <c r="AM55" i="8"/>
  <c r="AW54" i="8"/>
  <c r="BO54" i="8"/>
  <c r="AT55" i="8"/>
  <c r="V87" i="8"/>
  <c r="V86" i="8"/>
  <c r="BE55" i="8"/>
  <c r="AO87" i="8"/>
  <c r="AO86" i="8"/>
  <c r="AB87" i="8"/>
  <c r="AY55" i="8"/>
  <c r="AB86" i="8"/>
  <c r="AS55" i="8"/>
  <c r="U87" i="8"/>
  <c r="U86" i="8"/>
  <c r="AP87" i="8"/>
  <c r="AP86" i="8"/>
  <c r="AA87" i="8"/>
  <c r="AX55" i="8"/>
  <c r="AL55" i="8"/>
  <c r="AA86" i="8"/>
  <c r="X87" i="8"/>
  <c r="AV55" i="8"/>
  <c r="X86" i="8"/>
  <c r="BB55" i="8"/>
  <c r="AW87" i="8" l="1"/>
  <c r="AW86" i="8"/>
  <c r="AT87" i="8"/>
  <c r="AT86" i="8"/>
  <c r="AS87" i="8"/>
  <c r="AS86" i="8"/>
  <c r="AN87" i="8"/>
  <c r="AN86" i="8"/>
  <c r="AQ87" i="8"/>
  <c r="AQ86" i="8"/>
  <c r="BA87" i="8"/>
  <c r="BA86" i="8"/>
  <c r="AY87" i="8"/>
  <c r="AY86" i="8"/>
  <c r="AV87" i="8"/>
  <c r="AV86" i="8"/>
  <c r="AL87" i="8"/>
  <c r="BP55" i="8"/>
  <c r="BI55" i="8"/>
  <c r="AL86" i="8"/>
  <c r="AZ87" i="8"/>
  <c r="AZ86" i="8"/>
  <c r="BB87" i="8"/>
  <c r="BB86" i="8"/>
  <c r="AM87" i="8"/>
  <c r="AM86" i="8"/>
  <c r="AX87" i="8"/>
  <c r="AX86" i="8"/>
  <c r="BE87" i="8"/>
  <c r="BE86" i="8"/>
  <c r="BF87" i="8"/>
  <c r="BF86" i="8"/>
  <c r="N87" i="8"/>
  <c r="BN55" i="8"/>
  <c r="N86" i="8"/>
  <c r="BI87" i="8" l="1"/>
  <c r="BI86" i="8"/>
</calcChain>
</file>

<file path=xl/sharedStrings.xml><?xml version="1.0" encoding="utf-8"?>
<sst xmlns="http://schemas.openxmlformats.org/spreadsheetml/2006/main" count="183" uniqueCount="89">
  <si>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</si>
  <si>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</si>
  <si>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</si>
  <si>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</si>
  <si>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</si>
  <si>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</si>
  <si>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</si>
  <si>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</si>
  <si>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A. Por institución financiera</t>
  </si>
  <si>
    <t>Numero de operaciones</t>
  </si>
  <si>
    <t>Monto ($ MM)</t>
  </si>
  <si>
    <t>Monto promedio ($MM)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</si>
  <si>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</si>
  <si>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</si>
  <si>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</si>
  <si>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</si>
  <si>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</si>
  <si>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</si>
  <si>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</si>
  <si>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</si>
  <si>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</si>
  <si>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</si>
  <si>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</si>
  <si>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</si>
  <si>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</si>
  <si>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</si>
  <si>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</si>
  <si>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</si>
  <si>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</si>
  <si>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</si>
  <si>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</si>
  <si>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</si>
  <si>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</si>
  <si>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</si>
  <si>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</si>
  <si>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</si>
  <si>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</si>
  <si>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</si>
  <si>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</si>
  <si>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</si>
  <si>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</si>
  <si>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</si>
  <si>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</si>
  <si>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</si>
  <si>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</si>
  <si>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</si>
  <si>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</si>
  <si>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</si>
  <si>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</si>
  <si>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</si>
  <si>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</si>
  <si>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</si>
  <si>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</si>
  <si>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</si>
  <si>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</si>
  <si>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A. Por tamaño de la firma según ventas</t>
  </si>
  <si>
    <t>Monto UF</t>
  </si>
  <si>
    <t>Mediana</t>
  </si>
  <si>
    <t>p25</t>
  </si>
  <si>
    <t>p50</t>
  </si>
  <si>
    <t>p75</t>
  </si>
  <si>
    <t>Plazo en meses</t>
  </si>
  <si>
    <t>Meses de gracia</t>
  </si>
  <si>
    <t>Nota: Se incluyen solo los principales sectores según operaciones cursadas</t>
  </si>
  <si>
    <t>C. Por región</t>
  </si>
  <si>
    <t>(a) Participación de firmas según tamaño de ventas</t>
  </si>
  <si>
    <t>(c) Participación de firmas según región</t>
  </si>
  <si>
    <t>Monto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</si>
  <si>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</si>
  <si>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del Estado</t>
  </si>
  <si>
    <t>Acumulado</t>
  </si>
  <si>
    <t>Operaciones de crédito cursadas con garantía FOGAPE-COVID19</t>
  </si>
  <si>
    <t>Meses de garantía</t>
  </si>
  <si>
    <t>Participación relativa de tamaños de firmas, sectores económicos y regiones</t>
  </si>
  <si>
    <t>(b) Participación de firmas según sector económico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</si>
  <si>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</si>
  <si>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t>Fecha de confección del informe: 03-03-2021</t>
  </si>
  <si>
    <t>Información al: 26-03-2021</t>
  </si>
  <si>
    <t>Índice</t>
  </si>
  <si>
    <t>Garantía ($ MM)</t>
  </si>
  <si>
    <t>Cobertura nominal</t>
  </si>
  <si>
    <t>C. Por sector económico</t>
  </si>
  <si>
    <t>USD promedio</t>
  </si>
  <si>
    <t>UF promedio</t>
  </si>
  <si>
    <t>Características de créditos cursados con garantía FOGAPE-COVID19</t>
  </si>
  <si>
    <t>B. Por sector económico</t>
  </si>
  <si>
    <t>Gráficos de evolución semanal</t>
  </si>
  <si>
    <t>Número de operaciones</t>
  </si>
  <si>
    <t>Garantía ($MM)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</si>
</sst>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_(* #,##0_);_(* \(#,##0\);_(* &quot;-&quot;_);_(@_)"/>
    <numFmt numFmtId="167" formatCode="#,##0.0000"/>
  </numFmts>
  <fonts count="20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0070C0"/>
      <name val="Calibri"/>
      <family val="2"/>
    </font>
    <font>
      <sz val="12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1" applyFont="1" applyFill="1"/>
    <xf numFmtId="0" fontId="5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13" fillId="4" borderId="0" xfId="1" applyFont="1" applyFill="1" applyAlignment="1">
      <alignment horizontal="center"/>
    </xf>
    <xf numFmtId="17" fontId="13" fillId="4" borderId="0" xfId="1" applyNumberFormat="1" applyFont="1" applyFill="1" applyAlignment="1">
      <alignment horizontal="center"/>
    </xf>
    <xf numFmtId="17" fontId="13" fillId="4" borderId="0" xfId="1" applyNumberFormat="1" applyFont="1" applyFill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7" fillId="2" borderId="0" xfId="3" applyFont="1" applyFill="1" applyAlignment="1">
      <alignment horizontal="left"/>
    </xf>
    <xf numFmtId="0" fontId="10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0" xfId="1" applyFont="1" applyFill="1"/>
    <xf numFmtId="0" fontId="7" fillId="3" borderId="0" xfId="3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9" fillId="2" borderId="0" xfId="1" applyFont="1" applyFill="1"/>
    <xf numFmtId="9" fontId="4" fillId="2" borderId="0" xfId="4" applyFont="1" applyFill="1" applyBorder="1" applyAlignment="1"/>
    <xf numFmtId="0" fontId="13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11" fillId="2" borderId="0" xfId="1" applyFont="1" applyFill="1" applyAlignment="1">
      <alignment horizontal="left"/>
    </xf>
    <xf numFmtId="0" fontId="13" fillId="4" borderId="0" xfId="1" applyFont="1" applyFill="1"/>
    <xf numFmtId="17" fontId="13" fillId="4" borderId="2" xfId="1" applyNumberFormat="1" applyFont="1" applyFill="1" applyBorder="1" applyAlignment="1">
      <alignment horizontal="center"/>
    </xf>
    <xf numFmtId="3" fontId="4" fillId="2" borderId="0" xfId="1" applyNumberFormat="1" applyFont="1" applyFill="1"/>
    <xf numFmtId="3" fontId="9" fillId="2" borderId="0" xfId="1" applyNumberFormat="1" applyFont="1" applyFill="1"/>
    <xf numFmtId="3" fontId="9" fillId="2" borderId="1" xfId="1" applyNumberFormat="1" applyFont="1" applyFill="1" applyBorder="1"/>
    <xf numFmtId="164" fontId="4" fillId="2" borderId="0" xfId="1" applyNumberFormat="1" applyFont="1" applyFill="1"/>
    <xf numFmtId="164" fontId="9" fillId="2" borderId="0" xfId="1" applyNumberFormat="1" applyFont="1" applyFill="1"/>
    <xf numFmtId="165" fontId="4" fillId="2" borderId="0" xfId="4" applyNumberFormat="1" applyFont="1" applyFill="1" applyAlignment="1">
      <alignment vertical="top"/>
    </xf>
    <xf numFmtId="165" fontId="9" fillId="2" borderId="0" xfId="4" applyNumberFormat="1" applyFont="1" applyFill="1" applyAlignment="1">
      <alignment vertical="top"/>
    </xf>
    <xf numFmtId="3" fontId="12" fillId="2" borderId="0" xfId="1" applyNumberFormat="1" applyFont="1" applyFill="1" applyAlignment="1">
      <alignment horizontal="center"/>
    </xf>
    <xf numFmtId="3" fontId="4" fillId="2" borderId="1" xfId="1" applyNumberFormat="1" applyFont="1" applyFill="1" applyBorder="1"/>
    <xf numFmtId="164" fontId="4" fillId="2" borderId="1" xfId="1" applyNumberFormat="1" applyFont="1" applyFill="1" applyBorder="1"/>
    <xf numFmtId="164" fontId="9" fillId="2" borderId="1" xfId="1" applyNumberFormat="1" applyFont="1" applyFill="1" applyBorder="1"/>
    <xf numFmtId="165" fontId="4" fillId="2" borderId="1" xfId="4" applyNumberFormat="1" applyFont="1" applyFill="1" applyBorder="1" applyAlignment="1">
      <alignment vertical="top"/>
    </xf>
    <xf numFmtId="165" fontId="9" fillId="2" borderId="1" xfId="4" applyNumberFormat="1" applyFont="1" applyFill="1" applyBorder="1" applyAlignment="1">
      <alignment vertical="top"/>
    </xf>
    <xf numFmtId="165" fontId="4" fillId="2" borderId="0" xfId="4" applyNumberFormat="1" applyFont="1" applyFill="1" applyBorder="1" applyAlignment="1">
      <alignment vertical="top"/>
    </xf>
    <xf numFmtId="165" fontId="9" fillId="2" borderId="0" xfId="4" applyNumberFormat="1" applyFont="1" applyFill="1" applyBorder="1" applyAlignment="1">
      <alignment vertical="top"/>
    </xf>
    <xf numFmtId="0" fontId="16" fillId="2" borderId="0" xfId="1" applyFont="1" applyFill="1" applyAlignment="1">
      <alignment horizontal="left"/>
    </xf>
    <xf numFmtId="0" fontId="14" fillId="5" borderId="0" xfId="1" applyFont="1" applyFill="1"/>
    <xf numFmtId="3" fontId="9" fillId="5" borderId="0" xfId="1" applyNumberFormat="1" applyFont="1" applyFill="1"/>
    <xf numFmtId="9" fontId="9" fillId="5" borderId="0" xfId="4" applyFont="1" applyFill="1" applyBorder="1" applyAlignment="1"/>
    <xf numFmtId="166" fontId="14" fillId="5" borderId="0" xfId="5" applyFont="1" applyFill="1" applyBorder="1" applyAlignment="1"/>
    <xf numFmtId="164" fontId="15" fillId="5" borderId="0" xfId="5" applyNumberFormat="1" applyFont="1" applyFill="1" applyBorder="1" applyAlignment="1"/>
    <xf numFmtId="164" fontId="4" fillId="5" borderId="0" xfId="1" applyNumberFormat="1" applyFont="1" applyFill="1"/>
    <xf numFmtId="164" fontId="14" fillId="5" borderId="0" xfId="5" applyNumberFormat="1" applyFont="1" applyFill="1" applyBorder="1" applyAlignment="1"/>
    <xf numFmtId="165" fontId="4" fillId="5" borderId="0" xfId="4" applyNumberFormat="1" applyFont="1" applyFill="1" applyBorder="1" applyAlignment="1">
      <alignment vertical="top"/>
    </xf>
    <xf numFmtId="165" fontId="4" fillId="5" borderId="0" xfId="4" applyNumberFormat="1" applyFont="1" applyFill="1" applyAlignment="1">
      <alignment vertical="top"/>
    </xf>
    <xf numFmtId="165" fontId="13" fillId="5" borderId="0" xfId="1" applyNumberFormat="1" applyFont="1" applyFill="1"/>
    <xf numFmtId="167" fontId="18" fillId="2" borderId="0" xfId="1" applyNumberFormat="1" applyFont="1" applyFill="1" applyAlignment="1">
      <alignment horizontal="center"/>
    </xf>
    <xf numFmtId="164" fontId="18" fillId="2" borderId="0" xfId="1" applyNumberFormat="1" applyFont="1" applyFill="1" applyAlignment="1">
      <alignment horizontal="center"/>
    </xf>
    <xf numFmtId="0" fontId="14" fillId="2" borderId="0" xfId="1" applyFont="1" applyFill="1"/>
    <xf numFmtId="9" fontId="4" fillId="5" borderId="0" xfId="4" applyFont="1" applyFill="1" applyAlignment="1">
      <alignment vertical="top"/>
    </xf>
    <xf numFmtId="0" fontId="13" fillId="5" borderId="0" xfId="1" applyFont="1" applyFill="1"/>
    <xf numFmtId="166" fontId="15" fillId="2" borderId="0" xfId="5" applyFont="1" applyFill="1" applyBorder="1" applyAlignment="1"/>
    <xf numFmtId="166" fontId="14" fillId="2" borderId="0" xfId="5" applyFont="1" applyFill="1" applyBorder="1" applyAlignment="1"/>
    <xf numFmtId="3" fontId="15" fillId="2" borderId="0" xfId="5" applyNumberFormat="1" applyFont="1" applyFill="1" applyBorder="1" applyAlignment="1"/>
    <xf numFmtId="3" fontId="14" fillId="2" borderId="0" xfId="5" applyNumberFormat="1" applyFont="1" applyFill="1" applyBorder="1" applyAlignment="1"/>
    <xf numFmtId="3" fontId="4" fillId="2" borderId="3" xfId="1" applyNumberFormat="1" applyFont="1" applyFill="1" applyBorder="1"/>
    <xf numFmtId="10" fontId="11" fillId="2" borderId="0" xfId="4" applyNumberFormat="1" applyFont="1" applyFill="1"/>
    <xf numFmtId="3" fontId="4" fillId="2" borderId="4" xfId="1" applyNumberFormat="1" applyFont="1" applyFill="1" applyBorder="1"/>
    <xf numFmtId="9" fontId="9" fillId="2" borderId="0" xfId="4" applyFont="1" applyFill="1" applyBorder="1" applyAlignment="1"/>
    <xf numFmtId="3" fontId="4" fillId="2" borderId="0" xfId="1" applyNumberFormat="1" applyFont="1" applyFill="1" applyAlignment="1">
      <alignment horizontal="right"/>
    </xf>
    <xf numFmtId="3" fontId="9" fillId="2" borderId="0" xfId="1" applyNumberFormat="1" applyFont="1" applyFill="1" applyAlignment="1">
      <alignment horizontal="right"/>
    </xf>
    <xf numFmtId="0" fontId="4" fillId="2" borderId="1" xfId="1" applyFont="1" applyFill="1" applyBorder="1"/>
    <xf numFmtId="3" fontId="4" fillId="2" borderId="1" xfId="1" applyNumberFormat="1" applyFont="1" applyFill="1" applyBorder="1" applyAlignment="1">
      <alignment horizontal="right"/>
    </xf>
    <xf numFmtId="3" fontId="9" fillId="2" borderId="1" xfId="1" applyNumberFormat="1" applyFont="1" applyFill="1" applyBorder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165" fontId="4" fillId="2" borderId="0" xfId="4" applyNumberFormat="1" applyFont="1" applyFill="1" applyAlignment="1">
      <alignment horizontal="right" vertical="top"/>
    </xf>
    <xf numFmtId="165" fontId="9" fillId="2" borderId="0" xfId="4" applyNumberFormat="1" applyFont="1" applyFill="1" applyAlignment="1">
      <alignment horizontal="right" vertical="top"/>
    </xf>
    <xf numFmtId="10" fontId="11" fillId="2" borderId="0" xfId="4" applyNumberFormat="1" applyFont="1" applyFill="1" applyBorder="1" applyAlignment="1"/>
    <xf numFmtId="164" fontId="4" fillId="2" borderId="1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/>
    </xf>
    <xf numFmtId="165" fontId="4" fillId="2" borderId="1" xfId="4" applyNumberFormat="1" applyFont="1" applyFill="1" applyBorder="1" applyAlignment="1">
      <alignment horizontal="right" vertical="top"/>
    </xf>
    <xf numFmtId="165" fontId="9" fillId="2" borderId="1" xfId="4" applyNumberFormat="1" applyFont="1" applyFill="1" applyBorder="1" applyAlignment="1">
      <alignment horizontal="right" vertical="top"/>
    </xf>
    <xf numFmtId="0" fontId="4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3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6" fillId="2" borderId="0" xfId="1" applyFont="1" applyFill="1"/>
    <xf numFmtId="9" fontId="11" fillId="2" borderId="0" xfId="4" applyFont="1" applyFill="1" applyBorder="1" applyAlignment="1"/>
    <xf numFmtId="0" fontId="19" fillId="2" borderId="0" xfId="1" applyFont="1" applyFill="1" applyAlignment="1">
      <alignment horizontal="center"/>
    </xf>
    <xf numFmtId="0" fontId="19" fillId="2" borderId="0" xfId="1" applyFont="1" applyFill="1"/>
    <xf numFmtId="0" fontId="4" fillId="4" borderId="0" xfId="1" applyFont="1" applyFill="1"/>
    <xf numFmtId="3" fontId="4" fillId="2" borderId="0" xfId="1" applyNumberFormat="1" applyFont="1" applyFill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0" fontId="17" fillId="2" borderId="0" xfId="1" applyFont="1" applyFill="1" applyAlignment="1">
      <alignment horizontal="left"/>
    </xf>
    <xf numFmtId="0" fontId="10" fillId="2" borderId="0" xfId="1" applyFont="1" applyFill="1"/>
  </cellXfs>
  <cellStyles count="6">
    <cellStyle name="Hipervínculo 2" xfId="2" xr:uid="{E5C020F3-BD53-4969-90AD-8B22A8812840}"/>
    <cellStyle name="Hipervínculo 2 2" xfId="3" xr:uid="{2C2D4D5E-D763-4350-8987-CCAB66E428DD}"/>
    <cellStyle name="Millares [0] 3" xfId="5" xr:uid="{5A8B1190-B2B2-4D2E-87FE-9CBFAC823F21}"/>
    <cellStyle name="Normal" xfId="0" builtinId="0"/>
    <cellStyle name="Normal 2" xfId="1" xr:uid="{E1770F5C-499B-4D14-A275-919A2650E790}"/>
    <cellStyle name="Porcentaje 2" xfId="4" xr:uid="{289C905B-7B9E-4FBF-8C24-F3E9AA4B825B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strRef>
              <c:f>[1]d58_a!$C$22</c:f>
              <c:strCache>
                <c:ptCount val="1"/>
                <c:pt idx="0">
                  <c:v>Monto ($ MM)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[1]d58_a!$C$35:$AX$35</c:f>
              <c:numCache>
                <c:formatCode>#,##0</c:formatCode>
                <c:ptCount val="48"/>
                <c:pt idx="0">
                  <c:v>5278.906954</c:v>
                </c:pt>
                <c:pt idx="1">
                  <c:v>416971.58308499993</c:v>
                </c:pt>
                <c:pt idx="2">
                  <c:v>1170549.3046009999</c:v>
                </c:pt>
                <c:pt idx="3">
                  <c:v>958496.89476299984</c:v>
                </c:pt>
                <c:pt idx="4">
                  <c:v>1182674.8523380002</c:v>
                </c:pt>
                <c:pt idx="5">
                  <c:v>803782.66829100018</c:v>
                </c:pt>
                <c:pt idx="6">
                  <c:v>671856.88341500005</c:v>
                </c:pt>
                <c:pt idx="7">
                  <c:v>597898.21976899996</c:v>
                </c:pt>
                <c:pt idx="8">
                  <c:v>524756.36651800014</c:v>
                </c:pt>
                <c:pt idx="9">
                  <c:v>290403.00074199995</c:v>
                </c:pt>
                <c:pt idx="10">
                  <c:v>318671.67029199994</c:v>
                </c:pt>
                <c:pt idx="11">
                  <c:v>259281.62479500001</c:v>
                </c:pt>
                <c:pt idx="12">
                  <c:v>286536.82903099997</c:v>
                </c:pt>
                <c:pt idx="13">
                  <c:v>268064.80021700001</c:v>
                </c:pt>
                <c:pt idx="14">
                  <c:v>142260.61086999997</c:v>
                </c:pt>
                <c:pt idx="15">
                  <c:v>134041.30461200004</c:v>
                </c:pt>
                <c:pt idx="16">
                  <c:v>122223.63940900001</c:v>
                </c:pt>
                <c:pt idx="17">
                  <c:v>150006.48828399999</c:v>
                </c:pt>
                <c:pt idx="18">
                  <c:v>89880.586229000008</c:v>
                </c:pt>
                <c:pt idx="19">
                  <c:v>54536.081337999996</c:v>
                </c:pt>
                <c:pt idx="20">
                  <c:v>36209.244467000004</c:v>
                </c:pt>
                <c:pt idx="21">
                  <c:v>51555.072606999995</c:v>
                </c:pt>
                <c:pt idx="22">
                  <c:v>93195.71246499999</c:v>
                </c:pt>
                <c:pt idx="23">
                  <c:v>43723.476973000004</c:v>
                </c:pt>
                <c:pt idx="24">
                  <c:v>37195.957339000008</c:v>
                </c:pt>
                <c:pt idx="25">
                  <c:v>50142.743645000002</c:v>
                </c:pt>
                <c:pt idx="26">
                  <c:v>66844.713225</c:v>
                </c:pt>
                <c:pt idx="27">
                  <c:v>39599.124484</c:v>
                </c:pt>
                <c:pt idx="28">
                  <c:v>38768.100734</c:v>
                </c:pt>
                <c:pt idx="29">
                  <c:v>40855.409532999991</c:v>
                </c:pt>
                <c:pt idx="30">
                  <c:v>51702.465272000001</c:v>
                </c:pt>
                <c:pt idx="31">
                  <c:v>35737.963247</c:v>
                </c:pt>
                <c:pt idx="32">
                  <c:v>25259.044688000002</c:v>
                </c:pt>
                <c:pt idx="33">
                  <c:v>30091.133398000002</c:v>
                </c:pt>
                <c:pt idx="34">
                  <c:v>21884.634737</c:v>
                </c:pt>
                <c:pt idx="35">
                  <c:v>16801.199101000002</c:v>
                </c:pt>
                <c:pt idx="36">
                  <c:v>22107.056794999997</c:v>
                </c:pt>
                <c:pt idx="37">
                  <c:v>26612.642417999999</c:v>
                </c:pt>
                <c:pt idx="38">
                  <c:v>28182.692495999996</c:v>
                </c:pt>
                <c:pt idx="39">
                  <c:v>35162.918306000007</c:v>
                </c:pt>
                <c:pt idx="40">
                  <c:v>13278.472328999998</c:v>
                </c:pt>
                <c:pt idx="41">
                  <c:v>17561.161723999998</c:v>
                </c:pt>
                <c:pt idx="42">
                  <c:v>16945.316369</c:v>
                </c:pt>
                <c:pt idx="43">
                  <c:v>12984.257129999998</c:v>
                </c:pt>
                <c:pt idx="44">
                  <c:v>9941.4553189999988</c:v>
                </c:pt>
                <c:pt idx="45">
                  <c:v>9655.5080010000001</c:v>
                </c:pt>
                <c:pt idx="46">
                  <c:v>6544.156489</c:v>
                </c:pt>
                <c:pt idx="47">
                  <c:v>5746.8754490000001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E8C-A467-06E64792C128}"/>
            </c:ext>
          </c:extLst>
        </c:ser>
        <c:ser>
          <c:idx val="2"/>
          <c:order val="2"/>
          <c:tx>
            <c:strRef>
              <c:f>[1]d58_a!$C$38</c:f>
              <c:strCache>
                <c:ptCount val="1"/>
                <c:pt idx="0">
                  <c:v>Garantía ($ MM)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[1]d58_a!$C$51:$AX$51</c:f>
              <c:numCache>
                <c:formatCode>#,##0</c:formatCode>
                <c:ptCount val="48"/>
                <c:pt idx="0">
                  <c:v>4130.3475490000001</c:v>
                </c:pt>
                <c:pt idx="1">
                  <c:v>335316.12314199994</c:v>
                </c:pt>
                <c:pt idx="2">
                  <c:v>899505.20194100006</c:v>
                </c:pt>
                <c:pt idx="3">
                  <c:v>719981.2882699999</c:v>
                </c:pt>
                <c:pt idx="4">
                  <c:v>880758.79914899985</c:v>
                </c:pt>
                <c:pt idx="5">
                  <c:v>604895.58005300001</c:v>
                </c:pt>
                <c:pt idx="6">
                  <c:v>505442.80882299994</c:v>
                </c:pt>
                <c:pt idx="7">
                  <c:v>450525.96061000001</c:v>
                </c:pt>
                <c:pt idx="8">
                  <c:v>395269.16900599998</c:v>
                </c:pt>
                <c:pt idx="9">
                  <c:v>221263.68394399999</c:v>
                </c:pt>
                <c:pt idx="10">
                  <c:v>243987.89704899999</c:v>
                </c:pt>
                <c:pt idx="11">
                  <c:v>201374.793665</c:v>
                </c:pt>
                <c:pt idx="12">
                  <c:v>223970.22070300003</c:v>
                </c:pt>
                <c:pt idx="13">
                  <c:v>210945.056851</c:v>
                </c:pt>
                <c:pt idx="14">
                  <c:v>112336.78406199998</c:v>
                </c:pt>
                <c:pt idx="15">
                  <c:v>104494.608274</c:v>
                </c:pt>
                <c:pt idx="16">
                  <c:v>96715.145293000009</c:v>
                </c:pt>
                <c:pt idx="17">
                  <c:v>116314.95517600002</c:v>
                </c:pt>
                <c:pt idx="18">
                  <c:v>70898.451743999991</c:v>
                </c:pt>
                <c:pt idx="19">
                  <c:v>41251.681657000008</c:v>
                </c:pt>
                <c:pt idx="20">
                  <c:v>27925.536346000004</c:v>
                </c:pt>
                <c:pt idx="21">
                  <c:v>40136.027304000003</c:v>
                </c:pt>
                <c:pt idx="22">
                  <c:v>69935.718547000011</c:v>
                </c:pt>
                <c:pt idx="23">
                  <c:v>35209.071242999999</c:v>
                </c:pt>
                <c:pt idx="24">
                  <c:v>29582.161386999996</c:v>
                </c:pt>
                <c:pt idx="25">
                  <c:v>39598.618220999997</c:v>
                </c:pt>
                <c:pt idx="26">
                  <c:v>52220.66427500001</c:v>
                </c:pt>
                <c:pt idx="27">
                  <c:v>31681.858981000001</c:v>
                </c:pt>
                <c:pt idx="28">
                  <c:v>31032.192915</c:v>
                </c:pt>
                <c:pt idx="29">
                  <c:v>32166.409546999996</c:v>
                </c:pt>
                <c:pt idx="30">
                  <c:v>40784.668670999999</c:v>
                </c:pt>
                <c:pt idx="31">
                  <c:v>28687.215020000003</c:v>
                </c:pt>
                <c:pt idx="32">
                  <c:v>20680.932820000002</c:v>
                </c:pt>
                <c:pt idx="33">
                  <c:v>25675.319156000001</c:v>
                </c:pt>
                <c:pt idx="34">
                  <c:v>21167.883625999999</c:v>
                </c:pt>
                <c:pt idx="35">
                  <c:v>13567.353987999999</c:v>
                </c:pt>
                <c:pt idx="36">
                  <c:v>17533.169232999997</c:v>
                </c:pt>
                <c:pt idx="37">
                  <c:v>21375.919206999999</c:v>
                </c:pt>
                <c:pt idx="38">
                  <c:v>22688.529121999996</c:v>
                </c:pt>
                <c:pt idx="39">
                  <c:v>28155.227683000001</c:v>
                </c:pt>
                <c:pt idx="40">
                  <c:v>10995.962143000001</c:v>
                </c:pt>
                <c:pt idx="41">
                  <c:v>14520.323330000001</c:v>
                </c:pt>
                <c:pt idx="42">
                  <c:v>13623.348523000002</c:v>
                </c:pt>
                <c:pt idx="43">
                  <c:v>9998.1247349999976</c:v>
                </c:pt>
                <c:pt idx="44">
                  <c:v>7471.2306809999991</c:v>
                </c:pt>
                <c:pt idx="45">
                  <c:v>7364.1377499999999</c:v>
                </c:pt>
                <c:pt idx="46">
                  <c:v>5210.9783490000009</c:v>
                </c:pt>
                <c:pt idx="47">
                  <c:v>4565.1646940000001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E8C-A467-06E64792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strRef>
              <c:f>[1]d58_a!$C$6</c:f>
              <c:strCache>
                <c:ptCount val="1"/>
                <c:pt idx="0">
                  <c:v>Número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[1]d58_a!$C$19:$AX$19</c:f>
              <c:numCache>
                <c:formatCode>#,##0</c:formatCode>
                <c:ptCount val="48"/>
                <c:pt idx="0">
                  <c:v>271</c:v>
                </c:pt>
                <c:pt idx="1">
                  <c:v>13374</c:v>
                </c:pt>
                <c:pt idx="2">
                  <c:v>17703</c:v>
                </c:pt>
                <c:pt idx="3">
                  <c:v>17828</c:v>
                </c:pt>
                <c:pt idx="4">
                  <c:v>22341</c:v>
                </c:pt>
                <c:pt idx="5">
                  <c:v>16577</c:v>
                </c:pt>
                <c:pt idx="6">
                  <c:v>14548</c:v>
                </c:pt>
                <c:pt idx="7">
                  <c:v>16092</c:v>
                </c:pt>
                <c:pt idx="8">
                  <c:v>17292</c:v>
                </c:pt>
                <c:pt idx="9">
                  <c:v>13218</c:v>
                </c:pt>
                <c:pt idx="10">
                  <c:v>13840</c:v>
                </c:pt>
                <c:pt idx="11">
                  <c:v>10619</c:v>
                </c:pt>
                <c:pt idx="12">
                  <c:v>14547</c:v>
                </c:pt>
                <c:pt idx="13">
                  <c:v>15591</c:v>
                </c:pt>
                <c:pt idx="14">
                  <c:v>7984</c:v>
                </c:pt>
                <c:pt idx="15">
                  <c:v>6699</c:v>
                </c:pt>
                <c:pt idx="16">
                  <c:v>6369</c:v>
                </c:pt>
                <c:pt idx="17">
                  <c:v>6915</c:v>
                </c:pt>
                <c:pt idx="18">
                  <c:v>4445</c:v>
                </c:pt>
                <c:pt idx="19">
                  <c:v>1105</c:v>
                </c:pt>
                <c:pt idx="20">
                  <c:v>1045</c:v>
                </c:pt>
                <c:pt idx="21">
                  <c:v>1656</c:v>
                </c:pt>
                <c:pt idx="22">
                  <c:v>2313</c:v>
                </c:pt>
                <c:pt idx="23">
                  <c:v>2630</c:v>
                </c:pt>
                <c:pt idx="24">
                  <c:v>2306</c:v>
                </c:pt>
                <c:pt idx="25">
                  <c:v>2928</c:v>
                </c:pt>
                <c:pt idx="26">
                  <c:v>3716</c:v>
                </c:pt>
                <c:pt idx="27">
                  <c:v>2753</c:v>
                </c:pt>
                <c:pt idx="28">
                  <c:v>2880</c:v>
                </c:pt>
                <c:pt idx="29">
                  <c:v>2746</c:v>
                </c:pt>
                <c:pt idx="30">
                  <c:v>3164</c:v>
                </c:pt>
                <c:pt idx="31">
                  <c:v>2269</c:v>
                </c:pt>
                <c:pt idx="32">
                  <c:v>1733</c:v>
                </c:pt>
                <c:pt idx="33">
                  <c:v>2079</c:v>
                </c:pt>
                <c:pt idx="34">
                  <c:v>1428</c:v>
                </c:pt>
                <c:pt idx="35">
                  <c:v>1139</c:v>
                </c:pt>
                <c:pt idx="36">
                  <c:v>1158</c:v>
                </c:pt>
                <c:pt idx="37">
                  <c:v>1557</c:v>
                </c:pt>
                <c:pt idx="38">
                  <c:v>1644</c:v>
                </c:pt>
                <c:pt idx="39">
                  <c:v>1984</c:v>
                </c:pt>
                <c:pt idx="40">
                  <c:v>1062</c:v>
                </c:pt>
                <c:pt idx="41">
                  <c:v>1417</c:v>
                </c:pt>
                <c:pt idx="42">
                  <c:v>1198</c:v>
                </c:pt>
                <c:pt idx="43">
                  <c:v>388</c:v>
                </c:pt>
                <c:pt idx="44">
                  <c:v>203</c:v>
                </c:pt>
                <c:pt idx="45">
                  <c:v>221</c:v>
                </c:pt>
                <c:pt idx="46">
                  <c:v>265</c:v>
                </c:pt>
                <c:pt idx="4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D-4E8C-A467-06E64792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[1]d58_b!$B$9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[1]d58_b!$C$9:$AX$9</c:f>
              <c:numCache>
                <c:formatCode>#,##0</c:formatCode>
                <c:ptCount val="48"/>
                <c:pt idx="0">
                  <c:v>263</c:v>
                </c:pt>
                <c:pt idx="1">
                  <c:v>12118</c:v>
                </c:pt>
                <c:pt idx="2">
                  <c:v>13941</c:v>
                </c:pt>
                <c:pt idx="3">
                  <c:v>15095</c:v>
                </c:pt>
                <c:pt idx="4">
                  <c:v>18900</c:v>
                </c:pt>
                <c:pt idx="5">
                  <c:v>13940</c:v>
                </c:pt>
                <c:pt idx="6">
                  <c:v>12342</c:v>
                </c:pt>
                <c:pt idx="7">
                  <c:v>14303</c:v>
                </c:pt>
                <c:pt idx="8">
                  <c:v>15820</c:v>
                </c:pt>
                <c:pt idx="9">
                  <c:v>12451</c:v>
                </c:pt>
                <c:pt idx="10">
                  <c:v>12858</c:v>
                </c:pt>
                <c:pt idx="11">
                  <c:v>9782</c:v>
                </c:pt>
                <c:pt idx="12">
                  <c:v>13620</c:v>
                </c:pt>
                <c:pt idx="13">
                  <c:v>14769</c:v>
                </c:pt>
                <c:pt idx="14">
                  <c:v>7518</c:v>
                </c:pt>
                <c:pt idx="15">
                  <c:v>6273</c:v>
                </c:pt>
                <c:pt idx="16">
                  <c:v>5973</c:v>
                </c:pt>
                <c:pt idx="17">
                  <c:v>6437</c:v>
                </c:pt>
                <c:pt idx="18">
                  <c:v>4163</c:v>
                </c:pt>
                <c:pt idx="19">
                  <c:v>894</c:v>
                </c:pt>
                <c:pt idx="20">
                  <c:v>898</c:v>
                </c:pt>
                <c:pt idx="21">
                  <c:v>1456</c:v>
                </c:pt>
                <c:pt idx="22">
                  <c:v>2012</c:v>
                </c:pt>
                <c:pt idx="23">
                  <c:v>2511</c:v>
                </c:pt>
                <c:pt idx="24">
                  <c:v>2192</c:v>
                </c:pt>
                <c:pt idx="25">
                  <c:v>2780</c:v>
                </c:pt>
                <c:pt idx="26">
                  <c:v>3524</c:v>
                </c:pt>
                <c:pt idx="27">
                  <c:v>2623</c:v>
                </c:pt>
                <c:pt idx="28">
                  <c:v>2771</c:v>
                </c:pt>
                <c:pt idx="29">
                  <c:v>2637</c:v>
                </c:pt>
                <c:pt idx="30">
                  <c:v>3010</c:v>
                </c:pt>
                <c:pt idx="31">
                  <c:v>2149</c:v>
                </c:pt>
                <c:pt idx="32">
                  <c:v>1658</c:v>
                </c:pt>
                <c:pt idx="33">
                  <c:v>1995</c:v>
                </c:pt>
                <c:pt idx="34">
                  <c:v>1371</c:v>
                </c:pt>
                <c:pt idx="35">
                  <c:v>1080</c:v>
                </c:pt>
                <c:pt idx="36">
                  <c:v>1106</c:v>
                </c:pt>
                <c:pt idx="37">
                  <c:v>1495</c:v>
                </c:pt>
                <c:pt idx="38">
                  <c:v>1569</c:v>
                </c:pt>
                <c:pt idx="39">
                  <c:v>1895</c:v>
                </c:pt>
                <c:pt idx="40">
                  <c:v>1026</c:v>
                </c:pt>
                <c:pt idx="41">
                  <c:v>1387</c:v>
                </c:pt>
                <c:pt idx="42">
                  <c:v>1150</c:v>
                </c:pt>
                <c:pt idx="43">
                  <c:v>353</c:v>
                </c:pt>
                <c:pt idx="44">
                  <c:v>178</c:v>
                </c:pt>
                <c:pt idx="45">
                  <c:v>188</c:v>
                </c:pt>
                <c:pt idx="46">
                  <c:v>250</c:v>
                </c:pt>
                <c:pt idx="4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8-42F8-9333-FB1E4D735475}"/>
            </c:ext>
          </c:extLst>
        </c:ser>
        <c:ser>
          <c:idx val="1"/>
          <c:order val="1"/>
          <c:tx>
            <c:strRef>
              <c:f>[1]d58_b!$B$10</c:f>
              <c:strCache>
                <c:ptCount val="1"/>
                <c:pt idx="0">
                  <c:v>Medianas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[1]d58_b!$C$10:$AX$10</c:f>
              <c:numCache>
                <c:formatCode>#,##0</c:formatCode>
                <c:ptCount val="48"/>
                <c:pt idx="0">
                  <c:v>5</c:v>
                </c:pt>
                <c:pt idx="1">
                  <c:v>1112</c:v>
                </c:pt>
                <c:pt idx="2">
                  <c:v>2865</c:v>
                </c:pt>
                <c:pt idx="3">
                  <c:v>1872</c:v>
                </c:pt>
                <c:pt idx="4">
                  <c:v>2223</c:v>
                </c:pt>
                <c:pt idx="5">
                  <c:v>1789</c:v>
                </c:pt>
                <c:pt idx="6">
                  <c:v>1485</c:v>
                </c:pt>
                <c:pt idx="7">
                  <c:v>1183</c:v>
                </c:pt>
                <c:pt idx="8">
                  <c:v>942</c:v>
                </c:pt>
                <c:pt idx="9">
                  <c:v>495</c:v>
                </c:pt>
                <c:pt idx="10">
                  <c:v>709</c:v>
                </c:pt>
                <c:pt idx="11">
                  <c:v>628</c:v>
                </c:pt>
                <c:pt idx="12">
                  <c:v>677</c:v>
                </c:pt>
                <c:pt idx="13">
                  <c:v>611</c:v>
                </c:pt>
                <c:pt idx="14">
                  <c:v>337</c:v>
                </c:pt>
                <c:pt idx="15">
                  <c:v>298</c:v>
                </c:pt>
                <c:pt idx="16">
                  <c:v>308</c:v>
                </c:pt>
                <c:pt idx="17">
                  <c:v>347</c:v>
                </c:pt>
                <c:pt idx="18">
                  <c:v>211</c:v>
                </c:pt>
                <c:pt idx="19">
                  <c:v>149</c:v>
                </c:pt>
                <c:pt idx="20">
                  <c:v>103</c:v>
                </c:pt>
                <c:pt idx="21">
                  <c:v>153</c:v>
                </c:pt>
                <c:pt idx="22">
                  <c:v>201</c:v>
                </c:pt>
                <c:pt idx="23">
                  <c:v>88</c:v>
                </c:pt>
                <c:pt idx="24">
                  <c:v>84</c:v>
                </c:pt>
                <c:pt idx="25">
                  <c:v>105</c:v>
                </c:pt>
                <c:pt idx="26">
                  <c:v>137</c:v>
                </c:pt>
                <c:pt idx="27">
                  <c:v>103</c:v>
                </c:pt>
                <c:pt idx="28">
                  <c:v>82</c:v>
                </c:pt>
                <c:pt idx="29">
                  <c:v>82</c:v>
                </c:pt>
                <c:pt idx="30">
                  <c:v>112</c:v>
                </c:pt>
                <c:pt idx="31">
                  <c:v>98</c:v>
                </c:pt>
                <c:pt idx="32">
                  <c:v>62</c:v>
                </c:pt>
                <c:pt idx="33">
                  <c:v>68</c:v>
                </c:pt>
                <c:pt idx="34">
                  <c:v>44</c:v>
                </c:pt>
                <c:pt idx="35">
                  <c:v>51</c:v>
                </c:pt>
                <c:pt idx="36">
                  <c:v>39</c:v>
                </c:pt>
                <c:pt idx="37">
                  <c:v>48</c:v>
                </c:pt>
                <c:pt idx="38">
                  <c:v>61</c:v>
                </c:pt>
                <c:pt idx="39">
                  <c:v>74</c:v>
                </c:pt>
                <c:pt idx="40">
                  <c:v>32</c:v>
                </c:pt>
                <c:pt idx="41">
                  <c:v>22</c:v>
                </c:pt>
                <c:pt idx="42">
                  <c:v>38</c:v>
                </c:pt>
                <c:pt idx="43">
                  <c:v>27</c:v>
                </c:pt>
                <c:pt idx="44">
                  <c:v>15</c:v>
                </c:pt>
                <c:pt idx="45">
                  <c:v>19</c:v>
                </c:pt>
                <c:pt idx="46">
                  <c:v>10</c:v>
                </c:pt>
                <c:pt idx="4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8-42F8-9333-FB1E4D735475}"/>
            </c:ext>
          </c:extLst>
        </c:ser>
        <c:ser>
          <c:idx val="2"/>
          <c:order val="2"/>
          <c:tx>
            <c:strRef>
              <c:f>[1]d58_b!$B$11</c:f>
              <c:strCache>
                <c:ptCount val="1"/>
                <c:pt idx="0">
                  <c:v>Empresas Grandes 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[1]d58_b!$C$11:$AX$11</c:f>
              <c:numCache>
                <c:formatCode>#,##0</c:formatCode>
                <c:ptCount val="48"/>
                <c:pt idx="0">
                  <c:v>3</c:v>
                </c:pt>
                <c:pt idx="1">
                  <c:v>131</c:v>
                </c:pt>
                <c:pt idx="2">
                  <c:v>843</c:v>
                </c:pt>
                <c:pt idx="3">
                  <c:v>792</c:v>
                </c:pt>
                <c:pt idx="4">
                  <c:v>1096</c:v>
                </c:pt>
                <c:pt idx="5">
                  <c:v>776</c:v>
                </c:pt>
                <c:pt idx="6">
                  <c:v>659</c:v>
                </c:pt>
                <c:pt idx="7">
                  <c:v>540</c:v>
                </c:pt>
                <c:pt idx="8">
                  <c:v>477</c:v>
                </c:pt>
                <c:pt idx="9">
                  <c:v>249</c:v>
                </c:pt>
                <c:pt idx="10">
                  <c:v>246</c:v>
                </c:pt>
                <c:pt idx="11">
                  <c:v>189</c:v>
                </c:pt>
                <c:pt idx="12">
                  <c:v>230</c:v>
                </c:pt>
                <c:pt idx="13">
                  <c:v>199</c:v>
                </c:pt>
                <c:pt idx="14">
                  <c:v>122</c:v>
                </c:pt>
                <c:pt idx="15">
                  <c:v>116</c:v>
                </c:pt>
                <c:pt idx="16">
                  <c:v>80</c:v>
                </c:pt>
                <c:pt idx="17">
                  <c:v>119</c:v>
                </c:pt>
                <c:pt idx="18">
                  <c:v>65</c:v>
                </c:pt>
                <c:pt idx="19">
                  <c:v>49</c:v>
                </c:pt>
                <c:pt idx="20">
                  <c:v>42</c:v>
                </c:pt>
                <c:pt idx="21">
                  <c:v>41</c:v>
                </c:pt>
                <c:pt idx="22">
                  <c:v>87</c:v>
                </c:pt>
                <c:pt idx="23">
                  <c:v>28</c:v>
                </c:pt>
                <c:pt idx="24">
                  <c:v>28</c:v>
                </c:pt>
                <c:pt idx="25">
                  <c:v>39</c:v>
                </c:pt>
                <c:pt idx="26">
                  <c:v>49</c:v>
                </c:pt>
                <c:pt idx="27">
                  <c:v>22</c:v>
                </c:pt>
                <c:pt idx="28">
                  <c:v>25</c:v>
                </c:pt>
                <c:pt idx="29">
                  <c:v>26</c:v>
                </c:pt>
                <c:pt idx="30">
                  <c:v>39</c:v>
                </c:pt>
                <c:pt idx="31">
                  <c:v>21</c:v>
                </c:pt>
                <c:pt idx="32">
                  <c:v>11</c:v>
                </c:pt>
                <c:pt idx="33">
                  <c:v>16</c:v>
                </c:pt>
                <c:pt idx="34">
                  <c:v>13</c:v>
                </c:pt>
                <c:pt idx="35">
                  <c:v>6</c:v>
                </c:pt>
                <c:pt idx="36">
                  <c:v>11</c:v>
                </c:pt>
                <c:pt idx="37">
                  <c:v>14</c:v>
                </c:pt>
                <c:pt idx="38">
                  <c:v>14</c:v>
                </c:pt>
                <c:pt idx="39">
                  <c:v>15</c:v>
                </c:pt>
                <c:pt idx="40">
                  <c:v>4</c:v>
                </c:pt>
                <c:pt idx="41">
                  <c:v>8</c:v>
                </c:pt>
                <c:pt idx="42">
                  <c:v>9</c:v>
                </c:pt>
                <c:pt idx="43">
                  <c:v>7</c:v>
                </c:pt>
                <c:pt idx="44">
                  <c:v>9</c:v>
                </c:pt>
                <c:pt idx="45">
                  <c:v>14</c:v>
                </c:pt>
                <c:pt idx="46">
                  <c:v>5</c:v>
                </c:pt>
                <c:pt idx="4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8-42F8-9333-FB1E4D735475}"/>
            </c:ext>
          </c:extLst>
        </c:ser>
        <c:ser>
          <c:idx val="3"/>
          <c:order val="3"/>
          <c:tx>
            <c:strRef>
              <c:f>[1]d58_b!$B$12</c:f>
              <c:strCache>
                <c:ptCount val="1"/>
                <c:pt idx="0">
                  <c:v>Empresas Grandes II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[1]d58_b!$C$12:$AX$12</c:f>
              <c:numCache>
                <c:formatCode>#,##0</c:formatCode>
                <c:ptCount val="48"/>
                <c:pt idx="0">
                  <c:v>0</c:v>
                </c:pt>
                <c:pt idx="1">
                  <c:v>13</c:v>
                </c:pt>
                <c:pt idx="2">
                  <c:v>54</c:v>
                </c:pt>
                <c:pt idx="3">
                  <c:v>69</c:v>
                </c:pt>
                <c:pt idx="4">
                  <c:v>122</c:v>
                </c:pt>
                <c:pt idx="5">
                  <c:v>72</c:v>
                </c:pt>
                <c:pt idx="6">
                  <c:v>62</c:v>
                </c:pt>
                <c:pt idx="7">
                  <c:v>66</c:v>
                </c:pt>
                <c:pt idx="8">
                  <c:v>53</c:v>
                </c:pt>
                <c:pt idx="9">
                  <c:v>23</c:v>
                </c:pt>
                <c:pt idx="10">
                  <c:v>27</c:v>
                </c:pt>
                <c:pt idx="11">
                  <c:v>20</c:v>
                </c:pt>
                <c:pt idx="12">
                  <c:v>20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6</c:v>
                </c:pt>
                <c:pt idx="19">
                  <c:v>13</c:v>
                </c:pt>
                <c:pt idx="20">
                  <c:v>2</c:v>
                </c:pt>
                <c:pt idx="21">
                  <c:v>6</c:v>
                </c:pt>
                <c:pt idx="22">
                  <c:v>13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38-42F8-9333-FB1E4D73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[1]d58_b!$B$18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[1]d58_b!$C$18:$AX$18</c:f>
              <c:numCache>
                <c:formatCode>#,##0</c:formatCode>
                <c:ptCount val="48"/>
                <c:pt idx="0">
                  <c:v>2641.8991740000001</c:v>
                </c:pt>
                <c:pt idx="1">
                  <c:v>219915.486584</c:v>
                </c:pt>
                <c:pt idx="2">
                  <c:v>354127.78527599998</c:v>
                </c:pt>
                <c:pt idx="3">
                  <c:v>243832.351333</c:v>
                </c:pt>
                <c:pt idx="4">
                  <c:v>280222.309733</c:v>
                </c:pt>
                <c:pt idx="5">
                  <c:v>198724.14034899999</c:v>
                </c:pt>
                <c:pt idx="6">
                  <c:v>171882.97145400001</c:v>
                </c:pt>
                <c:pt idx="7">
                  <c:v>174529.52437</c:v>
                </c:pt>
                <c:pt idx="8">
                  <c:v>161283.429974</c:v>
                </c:pt>
                <c:pt idx="9">
                  <c:v>99441.817058999994</c:v>
                </c:pt>
                <c:pt idx="10">
                  <c:v>115722.521568</c:v>
                </c:pt>
                <c:pt idx="11">
                  <c:v>102187.924713</c:v>
                </c:pt>
                <c:pt idx="12">
                  <c:v>122804.00319800001</c:v>
                </c:pt>
                <c:pt idx="13">
                  <c:v>125633.80470199999</c:v>
                </c:pt>
                <c:pt idx="14">
                  <c:v>65419.991608999997</c:v>
                </c:pt>
                <c:pt idx="15">
                  <c:v>58704.430603000001</c:v>
                </c:pt>
                <c:pt idx="16">
                  <c:v>59780.208142000003</c:v>
                </c:pt>
                <c:pt idx="17">
                  <c:v>62251.408785</c:v>
                </c:pt>
                <c:pt idx="18">
                  <c:v>42883.39875</c:v>
                </c:pt>
                <c:pt idx="19">
                  <c:v>14825.781731999999</c:v>
                </c:pt>
                <c:pt idx="20">
                  <c:v>13162.726842</c:v>
                </c:pt>
                <c:pt idx="21">
                  <c:v>21238.154462999999</c:v>
                </c:pt>
                <c:pt idx="22">
                  <c:v>26030.073374</c:v>
                </c:pt>
                <c:pt idx="23">
                  <c:v>25215.896801999999</c:v>
                </c:pt>
                <c:pt idx="24">
                  <c:v>19483.984539000001</c:v>
                </c:pt>
                <c:pt idx="25">
                  <c:v>26144.38308</c:v>
                </c:pt>
                <c:pt idx="26">
                  <c:v>31325.085961000001</c:v>
                </c:pt>
                <c:pt idx="27">
                  <c:v>22355.004453000001</c:v>
                </c:pt>
                <c:pt idx="28">
                  <c:v>22731.899819999999</c:v>
                </c:pt>
                <c:pt idx="29">
                  <c:v>22327.364700999999</c:v>
                </c:pt>
                <c:pt idx="30">
                  <c:v>25796.157173</c:v>
                </c:pt>
                <c:pt idx="31">
                  <c:v>19356.484242999999</c:v>
                </c:pt>
                <c:pt idx="32">
                  <c:v>14832.335553999999</c:v>
                </c:pt>
                <c:pt idx="33">
                  <c:v>17262.483357000001</c:v>
                </c:pt>
                <c:pt idx="34">
                  <c:v>11889.203073999999</c:v>
                </c:pt>
                <c:pt idx="35">
                  <c:v>9656.6976940000004</c:v>
                </c:pt>
                <c:pt idx="36">
                  <c:v>11932.025664999999</c:v>
                </c:pt>
                <c:pt idx="37">
                  <c:v>15116.647966</c:v>
                </c:pt>
                <c:pt idx="38">
                  <c:v>16145.928653000001</c:v>
                </c:pt>
                <c:pt idx="39">
                  <c:v>20063.543678000002</c:v>
                </c:pt>
                <c:pt idx="40">
                  <c:v>9477.1485219999995</c:v>
                </c:pt>
                <c:pt idx="41">
                  <c:v>13823.17283</c:v>
                </c:pt>
                <c:pt idx="42">
                  <c:v>10909.214927999999</c:v>
                </c:pt>
                <c:pt idx="43">
                  <c:v>4861.44877</c:v>
                </c:pt>
                <c:pt idx="44">
                  <c:v>2768.4649939999999</c:v>
                </c:pt>
                <c:pt idx="45">
                  <c:v>3029.0319140000001</c:v>
                </c:pt>
                <c:pt idx="46">
                  <c:v>3573.0630529999999</c:v>
                </c:pt>
                <c:pt idx="47">
                  <c:v>2562.2865630000001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0-401A-8FAB-DCD8F518E58B}"/>
            </c:ext>
          </c:extLst>
        </c:ser>
        <c:ser>
          <c:idx val="1"/>
          <c:order val="1"/>
          <c:tx>
            <c:strRef>
              <c:f>[1]d58_b!$B$19</c:f>
              <c:strCache>
                <c:ptCount val="1"/>
                <c:pt idx="0">
                  <c:v>Medianas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[1]d58_b!$C$19:$AX$19</c:f>
              <c:numCache>
                <c:formatCode>#,##0</c:formatCode>
                <c:ptCount val="48"/>
                <c:pt idx="0">
                  <c:v>391.00778000000003</c:v>
                </c:pt>
                <c:pt idx="1">
                  <c:v>124210.81897399999</c:v>
                </c:pt>
                <c:pt idx="2">
                  <c:v>388951.95169700001</c:v>
                </c:pt>
                <c:pt idx="3">
                  <c:v>261283.38466099999</c:v>
                </c:pt>
                <c:pt idx="4">
                  <c:v>287091.63442399999</c:v>
                </c:pt>
                <c:pt idx="5">
                  <c:v>219348.940757</c:v>
                </c:pt>
                <c:pt idx="6">
                  <c:v>180244.56753</c:v>
                </c:pt>
                <c:pt idx="7">
                  <c:v>134019.00013599999</c:v>
                </c:pt>
                <c:pt idx="8">
                  <c:v>104382.69425499999</c:v>
                </c:pt>
                <c:pt idx="9">
                  <c:v>56621.784543000002</c:v>
                </c:pt>
                <c:pt idx="10">
                  <c:v>77876.673509999993</c:v>
                </c:pt>
                <c:pt idx="11">
                  <c:v>67166.938596000007</c:v>
                </c:pt>
                <c:pt idx="12">
                  <c:v>67584.319061000002</c:v>
                </c:pt>
                <c:pt idx="13">
                  <c:v>60487.89486</c:v>
                </c:pt>
                <c:pt idx="14">
                  <c:v>33136.84676</c:v>
                </c:pt>
                <c:pt idx="15">
                  <c:v>28079.503676</c:v>
                </c:pt>
                <c:pt idx="16">
                  <c:v>29598.335662000001</c:v>
                </c:pt>
                <c:pt idx="17">
                  <c:v>33164.483414000002</c:v>
                </c:pt>
                <c:pt idx="18">
                  <c:v>19495.316583</c:v>
                </c:pt>
                <c:pt idx="19">
                  <c:v>15463.943996</c:v>
                </c:pt>
                <c:pt idx="20">
                  <c:v>9309.0514559999992</c:v>
                </c:pt>
                <c:pt idx="21">
                  <c:v>13937.029430000001</c:v>
                </c:pt>
                <c:pt idx="22">
                  <c:v>23553.207451999999</c:v>
                </c:pt>
                <c:pt idx="23">
                  <c:v>9463.9305120000008</c:v>
                </c:pt>
                <c:pt idx="24">
                  <c:v>7271.5057550000001</c:v>
                </c:pt>
                <c:pt idx="25">
                  <c:v>9127.8093919999992</c:v>
                </c:pt>
                <c:pt idx="26">
                  <c:v>13097.229791</c:v>
                </c:pt>
                <c:pt idx="27">
                  <c:v>7989.0140140000003</c:v>
                </c:pt>
                <c:pt idx="28">
                  <c:v>6407.1651819999997</c:v>
                </c:pt>
                <c:pt idx="29">
                  <c:v>7101.681055</c:v>
                </c:pt>
                <c:pt idx="30">
                  <c:v>11170.764133999999</c:v>
                </c:pt>
                <c:pt idx="31">
                  <c:v>9926.9439650000004</c:v>
                </c:pt>
                <c:pt idx="32">
                  <c:v>5899.1788889999998</c:v>
                </c:pt>
                <c:pt idx="33">
                  <c:v>7402.4759249999997</c:v>
                </c:pt>
                <c:pt idx="34">
                  <c:v>4207.583689</c:v>
                </c:pt>
                <c:pt idx="35">
                  <c:v>4402.5892869999998</c:v>
                </c:pt>
                <c:pt idx="36">
                  <c:v>3984.2560530000001</c:v>
                </c:pt>
                <c:pt idx="37">
                  <c:v>4829.1445970000004</c:v>
                </c:pt>
                <c:pt idx="38">
                  <c:v>5421.1732929999998</c:v>
                </c:pt>
                <c:pt idx="39">
                  <c:v>6776.6136370000004</c:v>
                </c:pt>
                <c:pt idx="40">
                  <c:v>2799.7063669999998</c:v>
                </c:pt>
                <c:pt idx="41">
                  <c:v>1556.3744790000001</c:v>
                </c:pt>
                <c:pt idx="42">
                  <c:v>2731.4357300000001</c:v>
                </c:pt>
                <c:pt idx="43">
                  <c:v>2222.80386</c:v>
                </c:pt>
                <c:pt idx="44">
                  <c:v>1672.990325</c:v>
                </c:pt>
                <c:pt idx="45">
                  <c:v>1509.2735929999999</c:v>
                </c:pt>
                <c:pt idx="46">
                  <c:v>941.093436</c:v>
                </c:pt>
                <c:pt idx="47">
                  <c:v>1580.088886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0-401A-8FAB-DCD8F518E58B}"/>
            </c:ext>
          </c:extLst>
        </c:ser>
        <c:ser>
          <c:idx val="2"/>
          <c:order val="2"/>
          <c:tx>
            <c:strRef>
              <c:f>[1]d58_b!$B$20</c:f>
              <c:strCache>
                <c:ptCount val="1"/>
                <c:pt idx="0">
                  <c:v>Empresas Grandes 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[1]d58_b!$C$20:$AX$20</c:f>
              <c:numCache>
                <c:formatCode>#,##0</c:formatCode>
                <c:ptCount val="48"/>
                <c:pt idx="0">
                  <c:v>2246</c:v>
                </c:pt>
                <c:pt idx="1">
                  <c:v>58298.275971000003</c:v>
                </c:pt>
                <c:pt idx="2">
                  <c:v>371015.21838400001</c:v>
                </c:pt>
                <c:pt idx="3">
                  <c:v>369302.20082299999</c:v>
                </c:pt>
                <c:pt idx="4">
                  <c:v>477490.56283299997</c:v>
                </c:pt>
                <c:pt idx="5">
                  <c:v>320095.32394999999</c:v>
                </c:pt>
                <c:pt idx="6">
                  <c:v>253967.49734</c:v>
                </c:pt>
                <c:pt idx="7">
                  <c:v>220308.06839900001</c:v>
                </c:pt>
                <c:pt idx="8">
                  <c:v>197025.14369500001</c:v>
                </c:pt>
                <c:pt idx="9">
                  <c:v>110162.70371099999</c:v>
                </c:pt>
                <c:pt idx="10">
                  <c:v>84442.634617000003</c:v>
                </c:pt>
                <c:pt idx="11">
                  <c:v>70793.753033999994</c:v>
                </c:pt>
                <c:pt idx="12">
                  <c:v>80351.662303999998</c:v>
                </c:pt>
                <c:pt idx="13">
                  <c:v>68723.696528</c:v>
                </c:pt>
                <c:pt idx="14">
                  <c:v>40363.766445000001</c:v>
                </c:pt>
                <c:pt idx="15">
                  <c:v>38050.046684000001</c:v>
                </c:pt>
                <c:pt idx="16">
                  <c:v>25888.410492999999</c:v>
                </c:pt>
                <c:pt idx="17">
                  <c:v>41932.602892000003</c:v>
                </c:pt>
                <c:pt idx="18">
                  <c:v>23901.868229</c:v>
                </c:pt>
                <c:pt idx="19">
                  <c:v>17784.971109999999</c:v>
                </c:pt>
                <c:pt idx="20">
                  <c:v>10637.466168999999</c:v>
                </c:pt>
                <c:pt idx="21">
                  <c:v>11227.887214</c:v>
                </c:pt>
                <c:pt idx="22">
                  <c:v>28305.317436000001</c:v>
                </c:pt>
                <c:pt idx="23">
                  <c:v>7887.2796589999998</c:v>
                </c:pt>
                <c:pt idx="24">
                  <c:v>9432.3964240000005</c:v>
                </c:pt>
                <c:pt idx="25">
                  <c:v>11562.485087999999</c:v>
                </c:pt>
                <c:pt idx="26">
                  <c:v>16671.084212000002</c:v>
                </c:pt>
                <c:pt idx="27">
                  <c:v>7401.0722470000001</c:v>
                </c:pt>
                <c:pt idx="28">
                  <c:v>8129.0357320000003</c:v>
                </c:pt>
                <c:pt idx="29">
                  <c:v>6881.3637769999996</c:v>
                </c:pt>
                <c:pt idx="30">
                  <c:v>11298.543965000001</c:v>
                </c:pt>
                <c:pt idx="31">
                  <c:v>6051.3046960000001</c:v>
                </c:pt>
                <c:pt idx="32">
                  <c:v>2527.5302449999999</c:v>
                </c:pt>
                <c:pt idx="33">
                  <c:v>5426.1741160000001</c:v>
                </c:pt>
                <c:pt idx="34">
                  <c:v>5787.8479740000002</c:v>
                </c:pt>
                <c:pt idx="35">
                  <c:v>1941.91212</c:v>
                </c:pt>
                <c:pt idx="36">
                  <c:v>4890.7750770000002</c:v>
                </c:pt>
                <c:pt idx="37">
                  <c:v>6666.8498550000004</c:v>
                </c:pt>
                <c:pt idx="38">
                  <c:v>6615.5905499999999</c:v>
                </c:pt>
                <c:pt idx="39">
                  <c:v>8322.7609909999992</c:v>
                </c:pt>
                <c:pt idx="40">
                  <c:v>1001.61744</c:v>
                </c:pt>
                <c:pt idx="41">
                  <c:v>2181.614415</c:v>
                </c:pt>
                <c:pt idx="42">
                  <c:v>2304.6657110000001</c:v>
                </c:pt>
                <c:pt idx="43">
                  <c:v>5500.0045</c:v>
                </c:pt>
                <c:pt idx="44">
                  <c:v>4800</c:v>
                </c:pt>
                <c:pt idx="45">
                  <c:v>5117.2024940000001</c:v>
                </c:pt>
                <c:pt idx="46">
                  <c:v>2030</c:v>
                </c:pt>
                <c:pt idx="47">
                  <c:v>1604.5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0-401A-8FAB-DCD8F518E58B}"/>
            </c:ext>
          </c:extLst>
        </c:ser>
        <c:ser>
          <c:idx val="3"/>
          <c:order val="3"/>
          <c:tx>
            <c:strRef>
              <c:f>[1]d58_b!$B$21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[1]d58_b!$C$21:$AX$21</c:f>
              <c:numCache>
                <c:formatCode>#,##0</c:formatCode>
                <c:ptCount val="48"/>
                <c:pt idx="0">
                  <c:v>0</c:v>
                </c:pt>
                <c:pt idx="1">
                  <c:v>14547.001555999999</c:v>
                </c:pt>
                <c:pt idx="2">
                  <c:v>56454.349243999997</c:v>
                </c:pt>
                <c:pt idx="3">
                  <c:v>84078.957945999995</c:v>
                </c:pt>
                <c:pt idx="4">
                  <c:v>137870.345348</c:v>
                </c:pt>
                <c:pt idx="5">
                  <c:v>65614.263235000006</c:v>
                </c:pt>
                <c:pt idx="6">
                  <c:v>65761.847091000003</c:v>
                </c:pt>
                <c:pt idx="7">
                  <c:v>69041.626864000005</c:v>
                </c:pt>
                <c:pt idx="8">
                  <c:v>62065.098594000003</c:v>
                </c:pt>
                <c:pt idx="9">
                  <c:v>24176.695428999999</c:v>
                </c:pt>
                <c:pt idx="10">
                  <c:v>40629.840597000002</c:v>
                </c:pt>
                <c:pt idx="11">
                  <c:v>19133.008451999998</c:v>
                </c:pt>
                <c:pt idx="12">
                  <c:v>15796.844467999999</c:v>
                </c:pt>
                <c:pt idx="13">
                  <c:v>13219.404127</c:v>
                </c:pt>
                <c:pt idx="14">
                  <c:v>3340.0060560000002</c:v>
                </c:pt>
                <c:pt idx="15">
                  <c:v>9207.3236489999999</c:v>
                </c:pt>
                <c:pt idx="16">
                  <c:v>6956.6851120000001</c:v>
                </c:pt>
                <c:pt idx="17">
                  <c:v>12657.993193</c:v>
                </c:pt>
                <c:pt idx="18">
                  <c:v>3600.0026670000002</c:v>
                </c:pt>
                <c:pt idx="19">
                  <c:v>6461.3845000000001</c:v>
                </c:pt>
                <c:pt idx="20">
                  <c:v>3100</c:v>
                </c:pt>
                <c:pt idx="21">
                  <c:v>5152.0015000000003</c:v>
                </c:pt>
                <c:pt idx="22">
                  <c:v>15307.114202999999</c:v>
                </c:pt>
                <c:pt idx="23">
                  <c:v>1156.3699999999999</c:v>
                </c:pt>
                <c:pt idx="24">
                  <c:v>1008.070621</c:v>
                </c:pt>
                <c:pt idx="25">
                  <c:v>3308.0660849999999</c:v>
                </c:pt>
                <c:pt idx="26">
                  <c:v>5751.3132610000002</c:v>
                </c:pt>
                <c:pt idx="27">
                  <c:v>1854.03377</c:v>
                </c:pt>
                <c:pt idx="28">
                  <c:v>1500</c:v>
                </c:pt>
                <c:pt idx="29">
                  <c:v>4545</c:v>
                </c:pt>
                <c:pt idx="30">
                  <c:v>3437</c:v>
                </c:pt>
                <c:pt idx="31">
                  <c:v>403.230343</c:v>
                </c:pt>
                <c:pt idx="32">
                  <c:v>2000</c:v>
                </c:pt>
                <c:pt idx="33">
                  <c:v>0</c:v>
                </c:pt>
                <c:pt idx="34">
                  <c:v>0</c:v>
                </c:pt>
                <c:pt idx="35">
                  <c:v>800</c:v>
                </c:pt>
                <c:pt idx="36">
                  <c:v>1300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1000</c:v>
                </c:pt>
                <c:pt idx="43">
                  <c:v>400</c:v>
                </c:pt>
                <c:pt idx="44">
                  <c:v>700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D0-401A-8FAB-DCD8F518E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[1]d58_b!$B$27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[1]d58_b!$C$27:$AX$27</c:f>
              <c:numCache>
                <c:formatCode>#,##0</c:formatCode>
                <c:ptCount val="48"/>
                <c:pt idx="0">
                  <c:v>2245.341324</c:v>
                </c:pt>
                <c:pt idx="1">
                  <c:v>186871.73368999999</c:v>
                </c:pt>
                <c:pt idx="2">
                  <c:v>299478.82980800001</c:v>
                </c:pt>
                <c:pt idx="3">
                  <c:v>206493.54084999999</c:v>
                </c:pt>
                <c:pt idx="4">
                  <c:v>237033.76733199999</c:v>
                </c:pt>
                <c:pt idx="5">
                  <c:v>168430.83532499999</c:v>
                </c:pt>
                <c:pt idx="6">
                  <c:v>145669.27918300001</c:v>
                </c:pt>
                <c:pt idx="7">
                  <c:v>148117.62827399999</c:v>
                </c:pt>
                <c:pt idx="8">
                  <c:v>137005.58596</c:v>
                </c:pt>
                <c:pt idx="9">
                  <c:v>84470.175329000005</c:v>
                </c:pt>
                <c:pt idx="10">
                  <c:v>98291.609238999998</c:v>
                </c:pt>
                <c:pt idx="11">
                  <c:v>86793.781203000006</c:v>
                </c:pt>
                <c:pt idx="12">
                  <c:v>104313.915282</c:v>
                </c:pt>
                <c:pt idx="13">
                  <c:v>106701.510901</c:v>
                </c:pt>
                <c:pt idx="14">
                  <c:v>55568.666498999999</c:v>
                </c:pt>
                <c:pt idx="15">
                  <c:v>49871.578455000003</c:v>
                </c:pt>
                <c:pt idx="16">
                  <c:v>50794.477129999999</c:v>
                </c:pt>
                <c:pt idx="17">
                  <c:v>52894.750694000002</c:v>
                </c:pt>
                <c:pt idx="18">
                  <c:v>36435.889109000003</c:v>
                </c:pt>
                <c:pt idx="19">
                  <c:v>12583.315979000001</c:v>
                </c:pt>
                <c:pt idx="20">
                  <c:v>11182.067862</c:v>
                </c:pt>
                <c:pt idx="21">
                  <c:v>18035.681806000001</c:v>
                </c:pt>
                <c:pt idx="22">
                  <c:v>22095.161854000002</c:v>
                </c:pt>
                <c:pt idx="23">
                  <c:v>21423.009073000001</c:v>
                </c:pt>
                <c:pt idx="24">
                  <c:v>16557.436914000002</c:v>
                </c:pt>
                <c:pt idx="25">
                  <c:v>22217.791495000001</c:v>
                </c:pt>
                <c:pt idx="26">
                  <c:v>26622.333534000001</c:v>
                </c:pt>
                <c:pt idx="27">
                  <c:v>18997.476933000002</c:v>
                </c:pt>
                <c:pt idx="28">
                  <c:v>19316.135758</c:v>
                </c:pt>
                <c:pt idx="29">
                  <c:v>18941.110055000001</c:v>
                </c:pt>
                <c:pt idx="30">
                  <c:v>21819.279140999999</c:v>
                </c:pt>
                <c:pt idx="31">
                  <c:v>16357.860941999999</c:v>
                </c:pt>
                <c:pt idx="32">
                  <c:v>13031.318536000001</c:v>
                </c:pt>
                <c:pt idx="33">
                  <c:v>16005.016535999999</c:v>
                </c:pt>
                <c:pt idx="34">
                  <c:v>13750.323092000001</c:v>
                </c:pt>
                <c:pt idx="35">
                  <c:v>8207.369541</c:v>
                </c:pt>
                <c:pt idx="36">
                  <c:v>10142.221839</c:v>
                </c:pt>
                <c:pt idx="37">
                  <c:v>12845.808632</c:v>
                </c:pt>
                <c:pt idx="38">
                  <c:v>13720.677104</c:v>
                </c:pt>
                <c:pt idx="39">
                  <c:v>17044.550338000001</c:v>
                </c:pt>
                <c:pt idx="40">
                  <c:v>8055.0648440000004</c:v>
                </c:pt>
                <c:pt idx="41">
                  <c:v>11748.093655000001</c:v>
                </c:pt>
                <c:pt idx="42">
                  <c:v>9268.6486729999997</c:v>
                </c:pt>
                <c:pt idx="43">
                  <c:v>4130.4761509999998</c:v>
                </c:pt>
                <c:pt idx="44">
                  <c:v>2352.8384209999999</c:v>
                </c:pt>
                <c:pt idx="45">
                  <c:v>2574.67713</c:v>
                </c:pt>
                <c:pt idx="46">
                  <c:v>3037.1036009999998</c:v>
                </c:pt>
                <c:pt idx="47">
                  <c:v>2177.943585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4-4F75-90F0-097389F1AF31}"/>
            </c:ext>
          </c:extLst>
        </c:ser>
        <c:ser>
          <c:idx val="1"/>
          <c:order val="1"/>
          <c:tx>
            <c:strRef>
              <c:f>[1]d58_b!$B$28</c:f>
              <c:strCache>
                <c:ptCount val="1"/>
                <c:pt idx="0">
                  <c:v>Medianas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[1]d58_b!$C$28:$AX$28</c:f>
              <c:numCache>
                <c:formatCode>#,##0</c:formatCode>
                <c:ptCount val="48"/>
                <c:pt idx="0">
                  <c:v>312.80622499999998</c:v>
                </c:pt>
                <c:pt idx="1">
                  <c:v>99187.395342999997</c:v>
                </c:pt>
                <c:pt idx="2">
                  <c:v>308515.01017899998</c:v>
                </c:pt>
                <c:pt idx="3">
                  <c:v>206610.333892</c:v>
                </c:pt>
                <c:pt idx="4">
                  <c:v>227173.43066899999</c:v>
                </c:pt>
                <c:pt idx="5">
                  <c:v>174225.760044</c:v>
                </c:pt>
                <c:pt idx="6">
                  <c:v>142859.17327299999</c:v>
                </c:pt>
                <c:pt idx="7">
                  <c:v>106887.708356</c:v>
                </c:pt>
                <c:pt idx="8">
                  <c:v>83359.523321999994</c:v>
                </c:pt>
                <c:pt idx="9">
                  <c:v>45228.598769999997</c:v>
                </c:pt>
                <c:pt idx="10">
                  <c:v>62208.539230000002</c:v>
                </c:pt>
                <c:pt idx="11">
                  <c:v>53545.580275</c:v>
                </c:pt>
                <c:pt idx="12">
                  <c:v>53932.035133999998</c:v>
                </c:pt>
                <c:pt idx="13">
                  <c:v>48330.315909999998</c:v>
                </c:pt>
                <c:pt idx="14">
                  <c:v>26509.477423</c:v>
                </c:pt>
                <c:pt idx="15">
                  <c:v>22463.602954000002</c:v>
                </c:pt>
                <c:pt idx="16">
                  <c:v>23624.769754000001</c:v>
                </c:pt>
                <c:pt idx="17">
                  <c:v>26472.586549</c:v>
                </c:pt>
                <c:pt idx="18">
                  <c:v>15571.253275999999</c:v>
                </c:pt>
                <c:pt idx="19">
                  <c:v>12342.055203</c:v>
                </c:pt>
                <c:pt idx="20">
                  <c:v>7437.2421670000003</c:v>
                </c:pt>
                <c:pt idx="21">
                  <c:v>11149.62355</c:v>
                </c:pt>
                <c:pt idx="22">
                  <c:v>18842.565964000001</c:v>
                </c:pt>
                <c:pt idx="23">
                  <c:v>7571.1444090000005</c:v>
                </c:pt>
                <c:pt idx="24">
                  <c:v>5817.2046049999999</c:v>
                </c:pt>
                <c:pt idx="25">
                  <c:v>7302.2475139999997</c:v>
                </c:pt>
                <c:pt idx="26">
                  <c:v>10477.783834</c:v>
                </c:pt>
                <c:pt idx="27">
                  <c:v>6391.2112129999996</c:v>
                </c:pt>
                <c:pt idx="28">
                  <c:v>5125.7321439999996</c:v>
                </c:pt>
                <c:pt idx="29">
                  <c:v>5681.344846</c:v>
                </c:pt>
                <c:pt idx="30">
                  <c:v>8994.2087539999993</c:v>
                </c:pt>
                <c:pt idx="31">
                  <c:v>7851.5025850000002</c:v>
                </c:pt>
                <c:pt idx="32">
                  <c:v>4680.3431119999996</c:v>
                </c:pt>
                <c:pt idx="33">
                  <c:v>5871.9807389999996</c:v>
                </c:pt>
                <c:pt idx="34">
                  <c:v>3366.0669509999998</c:v>
                </c:pt>
                <c:pt idx="35">
                  <c:v>3521.8094470000001</c:v>
                </c:pt>
                <c:pt idx="36">
                  <c:v>3187.4048400000001</c:v>
                </c:pt>
                <c:pt idx="37">
                  <c:v>3863.3156770000001</c:v>
                </c:pt>
                <c:pt idx="38">
                  <c:v>4336.9386329999998</c:v>
                </c:pt>
                <c:pt idx="39">
                  <c:v>5287.0907900000002</c:v>
                </c:pt>
                <c:pt idx="40">
                  <c:v>2239.7650910000002</c:v>
                </c:pt>
                <c:pt idx="41">
                  <c:v>1245.099584</c:v>
                </c:pt>
                <c:pt idx="42">
                  <c:v>2141.4338520000001</c:v>
                </c:pt>
                <c:pt idx="43">
                  <c:v>1777.645434</c:v>
                </c:pt>
                <c:pt idx="44">
                  <c:v>1338.3922600000001</c:v>
                </c:pt>
                <c:pt idx="45">
                  <c:v>1207.418874</c:v>
                </c:pt>
                <c:pt idx="46">
                  <c:v>752.87474799999995</c:v>
                </c:pt>
                <c:pt idx="47">
                  <c:v>1264.071109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4-4F75-90F0-097389F1AF31}"/>
            </c:ext>
          </c:extLst>
        </c:ser>
        <c:ser>
          <c:idx val="2"/>
          <c:order val="2"/>
          <c:tx>
            <c:strRef>
              <c:f>[1]d58_b!$B$29</c:f>
              <c:strCache>
                <c:ptCount val="1"/>
                <c:pt idx="0">
                  <c:v>Empresas Grandes 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[1]d58_b!$C$29:$AX$29</c:f>
              <c:numCache>
                <c:formatCode>#,##0</c:formatCode>
                <c:ptCount val="48"/>
                <c:pt idx="0">
                  <c:v>1572.2</c:v>
                </c:pt>
                <c:pt idx="1">
                  <c:v>40528.793174999999</c:v>
                </c:pt>
                <c:pt idx="2">
                  <c:v>257638.75240600001</c:v>
                </c:pt>
                <c:pt idx="3">
                  <c:v>256467.63876</c:v>
                </c:pt>
                <c:pt idx="4">
                  <c:v>333829.39393800002</c:v>
                </c:pt>
                <c:pt idx="5">
                  <c:v>222870.42674200001</c:v>
                </c:pt>
                <c:pt idx="6">
                  <c:v>177457.24810999999</c:v>
                </c:pt>
                <c:pt idx="7">
                  <c:v>154095.64785499999</c:v>
                </c:pt>
                <c:pt idx="8">
                  <c:v>137665.000566</c:v>
                </c:pt>
                <c:pt idx="9">
                  <c:v>77058.892586000002</c:v>
                </c:pt>
                <c:pt idx="10">
                  <c:v>59109.844217999998</c:v>
                </c:pt>
                <c:pt idx="11">
                  <c:v>49555.627115000003</c:v>
                </c:pt>
                <c:pt idx="12">
                  <c:v>56246.163605000002</c:v>
                </c:pt>
                <c:pt idx="13">
                  <c:v>47981.587563000001</c:v>
                </c:pt>
                <c:pt idx="14">
                  <c:v>28254.636505999999</c:v>
                </c:pt>
                <c:pt idx="15">
                  <c:v>26635.032675999999</c:v>
                </c:pt>
                <c:pt idx="16">
                  <c:v>18121.887341000001</c:v>
                </c:pt>
                <c:pt idx="17">
                  <c:v>29352.822016999999</c:v>
                </c:pt>
                <c:pt idx="18">
                  <c:v>16731.307757999999</c:v>
                </c:pt>
                <c:pt idx="19">
                  <c:v>12449.479775</c:v>
                </c:pt>
                <c:pt idx="20">
                  <c:v>7446.2263169999997</c:v>
                </c:pt>
                <c:pt idx="21">
                  <c:v>7859.5210479999996</c:v>
                </c:pt>
                <c:pt idx="22">
                  <c:v>19813.722205999999</c:v>
                </c:pt>
                <c:pt idx="23">
                  <c:v>5521.0957609999996</c:v>
                </c:pt>
                <c:pt idx="24">
                  <c:v>6602.6774960000002</c:v>
                </c:pt>
                <c:pt idx="25">
                  <c:v>8093.7395610000003</c:v>
                </c:pt>
                <c:pt idx="26">
                  <c:v>11669.758949999999</c:v>
                </c:pt>
                <c:pt idx="27">
                  <c:v>5180.7505730000003</c:v>
                </c:pt>
                <c:pt idx="28">
                  <c:v>5690.3250129999997</c:v>
                </c:pt>
                <c:pt idx="29">
                  <c:v>4816.9546460000001</c:v>
                </c:pt>
                <c:pt idx="30">
                  <c:v>7908.9807760000003</c:v>
                </c:pt>
                <c:pt idx="31">
                  <c:v>4235.9132870000003</c:v>
                </c:pt>
                <c:pt idx="32">
                  <c:v>1769.271172</c:v>
                </c:pt>
                <c:pt idx="33">
                  <c:v>3798.3218809999998</c:v>
                </c:pt>
                <c:pt idx="34">
                  <c:v>4051.4935829999999</c:v>
                </c:pt>
                <c:pt idx="35">
                  <c:v>1358.175</c:v>
                </c:pt>
                <c:pt idx="36">
                  <c:v>3423.5425540000001</c:v>
                </c:pt>
                <c:pt idx="37">
                  <c:v>4666.7948980000001</c:v>
                </c:pt>
                <c:pt idx="38">
                  <c:v>4630.9133849999998</c:v>
                </c:pt>
                <c:pt idx="39">
                  <c:v>5823.5865549999999</c:v>
                </c:pt>
                <c:pt idx="40">
                  <c:v>701.13220799999999</c:v>
                </c:pt>
                <c:pt idx="41">
                  <c:v>1527.130091</c:v>
                </c:pt>
                <c:pt idx="42">
                  <c:v>1613.2659980000001</c:v>
                </c:pt>
                <c:pt idx="43">
                  <c:v>3850.00315</c:v>
                </c:pt>
                <c:pt idx="44">
                  <c:v>3360</c:v>
                </c:pt>
                <c:pt idx="45">
                  <c:v>3582.0417459999999</c:v>
                </c:pt>
                <c:pt idx="46">
                  <c:v>1421</c:v>
                </c:pt>
                <c:pt idx="47">
                  <c:v>1123.1500000000001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4-4F75-90F0-097389F1AF31}"/>
            </c:ext>
          </c:extLst>
        </c:ser>
        <c:ser>
          <c:idx val="3"/>
          <c:order val="3"/>
          <c:tx>
            <c:strRef>
              <c:f>[1]d58_b!$B$30</c:f>
              <c:strCache>
                <c:ptCount val="1"/>
                <c:pt idx="0">
                  <c:v>Empresas Grandes II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evoluciones!$F$2:$BA$2</c:f>
              <c:strCache>
                <c:ptCount val="4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  <c:pt idx="44">
                  <c:v>07-mar</c:v>
                </c:pt>
                <c:pt idx="45">
                  <c:v>14-mar</c:v>
                </c:pt>
                <c:pt idx="46">
                  <c:v>21-mar</c:v>
                </c:pt>
                <c:pt idx="47">
                  <c:v>28-mar</c:v>
                </c:pt>
              </c:strCache>
            </c:strRef>
          </c:cat>
          <c:val>
            <c:numRef>
              <c:f>[1]d58_b!$C$30:$AX$30</c:f>
              <c:numCache>
                <c:formatCode>#,##0</c:formatCode>
                <c:ptCount val="48"/>
                <c:pt idx="0">
                  <c:v>0</c:v>
                </c:pt>
                <c:pt idx="1">
                  <c:v>8728.2009340000004</c:v>
                </c:pt>
                <c:pt idx="2">
                  <c:v>33872.609548</c:v>
                </c:pt>
                <c:pt idx="3">
                  <c:v>50409.774768000003</c:v>
                </c:pt>
                <c:pt idx="4">
                  <c:v>82722.207209999993</c:v>
                </c:pt>
                <c:pt idx="5">
                  <c:v>39368.557941999999</c:v>
                </c:pt>
                <c:pt idx="6">
                  <c:v>39457.108257</c:v>
                </c:pt>
                <c:pt idx="7">
                  <c:v>41424.976125000001</c:v>
                </c:pt>
                <c:pt idx="8">
                  <c:v>37239.059157999996</c:v>
                </c:pt>
                <c:pt idx="9">
                  <c:v>14506.017259</c:v>
                </c:pt>
                <c:pt idx="10">
                  <c:v>24377.904362000001</c:v>
                </c:pt>
                <c:pt idx="11">
                  <c:v>11479.805071999999</c:v>
                </c:pt>
                <c:pt idx="12">
                  <c:v>9478.1066819999996</c:v>
                </c:pt>
                <c:pt idx="13">
                  <c:v>7931.6424770000003</c:v>
                </c:pt>
                <c:pt idx="14">
                  <c:v>2004.0036339999999</c:v>
                </c:pt>
                <c:pt idx="15">
                  <c:v>5524.3941889999996</c:v>
                </c:pt>
                <c:pt idx="16">
                  <c:v>4174.0110679999998</c:v>
                </c:pt>
                <c:pt idx="17">
                  <c:v>7594.795916</c:v>
                </c:pt>
                <c:pt idx="18">
                  <c:v>2160.0016009999999</c:v>
                </c:pt>
                <c:pt idx="19">
                  <c:v>3876.8307</c:v>
                </c:pt>
                <c:pt idx="20">
                  <c:v>1860</c:v>
                </c:pt>
                <c:pt idx="21">
                  <c:v>3091.2008999999998</c:v>
                </c:pt>
                <c:pt idx="22">
                  <c:v>9184.2685230000006</c:v>
                </c:pt>
                <c:pt idx="23">
                  <c:v>693.822</c:v>
                </c:pt>
                <c:pt idx="24">
                  <c:v>604.84237199999995</c:v>
                </c:pt>
                <c:pt idx="25">
                  <c:v>1984.839651</c:v>
                </c:pt>
                <c:pt idx="26">
                  <c:v>3450.787957</c:v>
                </c:pt>
                <c:pt idx="27">
                  <c:v>1112.4202620000001</c:v>
                </c:pt>
                <c:pt idx="28">
                  <c:v>900</c:v>
                </c:pt>
                <c:pt idx="29">
                  <c:v>2727</c:v>
                </c:pt>
                <c:pt idx="30">
                  <c:v>2062.1999999999998</c:v>
                </c:pt>
                <c:pt idx="31">
                  <c:v>241.93820600000001</c:v>
                </c:pt>
                <c:pt idx="32">
                  <c:v>1200</c:v>
                </c:pt>
                <c:pt idx="33">
                  <c:v>0</c:v>
                </c:pt>
                <c:pt idx="34">
                  <c:v>0</c:v>
                </c:pt>
                <c:pt idx="35">
                  <c:v>480</c:v>
                </c:pt>
                <c:pt idx="36">
                  <c:v>780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600</c:v>
                </c:pt>
                <c:pt idx="43">
                  <c:v>240</c:v>
                </c:pt>
                <c:pt idx="44">
                  <c:v>420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24-4F75-90F0-097389F1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general'!$BJ$38:$BJ$53</c:f>
              <c:numCache>
                <c:formatCode>0.00%</c:formatCode>
                <c:ptCount val="16"/>
                <c:pt idx="0">
                  <c:v>0.35974972898857049</c:v>
                </c:pt>
                <c:pt idx="1">
                  <c:v>0.16004771781151464</c:v>
                </c:pt>
                <c:pt idx="2">
                  <c:v>0.13411477024665752</c:v>
                </c:pt>
                <c:pt idx="3">
                  <c:v>5.0900648942436677E-2</c:v>
                </c:pt>
                <c:pt idx="4">
                  <c:v>5.0296751327832255E-2</c:v>
                </c:pt>
                <c:pt idx="5">
                  <c:v>4.0634389494161496E-2</c:v>
                </c:pt>
                <c:pt idx="6">
                  <c:v>7.6115849342395098E-2</c:v>
                </c:pt>
                <c:pt idx="7">
                  <c:v>2.4903351631761054E-2</c:v>
                </c:pt>
                <c:pt idx="8">
                  <c:v>1.3260997619059404E-2</c:v>
                </c:pt>
                <c:pt idx="9">
                  <c:v>1.1508704540617065E-2</c:v>
                </c:pt>
                <c:pt idx="10">
                  <c:v>1.0701857727661976E-2</c:v>
                </c:pt>
                <c:pt idx="11">
                  <c:v>9.672261794565911E-3</c:v>
                </c:pt>
                <c:pt idx="12">
                  <c:v>8.410016780433717E-3</c:v>
                </c:pt>
                <c:pt idx="13">
                  <c:v>5.8756267912741748E-3</c:v>
                </c:pt>
                <c:pt idx="14">
                  <c:v>6.1033258918627275E-3</c:v>
                </c:pt>
                <c:pt idx="15">
                  <c:v>3.7704001069195775E-2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3-41D2-B5B1-7AB050AC5A42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general'!$BK$38:$BK$53</c:f>
              <c:numCache>
                <c:formatCode>0.00%</c:formatCode>
                <c:ptCount val="16"/>
                <c:pt idx="0">
                  <c:v>0.30607434243746751</c:v>
                </c:pt>
                <c:pt idx="1">
                  <c:v>0.16410197810077287</c:v>
                </c:pt>
                <c:pt idx="2">
                  <c:v>7.746765430752961E-2</c:v>
                </c:pt>
                <c:pt idx="3">
                  <c:v>5.6398780903674318E-2</c:v>
                </c:pt>
                <c:pt idx="4">
                  <c:v>8.1749406643329997E-2</c:v>
                </c:pt>
                <c:pt idx="5">
                  <c:v>3.532041971831381E-2</c:v>
                </c:pt>
                <c:pt idx="6">
                  <c:v>6.3408046716255204E-2</c:v>
                </c:pt>
                <c:pt idx="7">
                  <c:v>3.5909897858324373E-2</c:v>
                </c:pt>
                <c:pt idx="8">
                  <c:v>1.7701036583677009E-2</c:v>
                </c:pt>
                <c:pt idx="9">
                  <c:v>2.5511919521122754E-2</c:v>
                </c:pt>
                <c:pt idx="10">
                  <c:v>2.034160906743385E-2</c:v>
                </c:pt>
                <c:pt idx="11">
                  <c:v>1.6180228191961087E-2</c:v>
                </c:pt>
                <c:pt idx="12">
                  <c:v>1.7361322888742082E-2</c:v>
                </c:pt>
                <c:pt idx="13">
                  <c:v>7.8930677241283772E-3</c:v>
                </c:pt>
                <c:pt idx="14">
                  <c:v>5.7501464608403444E-3</c:v>
                </c:pt>
                <c:pt idx="15">
                  <c:v>6.8830142876426817E-2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3-41D2-B5B1-7AB050AC5A42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general'!$BL$38:$BL$53</c:f>
              <c:numCache>
                <c:formatCode>0.00%</c:formatCode>
                <c:ptCount val="16"/>
                <c:pt idx="0">
                  <c:v>0.30612866341451334</c:v>
                </c:pt>
                <c:pt idx="1">
                  <c:v>0.16763267158652953</c:v>
                </c:pt>
                <c:pt idx="2">
                  <c:v>7.9515250329274478E-2</c:v>
                </c:pt>
                <c:pt idx="3">
                  <c:v>5.7197816765398674E-2</c:v>
                </c:pt>
                <c:pt idx="4">
                  <c:v>7.93170443816332E-2</c:v>
                </c:pt>
                <c:pt idx="5">
                  <c:v>3.595298518489079E-2</c:v>
                </c:pt>
                <c:pt idx="6">
                  <c:v>6.4944183846735296E-2</c:v>
                </c:pt>
                <c:pt idx="7">
                  <c:v>3.550615401826851E-2</c:v>
                </c:pt>
                <c:pt idx="8">
                  <c:v>1.7629309366888456E-2</c:v>
                </c:pt>
                <c:pt idx="9">
                  <c:v>2.4359069171367605E-2</c:v>
                </c:pt>
                <c:pt idx="10">
                  <c:v>2.0056114639157095E-2</c:v>
                </c:pt>
                <c:pt idx="11">
                  <c:v>1.5735622436475288E-2</c:v>
                </c:pt>
                <c:pt idx="12">
                  <c:v>1.6320671674840567E-2</c:v>
                </c:pt>
                <c:pt idx="13">
                  <c:v>7.8055113132235706E-3</c:v>
                </c:pt>
                <c:pt idx="14">
                  <c:v>5.8634534577619111E-3</c:v>
                </c:pt>
                <c:pt idx="15">
                  <c:v>6.603547841304154E-2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3-41D2-B5B1-7AB050AC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general'!$BJ$28:$BL$28</c:f>
              <c:numCache>
                <c:formatCode>0.00%</c:formatCode>
                <c:ptCount val="3"/>
                <c:pt idx="0">
                  <c:v>0.90004623435212361</c:v>
                </c:pt>
                <c:pt idx="1">
                  <c:v>0.33430465560088252</c:v>
                </c:pt>
                <c:pt idx="2">
                  <c:v>0.37109610576663105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0-41EA-886F-0CE0CDDB1D03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general'!$BJ$29:$BL$29</c:f>
              <c:numCache>
                <c:formatCode>0.00%</c:formatCode>
                <c:ptCount val="3"/>
                <c:pt idx="0">
                  <c:v>7.0819118605123604E-2</c:v>
                </c:pt>
                <c:pt idx="1">
                  <c:v>0.25447652015607741</c:v>
                </c:pt>
                <c:pt idx="2">
                  <c:v>0.26460182342055261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0-41EA-886F-0CE0CDDB1D03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general'!$BJ$30:$BL$30</c:f>
              <c:numCache>
                <c:formatCode>0.00%</c:formatCode>
                <c:ptCount val="3"/>
                <c:pt idx="0">
                  <c:v>2.6584752471086017E-2</c:v>
                </c:pt>
                <c:pt idx="1">
                  <c:v>0.32942529815354499</c:v>
                </c:pt>
                <c:pt idx="2">
                  <c:v>0.30002520832244262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0-41EA-886F-0CE0CDDB1D03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0-41EA-886F-0CE0CDDB1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general'!$BJ$31:$BL$31</c:f>
              <c:numCache>
                <c:formatCode>0.00%</c:formatCode>
                <c:ptCount val="3"/>
                <c:pt idx="0">
                  <c:v>2.5498945716667483E-3</c:v>
                </c:pt>
                <c:pt idx="1">
                  <c:v>8.1793526089495056E-2</c:v>
                </c:pt>
                <c:pt idx="2">
                  <c:v>6.4276862490373649E-2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0-41EA-886F-0CE0CDDB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general'!$BJ$61:$BJ$76</c15:sqref>
                  </c15:fullRef>
                </c:ext>
              </c:extLst>
              <c:f>'cuadro general'!$BJ$67</c:f>
              <c:numCache>
                <c:formatCode>0.00%</c:formatCode>
                <c:ptCount val="1"/>
                <c:pt idx="0">
                  <c:v>0.41351377945838047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5-4991-850C-54C6ABA62839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general'!$BK$61:$BK$76</c15:sqref>
                  </c15:fullRef>
                </c:ext>
              </c:extLst>
              <c:f>'cuadro general'!$BK$67</c:f>
              <c:numCache>
                <c:formatCode>0.00%</c:formatCode>
                <c:ptCount val="1"/>
                <c:pt idx="0">
                  <c:v>0.60052611927228616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5-4991-850C-54C6ABA62839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general'!$BL$61:$BL$76</c15:sqref>
                  </c15:fullRef>
                </c:ext>
              </c:extLst>
              <c:f>'cuadro general'!$BL$67</c:f>
              <c:numCache>
                <c:formatCode>0.00%</c:formatCode>
                <c:ptCount val="1"/>
                <c:pt idx="0">
                  <c:v>0.58731959272382861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5-4991-850C-54C6ABA62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general'!$BJ$61:$BJ$76</c15:sqref>
                  </c15:fullRef>
                </c:ext>
              </c:extLst>
              <c:f>('cuadro general'!$BJ$61:$BJ$66,'cuadro general'!$BJ$68:$BJ$76)</c:f>
              <c:numCache>
                <c:formatCode>0.00%</c:formatCode>
                <c:ptCount val="15"/>
                <c:pt idx="0">
                  <c:v>1.4647483430210084E-2</c:v>
                </c:pt>
                <c:pt idx="1">
                  <c:v>1.9332007281570456E-2</c:v>
                </c:pt>
                <c:pt idx="2">
                  <c:v>3.0539018955980237E-2</c:v>
                </c:pt>
                <c:pt idx="3">
                  <c:v>1.9764262670705735E-2</c:v>
                </c:pt>
                <c:pt idx="4">
                  <c:v>4.3151739212943761E-2</c:v>
                </c:pt>
                <c:pt idx="5">
                  <c:v>9.0278119443058261E-2</c:v>
                </c:pt>
                <c:pt idx="6">
                  <c:v>4.4244677635879304E-2</c:v>
                </c:pt>
                <c:pt idx="7">
                  <c:v>5.8572362363558408E-2</c:v>
                </c:pt>
                <c:pt idx="8">
                  <c:v>2.5896666362096473E-2</c:v>
                </c:pt>
                <c:pt idx="9">
                  <c:v>7.6126148288198373E-2</c:v>
                </c:pt>
                <c:pt idx="10">
                  <c:v>5.8150649788792287E-2</c:v>
                </c:pt>
                <c:pt idx="11">
                  <c:v>2.6135636821130612E-2</c:v>
                </c:pt>
                <c:pt idx="12">
                  <c:v>5.5514946196504003E-2</c:v>
                </c:pt>
                <c:pt idx="13">
                  <c:v>1.006838772254124E-2</c:v>
                </c:pt>
                <c:pt idx="14">
                  <c:v>1.4064114368450276E-2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9-4607-A610-44B7CFF80E74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general'!$BK$61:$BK$76</c15:sqref>
                  </c15:fullRef>
                </c:ext>
              </c:extLst>
              <c:f>('cuadro general'!$BK$61:$BK$66,'cuadro general'!$BK$68:$BK$76)</c:f>
              <c:numCache>
                <c:formatCode>0.00%</c:formatCode>
                <c:ptCount val="15"/>
                <c:pt idx="0">
                  <c:v>6.0170783502134298E-3</c:v>
                </c:pt>
                <c:pt idx="1">
                  <c:v>1.9380719011957405E-2</c:v>
                </c:pt>
                <c:pt idx="2">
                  <c:v>2.3451090577249003E-2</c:v>
                </c:pt>
                <c:pt idx="3">
                  <c:v>9.9312950283968644E-3</c:v>
                </c:pt>
                <c:pt idx="4">
                  <c:v>2.7639596348228962E-2</c:v>
                </c:pt>
                <c:pt idx="5">
                  <c:v>6.3316222087862667E-2</c:v>
                </c:pt>
                <c:pt idx="6">
                  <c:v>3.0390097165601808E-2</c:v>
                </c:pt>
                <c:pt idx="7">
                  <c:v>4.345877238403785E-2</c:v>
                </c:pt>
                <c:pt idx="8">
                  <c:v>1.8154133083256807E-2</c:v>
                </c:pt>
                <c:pt idx="9">
                  <c:v>5.2673400656295527E-2</c:v>
                </c:pt>
                <c:pt idx="10">
                  <c:v>3.1925550075345657E-2</c:v>
                </c:pt>
                <c:pt idx="11">
                  <c:v>1.4210767784811305E-2</c:v>
                </c:pt>
                <c:pt idx="12">
                  <c:v>4.2035047692041257E-2</c:v>
                </c:pt>
                <c:pt idx="13">
                  <c:v>4.4674934042465411E-3</c:v>
                </c:pt>
                <c:pt idx="14">
                  <c:v>1.2422617078168849E-2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9-4607-A610-44B7CFF80E74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general'!$BL$61:$BL$76</c15:sqref>
                  </c15:fullRef>
                </c:ext>
              </c:extLst>
              <c:f>('cuadro general'!$BL$61:$BL$66,'cuadro general'!$BL$68:$BL$76)</c:f>
              <c:numCache>
                <c:formatCode>0.00%</c:formatCode>
                <c:ptCount val="15"/>
                <c:pt idx="0">
                  <c:v>6.6644035710665779E-3</c:v>
                </c:pt>
                <c:pt idx="1">
                  <c:v>1.9291847480459444E-2</c:v>
                </c:pt>
                <c:pt idx="2">
                  <c:v>2.4140117419907393E-2</c:v>
                </c:pt>
                <c:pt idx="3">
                  <c:v>1.0369455246940695E-2</c:v>
                </c:pt>
                <c:pt idx="4">
                  <c:v>2.8565453815578502E-2</c:v>
                </c:pt>
                <c:pt idx="5">
                  <c:v>6.5732886389917242E-2</c:v>
                </c:pt>
                <c:pt idx="6">
                  <c:v>3.1662544759523764E-2</c:v>
                </c:pt>
                <c:pt idx="7">
                  <c:v>4.4791198092016947E-2</c:v>
                </c:pt>
                <c:pt idx="8">
                  <c:v>1.8581021567848927E-2</c:v>
                </c:pt>
                <c:pt idx="9">
                  <c:v>5.4047893578470826E-2</c:v>
                </c:pt>
                <c:pt idx="10">
                  <c:v>3.3217331911769427E-2</c:v>
                </c:pt>
                <c:pt idx="11">
                  <c:v>1.483175281876619E-2</c:v>
                </c:pt>
                <c:pt idx="12">
                  <c:v>4.3220368757308912E-2</c:v>
                </c:pt>
                <c:pt idx="13">
                  <c:v>4.9432779498781616E-3</c:v>
                </c:pt>
                <c:pt idx="14">
                  <c:v>1.2620853916718319E-2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59-4607-A610-44B7CFF8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71021D-2E57-4F79-B226-BB08DCCF3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21D7A1-E95B-4940-AA01-5E6548805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7BE4E4-63C4-438D-9659-76A1B39D5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BB03C3-BCCD-4FAC-9417-EE928E113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F85B6B-C191-4934-8847-9B6D1B389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4B66FC-ACB7-4D87-A0C3-2D427C0F8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EECAAD-D46B-412B-8E70-F80BF77E1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F50FD-F856-42F6-8E13-2E620608F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\Intecambio\Cuadros%20FOGAPE\semanal_d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1"/>
      <sheetName val="may2020"/>
      <sheetName val="jun2020"/>
      <sheetName val="jul2020"/>
      <sheetName val="ago2020"/>
      <sheetName val="sep2020"/>
      <sheetName val="oct2020"/>
      <sheetName val="nov2020"/>
      <sheetName val="dic2020"/>
      <sheetName val="ene2021"/>
      <sheetName val="feb2021"/>
      <sheetName val="mar2021"/>
      <sheetName val="índice"/>
      <sheetName val="cuadro general"/>
      <sheetName val="características"/>
      <sheetName val="evoluciones"/>
      <sheetName val="participaciones"/>
      <sheetName val="comparativo"/>
      <sheetName val="analisis4a"/>
      <sheetName val="analisis4b"/>
      <sheetName val="analisis4c"/>
      <sheetName val="d58_a"/>
      <sheetName val="d58_b"/>
      <sheetName val="Hoja7"/>
      <sheetName val="monto_uf_region"/>
      <sheetName val="plazo_region"/>
      <sheetName val="gracia_region"/>
      <sheetName val="garantia_region"/>
      <sheetName val="monto_uf_total"/>
      <sheetName val="plazo_total"/>
      <sheetName val="gracia_total"/>
      <sheetName val="garantia_total"/>
      <sheetName val="monto_uf_all"/>
      <sheetName val="plazo_all"/>
      <sheetName val="gracia_all"/>
      <sheetName val="garantia_all"/>
      <sheetName val="monto_uf_mix"/>
      <sheetName val="plazo_mix"/>
      <sheetName val="gracia_mix"/>
      <sheetName val="garantia_mix"/>
      <sheetName val="monto_uf_sector"/>
      <sheetName val="plazo_sector"/>
      <sheetName val="gracia_sector"/>
      <sheetName val="garantia_sector"/>
      <sheetName val="monto_uf_size"/>
      <sheetName val="plazo_size"/>
      <sheetName val="gracia_size"/>
      <sheetName val="garantia_size"/>
      <sheetName val="instituciones"/>
    </sheetNames>
    <sheetDataSet>
      <sheetData sheetId="0"/>
      <sheetData sheetId="1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 t="str">
            <v>(Varios elementos)</v>
          </cell>
          <cell r="F2" t="str">
            <v>mes</v>
          </cell>
          <cell r="G2" t="str">
            <v>(Varios elementos)</v>
          </cell>
          <cell r="K2" t="str">
            <v>mes</v>
          </cell>
          <cell r="L2" t="str">
            <v>(Varios elementos)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13689</v>
          </cell>
          <cell r="C5">
            <v>629104476986</v>
          </cell>
          <cell r="D5">
            <v>505638860625</v>
          </cell>
          <cell r="F5">
            <v>1</v>
          </cell>
          <cell r="G5">
            <v>60317</v>
          </cell>
          <cell r="H5">
            <v>1100739832100</v>
          </cell>
          <cell r="I5">
            <v>932123213004</v>
          </cell>
          <cell r="K5" t="str">
            <v>Actividades de seguros y reaseguros</v>
          </cell>
          <cell r="L5">
            <v>32</v>
          </cell>
          <cell r="M5">
            <v>1069825817</v>
          </cell>
          <cell r="N5">
            <v>888825233</v>
          </cell>
          <cell r="Q5">
            <v>908</v>
          </cell>
          <cell r="R5">
            <v>17785758506</v>
          </cell>
          <cell r="S5">
            <v>14574874604</v>
          </cell>
        </row>
        <row r="6">
          <cell r="A6">
            <v>9</v>
          </cell>
          <cell r="B6">
            <v>58</v>
          </cell>
          <cell r="C6">
            <v>8260702500</v>
          </cell>
          <cell r="D6">
            <v>6258097125</v>
          </cell>
          <cell r="F6">
            <v>2</v>
          </cell>
          <cell r="G6">
            <v>8077</v>
          </cell>
          <cell r="H6">
            <v>1061928797536</v>
          </cell>
          <cell r="I6">
            <v>841798976308</v>
          </cell>
          <cell r="K6" t="str">
            <v>Actividades inmobiliarias</v>
          </cell>
          <cell r="L6">
            <v>652</v>
          </cell>
          <cell r="M6">
            <v>57080785369</v>
          </cell>
          <cell r="N6">
            <v>42984456921</v>
          </cell>
          <cell r="Q6">
            <v>1289</v>
          </cell>
          <cell r="R6">
            <v>74879123968</v>
          </cell>
          <cell r="S6">
            <v>55586745568</v>
          </cell>
        </row>
        <row r="7">
          <cell r="A7">
            <v>12</v>
          </cell>
          <cell r="B7">
            <v>27325</v>
          </cell>
          <cell r="C7">
            <v>322561442048</v>
          </cell>
          <cell r="D7">
            <v>254267692397</v>
          </cell>
          <cell r="F7">
            <v>3</v>
          </cell>
          <cell r="G7">
            <v>2865</v>
          </cell>
          <cell r="H7">
            <v>1278352258011</v>
          </cell>
          <cell r="I7">
            <v>890036778279</v>
          </cell>
          <cell r="K7" t="str">
            <v>Administracion publica</v>
          </cell>
          <cell r="L7">
            <v>7</v>
          </cell>
          <cell r="M7">
            <v>114094429</v>
          </cell>
          <cell r="N7">
            <v>96980265</v>
          </cell>
          <cell r="Q7">
            <v>2029</v>
          </cell>
          <cell r="R7">
            <v>80039219465</v>
          </cell>
          <cell r="S7">
            <v>62678073644</v>
          </cell>
        </row>
        <row r="8">
          <cell r="A8">
            <v>14</v>
          </cell>
          <cell r="B8">
            <v>2052</v>
          </cell>
          <cell r="C8">
            <v>359864606064</v>
          </cell>
          <cell r="D8">
            <v>266107280371</v>
          </cell>
          <cell r="F8">
            <v>4</v>
          </cell>
          <cell r="G8">
            <v>258</v>
          </cell>
          <cell r="H8">
            <v>292950654094</v>
          </cell>
          <cell r="I8">
            <v>175732792460</v>
          </cell>
          <cell r="K8" t="str">
            <v>Agropecuario-silvicola</v>
          </cell>
          <cell r="L8">
            <v>2423</v>
          </cell>
          <cell r="M8">
            <v>160300958780</v>
          </cell>
          <cell r="N8">
            <v>122959037450</v>
          </cell>
          <cell r="Q8">
            <v>1391</v>
          </cell>
          <cell r="R8">
            <v>39847755362</v>
          </cell>
          <cell r="S8">
            <v>31206666101</v>
          </cell>
        </row>
        <row r="9">
          <cell r="A9">
            <v>16</v>
          </cell>
          <cell r="B9">
            <v>9506</v>
          </cell>
          <cell r="C9">
            <v>1078522538810</v>
          </cell>
          <cell r="D9">
            <v>792994301723</v>
          </cell>
          <cell r="F9" t="str">
            <v>Total general</v>
          </cell>
          <cell r="G9">
            <v>71517</v>
          </cell>
          <cell r="H9">
            <v>3733971541741</v>
          </cell>
          <cell r="I9">
            <v>2839691760051</v>
          </cell>
          <cell r="K9" t="str">
            <v>Alimentos</v>
          </cell>
          <cell r="L9">
            <v>769</v>
          </cell>
          <cell r="M9">
            <v>87594154164</v>
          </cell>
          <cell r="N9">
            <v>63508327769</v>
          </cell>
          <cell r="Q9">
            <v>2838</v>
          </cell>
          <cell r="R9">
            <v>108760531326</v>
          </cell>
          <cell r="S9">
            <v>84218439095</v>
          </cell>
        </row>
        <row r="10">
          <cell r="A10">
            <v>28</v>
          </cell>
          <cell r="B10">
            <v>39</v>
          </cell>
          <cell r="C10">
            <v>8576826000</v>
          </cell>
          <cell r="D10">
            <v>6011970600</v>
          </cell>
          <cell r="K10" t="str">
            <v>Auxiliares financieros</v>
          </cell>
          <cell r="L10">
            <v>209</v>
          </cell>
          <cell r="M10">
            <v>13603655026</v>
          </cell>
          <cell r="N10">
            <v>10772931269</v>
          </cell>
          <cell r="Q10">
            <v>6643</v>
          </cell>
          <cell r="R10">
            <v>244087187165</v>
          </cell>
          <cell r="S10">
            <v>191799077476</v>
          </cell>
        </row>
        <row r="11">
          <cell r="A11">
            <v>37</v>
          </cell>
          <cell r="B11">
            <v>15066</v>
          </cell>
          <cell r="C11">
            <v>932905141135</v>
          </cell>
          <cell r="D11">
            <v>715060355412</v>
          </cell>
          <cell r="K11" t="str">
            <v>Bebidas y tabaco</v>
          </cell>
          <cell r="L11">
            <v>86</v>
          </cell>
          <cell r="M11">
            <v>15751644359</v>
          </cell>
          <cell r="N11">
            <v>11319796471</v>
          </cell>
          <cell r="Q11">
            <v>32097</v>
          </cell>
          <cell r="R11">
            <v>2273403547608</v>
          </cell>
          <cell r="S11">
            <v>1700456218790</v>
          </cell>
        </row>
        <row r="12">
          <cell r="A12">
            <v>39</v>
          </cell>
          <cell r="B12">
            <v>3674</v>
          </cell>
          <cell r="C12">
            <v>372819319014</v>
          </cell>
          <cell r="D12">
            <v>278381718575</v>
          </cell>
          <cell r="K12" t="str">
            <v xml:space="preserve">Celulosa, papel e imprentas </v>
          </cell>
          <cell r="L12">
            <v>424</v>
          </cell>
          <cell r="M12">
            <v>27048343425</v>
          </cell>
          <cell r="N12">
            <v>20327021358</v>
          </cell>
          <cell r="Q12">
            <v>2979</v>
          </cell>
          <cell r="R12">
            <v>102749838889</v>
          </cell>
          <cell r="S12">
            <v>81222162111</v>
          </cell>
        </row>
        <row r="13">
          <cell r="A13">
            <v>49</v>
          </cell>
          <cell r="B13">
            <v>86</v>
          </cell>
          <cell r="C13">
            <v>17257768135</v>
          </cell>
          <cell r="D13">
            <v>12176699627</v>
          </cell>
          <cell r="K13" t="str">
            <v>Cobre</v>
          </cell>
          <cell r="L13">
            <v>29</v>
          </cell>
          <cell r="M13">
            <v>4234662254</v>
          </cell>
          <cell r="N13">
            <v>3047436026</v>
          </cell>
          <cell r="Q13">
            <v>3794</v>
          </cell>
          <cell r="R13">
            <v>153112323919</v>
          </cell>
          <cell r="S13">
            <v>119467818390</v>
          </cell>
        </row>
        <row r="14">
          <cell r="A14">
            <v>55</v>
          </cell>
          <cell r="B14">
            <v>16</v>
          </cell>
          <cell r="C14">
            <v>4000000000</v>
          </cell>
          <cell r="D14">
            <v>2715000000</v>
          </cell>
          <cell r="K14" t="str">
            <v>Comercio</v>
          </cell>
          <cell r="L14">
            <v>21770</v>
          </cell>
          <cell r="M14">
            <v>1154519858409</v>
          </cell>
          <cell r="N14">
            <v>871615640014</v>
          </cell>
          <cell r="Q14">
            <v>1610</v>
          </cell>
          <cell r="R14">
            <v>67606853867</v>
          </cell>
          <cell r="S14">
            <v>51932147582</v>
          </cell>
        </row>
        <row r="15">
          <cell r="A15">
            <v>672</v>
          </cell>
          <cell r="B15">
            <v>6</v>
          </cell>
          <cell r="C15">
            <v>98721049</v>
          </cell>
          <cell r="D15">
            <v>79783596</v>
          </cell>
          <cell r="K15" t="str">
            <v>Comunicaciones</v>
          </cell>
          <cell r="L15">
            <v>355</v>
          </cell>
          <cell r="M15">
            <v>19019382758</v>
          </cell>
          <cell r="N15">
            <v>14809770696</v>
          </cell>
          <cell r="Q15">
            <v>5085</v>
          </cell>
          <cell r="R15">
            <v>193796682247</v>
          </cell>
          <cell r="S15">
            <v>151417680286</v>
          </cell>
        </row>
        <row r="16">
          <cell r="A16" t="str">
            <v>Total general</v>
          </cell>
          <cell r="B16">
            <v>71517</v>
          </cell>
          <cell r="C16">
            <v>3733971541741</v>
          </cell>
          <cell r="D16">
            <v>2839691760051</v>
          </cell>
          <cell r="K16" t="str">
            <v>Construccion</v>
          </cell>
          <cell r="L16">
            <v>3289</v>
          </cell>
          <cell r="M16">
            <v>278208400929</v>
          </cell>
          <cell r="N16">
            <v>206764652749</v>
          </cell>
          <cell r="Q16">
            <v>3518</v>
          </cell>
          <cell r="R16">
            <v>117650631883</v>
          </cell>
          <cell r="S16">
            <v>91862907362</v>
          </cell>
        </row>
        <row r="17">
          <cell r="K17" t="str">
            <v xml:space="preserve">Educacion </v>
          </cell>
          <cell r="L17">
            <v>345</v>
          </cell>
          <cell r="M17">
            <v>36358532521</v>
          </cell>
          <cell r="N17">
            <v>26102360223</v>
          </cell>
          <cell r="Q17">
            <v>1763</v>
          </cell>
          <cell r="R17">
            <v>51251100622</v>
          </cell>
          <cell r="S17">
            <v>40222868088</v>
          </cell>
        </row>
        <row r="18">
          <cell r="K18" t="str">
            <v xml:space="preserve">ElaboraciÓn de combustibles </v>
          </cell>
          <cell r="L18">
            <v>16</v>
          </cell>
          <cell r="M18">
            <v>1254823982</v>
          </cell>
          <cell r="N18">
            <v>943748470</v>
          </cell>
          <cell r="Q18">
            <v>3804</v>
          </cell>
          <cell r="R18">
            <v>149042099386</v>
          </cell>
          <cell r="S18">
            <v>115605041263</v>
          </cell>
        </row>
        <row r="19">
          <cell r="K19" t="str">
            <v>Electricidad, gas y agua</v>
          </cell>
          <cell r="L19">
            <v>187</v>
          </cell>
          <cell r="M19">
            <v>7950734249</v>
          </cell>
          <cell r="N19">
            <v>6231272475</v>
          </cell>
          <cell r="Q19">
            <v>669</v>
          </cell>
          <cell r="R19">
            <v>15979142394</v>
          </cell>
          <cell r="S19">
            <v>13039481080</v>
          </cell>
        </row>
        <row r="20">
          <cell r="K20" t="str">
            <v>Intermediacion financiera</v>
          </cell>
          <cell r="L20">
            <v>239</v>
          </cell>
          <cell r="M20">
            <v>19405793980</v>
          </cell>
          <cell r="N20">
            <v>14916909051</v>
          </cell>
          <cell r="Q20">
            <v>1098</v>
          </cell>
          <cell r="R20">
            <v>43908143578</v>
          </cell>
          <cell r="S20">
            <v>34340697288</v>
          </cell>
        </row>
        <row r="21">
          <cell r="K21" t="str">
            <v>Maderas y muebles</v>
          </cell>
          <cell r="L21">
            <v>625</v>
          </cell>
          <cell r="M21">
            <v>58072580417</v>
          </cell>
          <cell r="N21">
            <v>43315240139</v>
          </cell>
          <cell r="Q21">
            <v>2</v>
          </cell>
          <cell r="R21">
            <v>71601556</v>
          </cell>
          <cell r="S21">
            <v>60861323</v>
          </cell>
        </row>
        <row r="22">
          <cell r="K22" t="str">
            <v>Minerales no metalicos y metalica basica</v>
          </cell>
          <cell r="L22">
            <v>228</v>
          </cell>
          <cell r="M22">
            <v>25740857881</v>
          </cell>
          <cell r="N22">
            <v>18570225050</v>
          </cell>
        </row>
        <row r="23">
          <cell r="K23" t="str">
            <v>Organizaciones y �rganos extraterritoriales</v>
          </cell>
          <cell r="L23">
            <v>8</v>
          </cell>
          <cell r="M23">
            <v>327376838</v>
          </cell>
          <cell r="N23">
            <v>269270313</v>
          </cell>
        </row>
        <row r="24">
          <cell r="K24" t="str">
            <v>Otros servicios sociales y personales</v>
          </cell>
          <cell r="L24">
            <v>3500</v>
          </cell>
          <cell r="M24">
            <v>223633936787</v>
          </cell>
          <cell r="N24">
            <v>172743327024</v>
          </cell>
        </row>
        <row r="25">
          <cell r="K25" t="str">
            <v>Pesca</v>
          </cell>
          <cell r="L25">
            <v>166</v>
          </cell>
          <cell r="M25">
            <v>8263993792</v>
          </cell>
          <cell r="N25">
            <v>6350763284</v>
          </cell>
        </row>
        <row r="26">
          <cell r="K26" t="str">
            <v>Productos metalicos, maquinaria y equipos, y otros n.c.p.</v>
          </cell>
          <cell r="L26">
            <v>1798</v>
          </cell>
          <cell r="M26">
            <v>149075038353</v>
          </cell>
          <cell r="N26">
            <v>110411056233</v>
          </cell>
        </row>
        <row r="27">
          <cell r="K27" t="str">
            <v>Quimica, caucho y plastico</v>
          </cell>
          <cell r="L27">
            <v>329</v>
          </cell>
          <cell r="M27">
            <v>74682267426</v>
          </cell>
          <cell r="N27">
            <v>52450574785</v>
          </cell>
        </row>
        <row r="28">
          <cell r="K28" t="str">
            <v>Restaurantes y hoteles</v>
          </cell>
          <cell r="L28">
            <v>2540</v>
          </cell>
          <cell r="M28">
            <v>129799885721</v>
          </cell>
          <cell r="N28">
            <v>99690692312</v>
          </cell>
        </row>
        <row r="29">
          <cell r="K29" t="str">
            <v>Resto mineria</v>
          </cell>
          <cell r="L29">
            <v>127</v>
          </cell>
          <cell r="M29">
            <v>12905927670</v>
          </cell>
          <cell r="N29">
            <v>9715851799</v>
          </cell>
        </row>
        <row r="30">
          <cell r="K30" t="str">
            <v>Salud</v>
          </cell>
          <cell r="L30">
            <v>853</v>
          </cell>
          <cell r="M30">
            <v>62963532858</v>
          </cell>
          <cell r="N30">
            <v>46905478038</v>
          </cell>
        </row>
        <row r="31">
          <cell r="K31" t="str">
            <v>Servicios empresariales s/ inmobiliario</v>
          </cell>
          <cell r="L31">
            <v>11463</v>
          </cell>
          <cell r="M31">
            <v>612642109778</v>
          </cell>
          <cell r="N31">
            <v>476772368526</v>
          </cell>
        </row>
        <row r="32">
          <cell r="K32" t="str">
            <v>Textil, prendas de vestir, cuero y calzado</v>
          </cell>
          <cell r="L32">
            <v>553</v>
          </cell>
          <cell r="M32">
            <v>70150599953</v>
          </cell>
          <cell r="N32">
            <v>50671779785</v>
          </cell>
        </row>
        <row r="33">
          <cell r="K33" t="str">
            <v>Transporte</v>
          </cell>
          <cell r="L33">
            <v>7917</v>
          </cell>
          <cell r="M33">
            <v>254005239997</v>
          </cell>
          <cell r="N33">
            <v>196980431546</v>
          </cell>
        </row>
      </sheetData>
      <sheetData sheetId="2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6</v>
          </cell>
          <cell r="F2" t="str">
            <v>mes</v>
          </cell>
          <cell r="G2">
            <v>6</v>
          </cell>
          <cell r="K2" t="str">
            <v>mes</v>
          </cell>
          <cell r="L2">
            <v>6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9552</v>
          </cell>
          <cell r="C5">
            <v>571907702381</v>
          </cell>
          <cell r="D5">
            <v>435906596083</v>
          </cell>
          <cell r="F5">
            <v>1</v>
          </cell>
          <cell r="G5">
            <v>60800</v>
          </cell>
          <cell r="H5">
            <v>740943255028</v>
          </cell>
          <cell r="I5">
            <v>628545124041</v>
          </cell>
          <cell r="K5" t="str">
            <v>Actividades de seguros y reaseguros</v>
          </cell>
          <cell r="L5">
            <v>27</v>
          </cell>
          <cell r="M5">
            <v>626872214</v>
          </cell>
          <cell r="N5">
            <v>527841305</v>
          </cell>
          <cell r="Q5">
            <v>855</v>
          </cell>
          <cell r="R5">
            <v>11960886304</v>
          </cell>
          <cell r="S5">
            <v>9910372471</v>
          </cell>
        </row>
        <row r="6">
          <cell r="A6">
            <v>9</v>
          </cell>
          <cell r="B6">
            <v>90</v>
          </cell>
          <cell r="C6">
            <v>18546091000</v>
          </cell>
          <cell r="D6">
            <v>13500254300</v>
          </cell>
          <cell r="F6">
            <v>2</v>
          </cell>
          <cell r="G6">
            <v>5563</v>
          </cell>
          <cell r="H6">
            <v>656991727634</v>
          </cell>
          <cell r="I6">
            <v>522504386080</v>
          </cell>
          <cell r="K6" t="str">
            <v>Actividades inmobiliarias</v>
          </cell>
          <cell r="L6">
            <v>663</v>
          </cell>
          <cell r="M6">
            <v>60881912000</v>
          </cell>
          <cell r="N6">
            <v>44854435134</v>
          </cell>
          <cell r="Q6">
            <v>1437</v>
          </cell>
          <cell r="R6">
            <v>49144716694</v>
          </cell>
          <cell r="S6">
            <v>37416213725</v>
          </cell>
        </row>
        <row r="7">
          <cell r="A7">
            <v>12</v>
          </cell>
          <cell r="B7">
            <v>36593</v>
          </cell>
          <cell r="C7">
            <v>568408502028</v>
          </cell>
          <cell r="D7">
            <v>426434702703</v>
          </cell>
          <cell r="F7">
            <v>3</v>
          </cell>
          <cell r="G7">
            <v>2524</v>
          </cell>
          <cell r="H7">
            <v>1028816748378</v>
          </cell>
          <cell r="I7">
            <v>718282823766</v>
          </cell>
          <cell r="K7" t="str">
            <v>Administracion publica</v>
          </cell>
          <cell r="L7">
            <v>4</v>
          </cell>
          <cell r="M7">
            <v>60967679</v>
          </cell>
          <cell r="N7">
            <v>51822528</v>
          </cell>
          <cell r="Q7">
            <v>2191</v>
          </cell>
          <cell r="R7">
            <v>63744068017</v>
          </cell>
          <cell r="S7">
            <v>49080642023</v>
          </cell>
        </row>
        <row r="8">
          <cell r="A8">
            <v>14</v>
          </cell>
          <cell r="B8">
            <v>1533</v>
          </cell>
          <cell r="C8">
            <v>159594622972</v>
          </cell>
          <cell r="D8">
            <v>117781100144</v>
          </cell>
          <cell r="F8">
            <v>4</v>
          </cell>
          <cell r="G8">
            <v>261</v>
          </cell>
          <cell r="H8">
            <v>273721838896</v>
          </cell>
          <cell r="I8">
            <v>164233103350</v>
          </cell>
          <cell r="K8" t="str">
            <v>Agropecuario-silvicola</v>
          </cell>
          <cell r="L8">
            <v>3444</v>
          </cell>
          <cell r="M8">
            <v>159655086585</v>
          </cell>
          <cell r="N8">
            <v>123250321906</v>
          </cell>
          <cell r="Q8">
            <v>1324</v>
          </cell>
          <cell r="R8">
            <v>20596165106</v>
          </cell>
          <cell r="S8">
            <v>16628810412</v>
          </cell>
        </row>
        <row r="9">
          <cell r="A9">
            <v>16</v>
          </cell>
          <cell r="B9">
            <v>7207</v>
          </cell>
          <cell r="C9">
            <v>552834375729</v>
          </cell>
          <cell r="D9">
            <v>411497606999</v>
          </cell>
          <cell r="F9" t="str">
            <v>Total general</v>
          </cell>
          <cell r="G9">
            <v>69148</v>
          </cell>
          <cell r="H9">
            <v>2700473569936</v>
          </cell>
          <cell r="I9">
            <v>2033565437237</v>
          </cell>
          <cell r="K9" t="str">
            <v>Alimentos</v>
          </cell>
          <cell r="L9">
            <v>577</v>
          </cell>
          <cell r="M9">
            <v>64677206677</v>
          </cell>
          <cell r="N9">
            <v>46614355969</v>
          </cell>
          <cell r="Q9">
            <v>3038</v>
          </cell>
          <cell r="R9">
            <v>68067003600</v>
          </cell>
          <cell r="S9">
            <v>53555229062</v>
          </cell>
        </row>
        <row r="10">
          <cell r="A10">
            <v>28</v>
          </cell>
          <cell r="B10">
            <v>119</v>
          </cell>
          <cell r="C10">
            <v>21369531000</v>
          </cell>
          <cell r="D10">
            <v>15278054700</v>
          </cell>
          <cell r="K10" t="str">
            <v>Auxiliares financieros</v>
          </cell>
          <cell r="L10">
            <v>155</v>
          </cell>
          <cell r="M10">
            <v>7771713990</v>
          </cell>
          <cell r="N10">
            <v>6113633800</v>
          </cell>
          <cell r="Q10">
            <v>5972</v>
          </cell>
          <cell r="R10">
            <v>145324674670</v>
          </cell>
          <cell r="S10">
            <v>114550759164</v>
          </cell>
        </row>
        <row r="11">
          <cell r="A11">
            <v>37</v>
          </cell>
          <cell r="B11">
            <v>10426</v>
          </cell>
          <cell r="C11">
            <v>557945093473</v>
          </cell>
          <cell r="D11">
            <v>426573435693</v>
          </cell>
          <cell r="K11" t="str">
            <v>Bebidas y tabaco</v>
          </cell>
          <cell r="L11">
            <v>72</v>
          </cell>
          <cell r="M11">
            <v>16192281555</v>
          </cell>
          <cell r="N11">
            <v>11011481637</v>
          </cell>
          <cell r="Q11">
            <v>29753</v>
          </cell>
          <cell r="R11">
            <v>1735060411109</v>
          </cell>
          <cell r="S11">
            <v>1277088278934</v>
          </cell>
        </row>
        <row r="12">
          <cell r="A12">
            <v>39</v>
          </cell>
          <cell r="B12">
            <v>3330</v>
          </cell>
          <cell r="C12">
            <v>221787048227</v>
          </cell>
          <cell r="D12">
            <v>166015132293</v>
          </cell>
          <cell r="K12" t="str">
            <v xml:space="preserve">Celulosa, papel e imprentas </v>
          </cell>
          <cell r="L12">
            <v>355</v>
          </cell>
          <cell r="M12">
            <v>26809947622</v>
          </cell>
          <cell r="N12">
            <v>19607939675</v>
          </cell>
          <cell r="Q12">
            <v>2891</v>
          </cell>
          <cell r="R12">
            <v>71196451720</v>
          </cell>
          <cell r="S12">
            <v>56146794352</v>
          </cell>
        </row>
        <row r="13">
          <cell r="A13">
            <v>49</v>
          </cell>
          <cell r="B13">
            <v>178</v>
          </cell>
          <cell r="C13">
            <v>19167684185</v>
          </cell>
          <cell r="D13">
            <v>14033480299</v>
          </cell>
          <cell r="K13" t="str">
            <v>Cobre</v>
          </cell>
          <cell r="L13">
            <v>21</v>
          </cell>
          <cell r="M13">
            <v>1505859046</v>
          </cell>
          <cell r="N13">
            <v>1112179364</v>
          </cell>
          <cell r="Q13">
            <v>3921</v>
          </cell>
          <cell r="R13">
            <v>110639750433</v>
          </cell>
          <cell r="S13">
            <v>86335938245</v>
          </cell>
        </row>
        <row r="14">
          <cell r="A14">
            <v>55</v>
          </cell>
          <cell r="B14">
            <v>35</v>
          </cell>
          <cell r="C14">
            <v>7840000000</v>
          </cell>
          <cell r="D14">
            <v>5642900000</v>
          </cell>
          <cell r="K14" t="str">
            <v>Comercio</v>
          </cell>
          <cell r="L14">
            <v>16886</v>
          </cell>
          <cell r="M14">
            <v>766931731868</v>
          </cell>
          <cell r="N14">
            <v>572287316448</v>
          </cell>
          <cell r="Q14">
            <v>1679</v>
          </cell>
          <cell r="R14">
            <v>39500503886</v>
          </cell>
          <cell r="S14">
            <v>31149735680</v>
          </cell>
        </row>
        <row r="15">
          <cell r="A15">
            <v>672</v>
          </cell>
          <cell r="B15">
            <v>85</v>
          </cell>
          <cell r="C15">
            <v>1072918941</v>
          </cell>
          <cell r="D15">
            <v>902174023</v>
          </cell>
          <cell r="K15" t="str">
            <v>Comunicaciones</v>
          </cell>
          <cell r="L15">
            <v>311</v>
          </cell>
          <cell r="M15">
            <v>18677669713</v>
          </cell>
          <cell r="N15">
            <v>14089324692</v>
          </cell>
          <cell r="Q15">
            <v>5076</v>
          </cell>
          <cell r="R15">
            <v>134780969082</v>
          </cell>
          <cell r="S15">
            <v>104172907633</v>
          </cell>
        </row>
        <row r="16">
          <cell r="A16" t="str">
            <v>Total general</v>
          </cell>
          <cell r="B16">
            <v>69148</v>
          </cell>
          <cell r="C16">
            <v>2700473569936</v>
          </cell>
          <cell r="D16">
            <v>2033565437237</v>
          </cell>
          <cell r="K16" t="str">
            <v>Construccion</v>
          </cell>
          <cell r="L16">
            <v>2728</v>
          </cell>
          <cell r="M16">
            <v>225230638802</v>
          </cell>
          <cell r="N16">
            <v>162425572896</v>
          </cell>
          <cell r="Q16">
            <v>3726</v>
          </cell>
          <cell r="R16">
            <v>73619356279</v>
          </cell>
          <cell r="S16">
            <v>58517429387</v>
          </cell>
        </row>
        <row r="17">
          <cell r="K17" t="str">
            <v xml:space="preserve">Educacion </v>
          </cell>
          <cell r="L17">
            <v>296</v>
          </cell>
          <cell r="M17">
            <v>30652082132</v>
          </cell>
          <cell r="N17">
            <v>22458239791</v>
          </cell>
          <cell r="Q17">
            <v>1652</v>
          </cell>
          <cell r="R17">
            <v>31474412729</v>
          </cell>
          <cell r="S17">
            <v>25011647788</v>
          </cell>
        </row>
        <row r="18">
          <cell r="K18" t="str">
            <v xml:space="preserve">ElaboraciÓn de combustibles </v>
          </cell>
          <cell r="L18">
            <v>6</v>
          </cell>
          <cell r="M18">
            <v>512516503</v>
          </cell>
          <cell r="N18">
            <v>402138738</v>
          </cell>
          <cell r="Q18">
            <v>3978</v>
          </cell>
          <cell r="R18">
            <v>102314322072</v>
          </cell>
          <cell r="S18">
            <v>80160058578</v>
          </cell>
        </row>
        <row r="19">
          <cell r="K19" t="str">
            <v>Electricidad, gas y agua</v>
          </cell>
          <cell r="L19">
            <v>166</v>
          </cell>
          <cell r="M19">
            <v>13452992729</v>
          </cell>
          <cell r="N19">
            <v>9658571836</v>
          </cell>
          <cell r="Q19">
            <v>648</v>
          </cell>
          <cell r="R19">
            <v>9956054394</v>
          </cell>
          <cell r="S19">
            <v>8148541813</v>
          </cell>
        </row>
        <row r="20">
          <cell r="K20" t="str">
            <v>Intermediacion financiera</v>
          </cell>
          <cell r="L20">
            <v>344</v>
          </cell>
          <cell r="M20">
            <v>35729133674</v>
          </cell>
          <cell r="N20">
            <v>25378878269</v>
          </cell>
          <cell r="Q20">
            <v>1007</v>
          </cell>
          <cell r="R20">
            <v>33093823841</v>
          </cell>
          <cell r="S20">
            <v>25692077970</v>
          </cell>
        </row>
        <row r="21">
          <cell r="K21" t="str">
            <v>Maderas y muebles</v>
          </cell>
          <cell r="L21">
            <v>494</v>
          </cell>
          <cell r="M21">
            <v>41405506957</v>
          </cell>
          <cell r="N21">
            <v>30733483146</v>
          </cell>
        </row>
        <row r="22">
          <cell r="K22" t="str">
            <v>Minerales no metalicos y metalica basica</v>
          </cell>
          <cell r="L22">
            <v>170</v>
          </cell>
          <cell r="M22">
            <v>11540049357</v>
          </cell>
          <cell r="N22">
            <v>8183403306</v>
          </cell>
        </row>
        <row r="23">
          <cell r="K23" t="str">
            <v>Organizaciones y �rganos extraterritoriales</v>
          </cell>
          <cell r="L23">
            <v>3</v>
          </cell>
          <cell r="M23">
            <v>63334193</v>
          </cell>
          <cell r="N23">
            <v>53834064</v>
          </cell>
        </row>
        <row r="24">
          <cell r="K24" t="str">
            <v>Otros servicios sociales y personales</v>
          </cell>
          <cell r="L24">
            <v>2604</v>
          </cell>
          <cell r="M24">
            <v>143402826556</v>
          </cell>
          <cell r="N24">
            <v>109050082560</v>
          </cell>
        </row>
        <row r="25">
          <cell r="K25" t="str">
            <v>Pesca</v>
          </cell>
          <cell r="L25">
            <v>361</v>
          </cell>
          <cell r="M25">
            <v>10942966234</v>
          </cell>
          <cell r="N25">
            <v>8086816247</v>
          </cell>
        </row>
        <row r="26">
          <cell r="K26" t="str">
            <v>Productos metalicos, maquinaria y equipos, y otros n.c.p.</v>
          </cell>
          <cell r="L26">
            <v>1325</v>
          </cell>
          <cell r="M26">
            <v>92131605595</v>
          </cell>
          <cell r="N26">
            <v>68789533247</v>
          </cell>
        </row>
        <row r="27">
          <cell r="K27" t="str">
            <v>Quimica, caucho y plastico</v>
          </cell>
          <cell r="L27">
            <v>233</v>
          </cell>
          <cell r="M27">
            <v>42512585164</v>
          </cell>
          <cell r="N27">
            <v>30009164766</v>
          </cell>
        </row>
        <row r="28">
          <cell r="K28" t="str">
            <v>Restaurantes y hoteles</v>
          </cell>
          <cell r="L28">
            <v>2046</v>
          </cell>
          <cell r="M28">
            <v>78327981365</v>
          </cell>
          <cell r="N28">
            <v>61284231492</v>
          </cell>
        </row>
        <row r="29">
          <cell r="K29" t="str">
            <v>Resto mineria</v>
          </cell>
          <cell r="L29">
            <v>106</v>
          </cell>
          <cell r="M29">
            <v>15400422743</v>
          </cell>
          <cell r="N29">
            <v>10950692059</v>
          </cell>
        </row>
        <row r="30">
          <cell r="K30" t="str">
            <v>Salud</v>
          </cell>
          <cell r="L30">
            <v>779</v>
          </cell>
          <cell r="M30">
            <v>51641651856</v>
          </cell>
          <cell r="N30">
            <v>38766699892</v>
          </cell>
        </row>
        <row r="31">
          <cell r="K31" t="str">
            <v>Servicios empresariales s/ inmobiliario</v>
          </cell>
          <cell r="L31">
            <v>8218</v>
          </cell>
          <cell r="M31">
            <v>391022345670</v>
          </cell>
          <cell r="N31">
            <v>300871566208</v>
          </cell>
        </row>
        <row r="32">
          <cell r="K32" t="str">
            <v>Textil, prendas de vestir, cuero y calzado</v>
          </cell>
          <cell r="L32">
            <v>439</v>
          </cell>
          <cell r="M32">
            <v>53598910888</v>
          </cell>
          <cell r="N32">
            <v>36770999698</v>
          </cell>
        </row>
        <row r="33">
          <cell r="K33" t="str">
            <v>Transporte</v>
          </cell>
          <cell r="L33">
            <v>5886</v>
          </cell>
          <cell r="M33">
            <v>179057981654</v>
          </cell>
          <cell r="N33">
            <v>137425577193</v>
          </cell>
        </row>
      </sheetData>
      <sheetData sheetId="3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7</v>
          </cell>
          <cell r="F2" t="str">
            <v>mes</v>
          </cell>
          <cell r="G2">
            <v>7</v>
          </cell>
          <cell r="K2" t="str">
            <v>mes</v>
          </cell>
          <cell r="L2">
            <v>7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7969</v>
          </cell>
          <cell r="C5">
            <v>363356787354</v>
          </cell>
          <cell r="D5">
            <v>279040119604</v>
          </cell>
          <cell r="F5">
            <v>1</v>
          </cell>
          <cell r="G5">
            <v>59083</v>
          </cell>
          <cell r="H5">
            <v>531249982359</v>
          </cell>
          <cell r="I5">
            <v>451234831655</v>
          </cell>
          <cell r="K5" t="str">
            <v>Actividades de seguros y reaseguros</v>
          </cell>
          <cell r="L5">
            <v>11</v>
          </cell>
          <cell r="M5">
            <v>321488165</v>
          </cell>
          <cell r="N5">
            <v>270764941</v>
          </cell>
          <cell r="Q5">
            <v>940</v>
          </cell>
          <cell r="R5">
            <v>9867877763</v>
          </cell>
          <cell r="S5">
            <v>8237057775</v>
          </cell>
        </row>
        <row r="6">
          <cell r="A6">
            <v>9</v>
          </cell>
          <cell r="B6">
            <v>62</v>
          </cell>
          <cell r="C6">
            <v>9308560000</v>
          </cell>
          <cell r="D6">
            <v>6877198000</v>
          </cell>
          <cell r="F6">
            <v>2</v>
          </cell>
          <cell r="G6">
            <v>2955</v>
          </cell>
          <cell r="H6">
            <v>310669085614</v>
          </cell>
          <cell r="I6">
            <v>248015248234</v>
          </cell>
          <cell r="K6" t="str">
            <v>Actividades inmobiliarias</v>
          </cell>
          <cell r="L6">
            <v>430</v>
          </cell>
          <cell r="M6">
            <v>32437816340</v>
          </cell>
          <cell r="N6">
            <v>24064264587</v>
          </cell>
          <cell r="Q6">
            <v>1333</v>
          </cell>
          <cell r="R6">
            <v>29605218128</v>
          </cell>
          <cell r="S6">
            <v>22999555125</v>
          </cell>
        </row>
        <row r="7">
          <cell r="A7">
            <v>12</v>
          </cell>
          <cell r="B7">
            <v>43052</v>
          </cell>
          <cell r="C7">
            <v>329699117846</v>
          </cell>
          <cell r="D7">
            <v>265745856562</v>
          </cell>
          <cell r="F7">
            <v>3</v>
          </cell>
          <cell r="G7">
            <v>1041</v>
          </cell>
          <cell r="H7">
            <v>377053735200</v>
          </cell>
          <cell r="I7">
            <v>263757614594</v>
          </cell>
          <cell r="K7" t="str">
            <v>Administracion publica</v>
          </cell>
          <cell r="L7">
            <v>5</v>
          </cell>
          <cell r="M7">
            <v>51638000</v>
          </cell>
          <cell r="N7">
            <v>43892300</v>
          </cell>
          <cell r="Q7">
            <v>2054</v>
          </cell>
          <cell r="R7">
            <v>34626781039</v>
          </cell>
          <cell r="S7">
            <v>27564945992</v>
          </cell>
        </row>
        <row r="8">
          <cell r="A8">
            <v>14</v>
          </cell>
          <cell r="B8">
            <v>680</v>
          </cell>
          <cell r="C8">
            <v>48211749823</v>
          </cell>
          <cell r="D8">
            <v>35786580745</v>
          </cell>
          <cell r="F8">
            <v>4</v>
          </cell>
          <cell r="G8">
            <v>94</v>
          </cell>
          <cell r="H8">
            <v>101716789961</v>
          </cell>
          <cell r="I8">
            <v>61030073984</v>
          </cell>
          <cell r="K8" t="str">
            <v>Agropecuario-silvicola</v>
          </cell>
          <cell r="L8">
            <v>3738</v>
          </cell>
          <cell r="M8">
            <v>103213101751</v>
          </cell>
          <cell r="N8">
            <v>81609764643</v>
          </cell>
          <cell r="Q8">
            <v>1187</v>
          </cell>
          <cell r="R8">
            <v>15292168086</v>
          </cell>
          <cell r="S8">
            <v>12305373331</v>
          </cell>
        </row>
        <row r="9">
          <cell r="A9">
            <v>16</v>
          </cell>
          <cell r="B9">
            <v>3601</v>
          </cell>
          <cell r="C9">
            <v>187128983636</v>
          </cell>
          <cell r="D9">
            <v>141223094509</v>
          </cell>
          <cell r="F9" t="str">
            <v>Total general</v>
          </cell>
          <cell r="G9">
            <v>63173</v>
          </cell>
          <cell r="H9">
            <v>1320689593134</v>
          </cell>
          <cell r="I9">
            <v>1024037768467</v>
          </cell>
          <cell r="K9" t="str">
            <v>Alimentos</v>
          </cell>
          <cell r="L9">
            <v>429</v>
          </cell>
          <cell r="M9">
            <v>37743959308</v>
          </cell>
          <cell r="N9">
            <v>27133537065</v>
          </cell>
          <cell r="Q9">
            <v>2808</v>
          </cell>
          <cell r="R9">
            <v>35990780716</v>
          </cell>
          <cell r="S9">
            <v>28892129677</v>
          </cell>
        </row>
        <row r="10">
          <cell r="A10">
            <v>28</v>
          </cell>
          <cell r="B10">
            <v>129</v>
          </cell>
          <cell r="C10">
            <v>13659200000</v>
          </cell>
          <cell r="D10">
            <v>10000127500</v>
          </cell>
          <cell r="K10" t="str">
            <v>Auxiliares financieros</v>
          </cell>
          <cell r="L10">
            <v>110</v>
          </cell>
          <cell r="M10">
            <v>3695457740</v>
          </cell>
          <cell r="N10">
            <v>2984239378</v>
          </cell>
          <cell r="Q10">
            <v>5725</v>
          </cell>
          <cell r="R10">
            <v>89452244620</v>
          </cell>
          <cell r="S10">
            <v>71381433225</v>
          </cell>
        </row>
        <row r="11">
          <cell r="A11">
            <v>37</v>
          </cell>
          <cell r="B11">
            <v>6071</v>
          </cell>
          <cell r="C11">
            <v>257324117577</v>
          </cell>
          <cell r="D11">
            <v>201753985895</v>
          </cell>
          <cell r="K11" t="str">
            <v>Bebidas y tabaco</v>
          </cell>
          <cell r="L11">
            <v>49</v>
          </cell>
          <cell r="M11">
            <v>9627815906</v>
          </cell>
          <cell r="N11">
            <v>6751120383</v>
          </cell>
          <cell r="Q11">
            <v>24989</v>
          </cell>
          <cell r="R11">
            <v>738524482908</v>
          </cell>
          <cell r="S11">
            <v>558879849577</v>
          </cell>
        </row>
        <row r="12">
          <cell r="A12">
            <v>39</v>
          </cell>
          <cell r="B12">
            <v>1420</v>
          </cell>
          <cell r="C12">
            <v>97573819567</v>
          </cell>
          <cell r="D12">
            <v>73150600380</v>
          </cell>
          <cell r="K12" t="str">
            <v xml:space="preserve">Celulosa, papel e imprentas </v>
          </cell>
          <cell r="L12">
            <v>183</v>
          </cell>
          <cell r="M12">
            <v>5830467198</v>
          </cell>
          <cell r="N12">
            <v>4614757883</v>
          </cell>
          <cell r="Q12">
            <v>2902</v>
          </cell>
          <cell r="R12">
            <v>47371268830</v>
          </cell>
          <cell r="S12">
            <v>37989237248</v>
          </cell>
        </row>
        <row r="13">
          <cell r="A13">
            <v>49</v>
          </cell>
          <cell r="B13">
            <v>94</v>
          </cell>
          <cell r="C13">
            <v>8109990894</v>
          </cell>
          <cell r="D13">
            <v>5897626951</v>
          </cell>
          <cell r="K13" t="str">
            <v>Cobre</v>
          </cell>
          <cell r="L13">
            <v>23</v>
          </cell>
          <cell r="M13">
            <v>1585797683</v>
          </cell>
          <cell r="N13">
            <v>1228177455</v>
          </cell>
          <cell r="Q13">
            <v>3792</v>
          </cell>
          <cell r="R13">
            <v>62881252641</v>
          </cell>
          <cell r="S13">
            <v>50290999804</v>
          </cell>
        </row>
        <row r="14">
          <cell r="A14">
            <v>55</v>
          </cell>
          <cell r="B14">
            <v>28</v>
          </cell>
          <cell r="C14">
            <v>5987321000</v>
          </cell>
          <cell r="D14">
            <v>4282124700</v>
          </cell>
          <cell r="K14" t="str">
            <v>Comercio</v>
          </cell>
          <cell r="L14">
            <v>15304</v>
          </cell>
          <cell r="M14">
            <v>337846449371</v>
          </cell>
          <cell r="N14">
            <v>260934186843</v>
          </cell>
          <cell r="Q14">
            <v>1777</v>
          </cell>
          <cell r="R14">
            <v>29853677828</v>
          </cell>
          <cell r="S14">
            <v>23787182727</v>
          </cell>
        </row>
        <row r="15">
          <cell r="A15">
            <v>672</v>
          </cell>
          <cell r="B15">
            <v>67</v>
          </cell>
          <cell r="C15">
            <v>329945437</v>
          </cell>
          <cell r="D15">
            <v>280453621</v>
          </cell>
          <cell r="K15" t="str">
            <v>Comunicaciones</v>
          </cell>
          <cell r="L15">
            <v>250</v>
          </cell>
          <cell r="M15">
            <v>3949955532</v>
          </cell>
          <cell r="N15">
            <v>3203153376</v>
          </cell>
          <cell r="Q15">
            <v>4976</v>
          </cell>
          <cell r="R15">
            <v>73548368887</v>
          </cell>
          <cell r="S15">
            <v>58672322328</v>
          </cell>
        </row>
        <row r="16">
          <cell r="A16" t="str">
            <v>Total general</v>
          </cell>
          <cell r="B16">
            <v>63173</v>
          </cell>
          <cell r="C16">
            <v>1320689593134</v>
          </cell>
          <cell r="D16">
            <v>1024037768467</v>
          </cell>
          <cell r="K16" t="str">
            <v>Construccion</v>
          </cell>
          <cell r="L16">
            <v>1894</v>
          </cell>
          <cell r="M16">
            <v>106097284369</v>
          </cell>
          <cell r="N16">
            <v>77453893612</v>
          </cell>
          <cell r="Q16">
            <v>3878</v>
          </cell>
          <cell r="R16">
            <v>43594640223</v>
          </cell>
          <cell r="S16">
            <v>35698779517</v>
          </cell>
        </row>
        <row r="17">
          <cell r="K17" t="str">
            <v xml:space="preserve">Educacion </v>
          </cell>
          <cell r="L17">
            <v>219</v>
          </cell>
          <cell r="M17">
            <v>14997970611</v>
          </cell>
          <cell r="N17">
            <v>11321581548</v>
          </cell>
          <cell r="Q17">
            <v>1743</v>
          </cell>
          <cell r="R17">
            <v>21462588189</v>
          </cell>
          <cell r="S17">
            <v>17395198420</v>
          </cell>
        </row>
        <row r="18">
          <cell r="K18" t="str">
            <v xml:space="preserve">ElaboraciÓn de combustibles </v>
          </cell>
          <cell r="L18">
            <v>2</v>
          </cell>
          <cell r="M18">
            <v>538001556</v>
          </cell>
          <cell r="N18">
            <v>377801323</v>
          </cell>
          <cell r="Q18">
            <v>3523</v>
          </cell>
          <cell r="R18">
            <v>63188362160</v>
          </cell>
          <cell r="S18">
            <v>50235602464</v>
          </cell>
        </row>
        <row r="19">
          <cell r="K19" t="str">
            <v>Electricidad, gas y agua</v>
          </cell>
          <cell r="L19">
            <v>111</v>
          </cell>
          <cell r="M19">
            <v>3686770596</v>
          </cell>
          <cell r="N19">
            <v>2874977015</v>
          </cell>
          <cell r="Q19">
            <v>676</v>
          </cell>
          <cell r="R19">
            <v>6066431245</v>
          </cell>
          <cell r="S19">
            <v>5061805153</v>
          </cell>
        </row>
        <row r="20">
          <cell r="K20" t="str">
            <v>Intermediacion financiera</v>
          </cell>
          <cell r="L20">
            <v>236</v>
          </cell>
          <cell r="M20">
            <v>13728165635</v>
          </cell>
          <cell r="N20">
            <v>10683888858</v>
          </cell>
          <cell r="Q20">
            <v>870</v>
          </cell>
          <cell r="R20">
            <v>19363449871</v>
          </cell>
          <cell r="S20">
            <v>14646296104</v>
          </cell>
        </row>
        <row r="21">
          <cell r="K21" t="str">
            <v>Maderas y muebles</v>
          </cell>
          <cell r="L21">
            <v>380</v>
          </cell>
          <cell r="M21">
            <v>15781122423</v>
          </cell>
          <cell r="N21">
            <v>12122768737</v>
          </cell>
        </row>
        <row r="22">
          <cell r="K22" t="str">
            <v>Minerales no metalicos y metalica basica</v>
          </cell>
          <cell r="L22">
            <v>132</v>
          </cell>
          <cell r="M22">
            <v>5670874132</v>
          </cell>
          <cell r="N22">
            <v>4265651511</v>
          </cell>
        </row>
        <row r="23">
          <cell r="K23" t="str">
            <v>Organizaciones y �rganos extraterritoriales</v>
          </cell>
          <cell r="L23">
            <v>4</v>
          </cell>
          <cell r="M23">
            <v>120407960</v>
          </cell>
          <cell r="N23">
            <v>102346767</v>
          </cell>
        </row>
        <row r="24">
          <cell r="K24" t="str">
            <v>Otros servicios sociales y personales</v>
          </cell>
          <cell r="L24">
            <v>1933</v>
          </cell>
          <cell r="M24">
            <v>55942755657</v>
          </cell>
          <cell r="N24">
            <v>43956673077</v>
          </cell>
        </row>
        <row r="25">
          <cell r="K25" t="str">
            <v>Pesca</v>
          </cell>
          <cell r="L25">
            <v>372</v>
          </cell>
          <cell r="M25">
            <v>2737752706</v>
          </cell>
          <cell r="N25">
            <v>2270130081</v>
          </cell>
        </row>
        <row r="26">
          <cell r="K26" t="str">
            <v>Productos metalicos, maquinaria y equipos, y otros n.c.p.</v>
          </cell>
          <cell r="L26">
            <v>901</v>
          </cell>
          <cell r="M26">
            <v>35129557121</v>
          </cell>
          <cell r="N26">
            <v>26730446359</v>
          </cell>
        </row>
        <row r="27">
          <cell r="K27" t="str">
            <v>Quimica, caucho y plastico</v>
          </cell>
          <cell r="L27">
            <v>114</v>
          </cell>
          <cell r="M27">
            <v>16982756920</v>
          </cell>
          <cell r="N27">
            <v>12059129062</v>
          </cell>
        </row>
        <row r="28">
          <cell r="K28" t="str">
            <v>Restaurantes y hoteles</v>
          </cell>
          <cell r="L28">
            <v>1609</v>
          </cell>
          <cell r="M28">
            <v>37749948471</v>
          </cell>
          <cell r="N28">
            <v>29450516486</v>
          </cell>
        </row>
        <row r="29">
          <cell r="K29" t="str">
            <v>Resto mineria</v>
          </cell>
          <cell r="L29">
            <v>96</v>
          </cell>
          <cell r="M29">
            <v>3572706255</v>
          </cell>
          <cell r="N29">
            <v>2803577646</v>
          </cell>
        </row>
        <row r="30">
          <cell r="K30" t="str">
            <v>Salud</v>
          </cell>
          <cell r="L30">
            <v>527</v>
          </cell>
          <cell r="M30">
            <v>19856169661</v>
          </cell>
          <cell r="N30">
            <v>15486453678</v>
          </cell>
        </row>
        <row r="31">
          <cell r="K31" t="str">
            <v>Servicios empresariales s/ inmobiliario</v>
          </cell>
          <cell r="L31">
            <v>5949</v>
          </cell>
          <cell r="M31">
            <v>200160257381</v>
          </cell>
          <cell r="N31">
            <v>156384217818</v>
          </cell>
        </row>
        <row r="32">
          <cell r="K32" t="str">
            <v>Textil, prendas de vestir, cuero y calzado</v>
          </cell>
          <cell r="L32">
            <v>325</v>
          </cell>
          <cell r="M32">
            <v>11720759152</v>
          </cell>
          <cell r="N32">
            <v>8639798372</v>
          </cell>
        </row>
        <row r="33">
          <cell r="K33" t="str">
            <v>Transporte</v>
          </cell>
          <cell r="L33">
            <v>5995</v>
          </cell>
          <cell r="M33">
            <v>105447133966</v>
          </cell>
          <cell r="N33">
            <v>82017521116</v>
          </cell>
        </row>
      </sheetData>
      <sheetData sheetId="4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8</v>
          </cell>
          <cell r="F2" t="str">
            <v>mes</v>
          </cell>
          <cell r="G2">
            <v>8</v>
          </cell>
          <cell r="K2" t="str">
            <v>mes</v>
          </cell>
          <cell r="L2">
            <v>8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4303</v>
          </cell>
          <cell r="C5">
            <v>164487853707</v>
          </cell>
          <cell r="D5">
            <v>129661014059</v>
          </cell>
          <cell r="F5">
            <v>1</v>
          </cell>
          <cell r="G5">
            <v>27414</v>
          </cell>
          <cell r="H5">
            <v>258663700808</v>
          </cell>
          <cell r="I5">
            <v>219755985267</v>
          </cell>
          <cell r="K5" t="str">
            <v>Actividades de seguros y reaseguros</v>
          </cell>
          <cell r="L5">
            <v>17</v>
          </cell>
          <cell r="M5">
            <v>431126876</v>
          </cell>
          <cell r="N5">
            <v>355459590</v>
          </cell>
          <cell r="Q5">
            <v>433</v>
          </cell>
          <cell r="R5">
            <v>4162001975</v>
          </cell>
          <cell r="S5">
            <v>3498893320</v>
          </cell>
        </row>
        <row r="6">
          <cell r="A6">
            <v>9</v>
          </cell>
          <cell r="B6">
            <v>32</v>
          </cell>
          <cell r="C6">
            <v>6053000000</v>
          </cell>
          <cell r="D6">
            <v>4397400000</v>
          </cell>
          <cell r="F6">
            <v>2</v>
          </cell>
          <cell r="G6">
            <v>1351</v>
          </cell>
          <cell r="H6">
            <v>129580507031</v>
          </cell>
          <cell r="I6">
            <v>103526506699</v>
          </cell>
          <cell r="K6" t="str">
            <v>Actividades inmobiliarias</v>
          </cell>
          <cell r="L6">
            <v>171</v>
          </cell>
          <cell r="M6">
            <v>11466595633</v>
          </cell>
          <cell r="N6">
            <v>8743794355</v>
          </cell>
          <cell r="Q6">
            <v>568</v>
          </cell>
          <cell r="R6">
            <v>10537308936</v>
          </cell>
          <cell r="S6">
            <v>8279907866</v>
          </cell>
        </row>
        <row r="7">
          <cell r="A7">
            <v>12</v>
          </cell>
          <cell r="B7">
            <v>19658</v>
          </cell>
          <cell r="C7">
            <v>148183838875</v>
          </cell>
          <cell r="D7">
            <v>120968973980</v>
          </cell>
          <cell r="F7">
            <v>3</v>
          </cell>
          <cell r="G7">
            <v>456</v>
          </cell>
          <cell r="H7">
            <v>152278325626</v>
          </cell>
          <cell r="I7">
            <v>106594827918</v>
          </cell>
          <cell r="K7" t="str">
            <v>Administracion publica</v>
          </cell>
          <cell r="L7">
            <v>7</v>
          </cell>
          <cell r="M7">
            <v>24293840</v>
          </cell>
          <cell r="N7">
            <v>20649763</v>
          </cell>
          <cell r="Q7">
            <v>874</v>
          </cell>
          <cell r="R7">
            <v>13324843837</v>
          </cell>
          <cell r="S7">
            <v>10940208079</v>
          </cell>
        </row>
        <row r="8">
          <cell r="A8">
            <v>14</v>
          </cell>
          <cell r="B8">
            <v>284</v>
          </cell>
          <cell r="C8">
            <v>20739243508</v>
          </cell>
          <cell r="D8">
            <v>15282914697</v>
          </cell>
          <cell r="F8">
            <v>4</v>
          </cell>
          <cell r="G8">
            <v>40</v>
          </cell>
          <cell r="H8">
            <v>32662008010</v>
          </cell>
          <cell r="I8">
            <v>19597204807</v>
          </cell>
          <cell r="K8" t="str">
            <v>Agropecuario-silvicola</v>
          </cell>
          <cell r="L8">
            <v>2005</v>
          </cell>
          <cell r="M8">
            <v>45359281253</v>
          </cell>
          <cell r="N8">
            <v>36419955165</v>
          </cell>
          <cell r="Q8">
            <v>629</v>
          </cell>
          <cell r="R8">
            <v>6445074822</v>
          </cell>
          <cell r="S8">
            <v>5322646022</v>
          </cell>
        </row>
        <row r="9">
          <cell r="A9">
            <v>16</v>
          </cell>
          <cell r="B9">
            <v>908</v>
          </cell>
          <cell r="C9">
            <v>42532474595</v>
          </cell>
          <cell r="D9">
            <v>32515961418</v>
          </cell>
          <cell r="F9" t="str">
            <v>Total general</v>
          </cell>
          <cell r="G9">
            <v>29261</v>
          </cell>
          <cell r="H9">
            <v>573184541475</v>
          </cell>
          <cell r="I9">
            <v>449474524691</v>
          </cell>
          <cell r="K9" t="str">
            <v>Alimentos</v>
          </cell>
          <cell r="L9">
            <v>203</v>
          </cell>
          <cell r="M9">
            <v>10933688532</v>
          </cell>
          <cell r="N9">
            <v>8229203435</v>
          </cell>
          <cell r="Q9">
            <v>1284</v>
          </cell>
          <cell r="R9">
            <v>14881741080</v>
          </cell>
          <cell r="S9">
            <v>12209163001</v>
          </cell>
        </row>
        <row r="10">
          <cell r="A10">
            <v>28</v>
          </cell>
          <cell r="B10">
            <v>79</v>
          </cell>
          <cell r="C10">
            <v>11919330000</v>
          </cell>
          <cell r="D10">
            <v>8125309850</v>
          </cell>
          <cell r="K10" t="str">
            <v>Auxiliares financieros</v>
          </cell>
          <cell r="L10">
            <v>59</v>
          </cell>
          <cell r="M10">
            <v>3352638830</v>
          </cell>
          <cell r="N10">
            <v>2475481619</v>
          </cell>
          <cell r="Q10">
            <v>2660</v>
          </cell>
          <cell r="R10">
            <v>46953849063</v>
          </cell>
          <cell r="S10">
            <v>37175049690</v>
          </cell>
        </row>
        <row r="11">
          <cell r="A11">
            <v>37</v>
          </cell>
          <cell r="B11">
            <v>3424</v>
          </cell>
          <cell r="C11">
            <v>138801968459</v>
          </cell>
          <cell r="D11">
            <v>108745843921</v>
          </cell>
          <cell r="K11" t="str">
            <v>Bebidas y tabaco</v>
          </cell>
          <cell r="L11">
            <v>22</v>
          </cell>
          <cell r="M11">
            <v>724126844</v>
          </cell>
          <cell r="N11">
            <v>591007820</v>
          </cell>
          <cell r="Q11">
            <v>11476</v>
          </cell>
          <cell r="R11">
            <v>314803951667</v>
          </cell>
          <cell r="S11">
            <v>240509534228</v>
          </cell>
        </row>
        <row r="12">
          <cell r="A12">
            <v>39</v>
          </cell>
          <cell r="B12">
            <v>460</v>
          </cell>
          <cell r="C12">
            <v>27559979517</v>
          </cell>
          <cell r="D12">
            <v>20798532713</v>
          </cell>
          <cell r="K12" t="str">
            <v xml:space="preserve">Celulosa, papel e imprentas </v>
          </cell>
          <cell r="L12">
            <v>87</v>
          </cell>
          <cell r="M12">
            <v>3484340649</v>
          </cell>
          <cell r="N12">
            <v>2616225296</v>
          </cell>
          <cell r="Q12">
            <v>1468</v>
          </cell>
          <cell r="R12">
            <v>25503207083</v>
          </cell>
          <cell r="S12">
            <v>20521365950</v>
          </cell>
        </row>
        <row r="13">
          <cell r="A13">
            <v>49</v>
          </cell>
          <cell r="B13">
            <v>47</v>
          </cell>
          <cell r="C13">
            <v>4610229087</v>
          </cell>
          <cell r="D13">
            <v>3374243882</v>
          </cell>
          <cell r="K13" t="str">
            <v>Cobre</v>
          </cell>
          <cell r="L13">
            <v>8</v>
          </cell>
          <cell r="M13">
            <v>309157555</v>
          </cell>
          <cell r="N13">
            <v>249783789</v>
          </cell>
          <cell r="Q13">
            <v>1833</v>
          </cell>
          <cell r="R13">
            <v>27108890157</v>
          </cell>
          <cell r="S13">
            <v>22235639967</v>
          </cell>
        </row>
        <row r="14">
          <cell r="A14">
            <v>55</v>
          </cell>
          <cell r="B14">
            <v>23</v>
          </cell>
          <cell r="C14">
            <v>8072000000</v>
          </cell>
          <cell r="D14">
            <v>5413400000</v>
          </cell>
          <cell r="K14" t="str">
            <v>Comercio</v>
          </cell>
          <cell r="L14">
            <v>6462</v>
          </cell>
          <cell r="M14">
            <v>144114495303</v>
          </cell>
          <cell r="N14">
            <v>111500653380</v>
          </cell>
          <cell r="Q14">
            <v>786</v>
          </cell>
          <cell r="R14">
            <v>11460773813</v>
          </cell>
          <cell r="S14">
            <v>9217555119</v>
          </cell>
        </row>
        <row r="15">
          <cell r="A15">
            <v>672</v>
          </cell>
          <cell r="B15">
            <v>43</v>
          </cell>
          <cell r="C15">
            <v>224623727</v>
          </cell>
          <cell r="D15">
            <v>190930171</v>
          </cell>
          <cell r="K15" t="str">
            <v>Comunicaciones</v>
          </cell>
          <cell r="L15">
            <v>133</v>
          </cell>
          <cell r="M15">
            <v>3296447554</v>
          </cell>
          <cell r="N15">
            <v>2581370661</v>
          </cell>
          <cell r="Q15">
            <v>2201</v>
          </cell>
          <cell r="R15">
            <v>29601725516</v>
          </cell>
          <cell r="S15">
            <v>24033811922</v>
          </cell>
        </row>
        <row r="16">
          <cell r="A16" t="str">
            <v>Total general</v>
          </cell>
          <cell r="B16">
            <v>29261</v>
          </cell>
          <cell r="C16">
            <v>573184541475</v>
          </cell>
          <cell r="D16">
            <v>449474524691</v>
          </cell>
          <cell r="K16" t="str">
            <v>Construccion</v>
          </cell>
          <cell r="L16">
            <v>854</v>
          </cell>
          <cell r="M16">
            <v>34538910743</v>
          </cell>
          <cell r="N16">
            <v>26377766083</v>
          </cell>
          <cell r="Q16">
            <v>1908</v>
          </cell>
          <cell r="R16">
            <v>21868824027</v>
          </cell>
          <cell r="S16">
            <v>17904201631</v>
          </cell>
        </row>
        <row r="17">
          <cell r="K17" t="str">
            <v xml:space="preserve">Educacion </v>
          </cell>
          <cell r="L17">
            <v>108</v>
          </cell>
          <cell r="M17">
            <v>7697877225</v>
          </cell>
          <cell r="N17">
            <v>5902748832</v>
          </cell>
          <cell r="Q17">
            <v>752</v>
          </cell>
          <cell r="R17">
            <v>10961806948</v>
          </cell>
          <cell r="S17">
            <v>8858603649</v>
          </cell>
        </row>
        <row r="18">
          <cell r="K18" t="str">
            <v xml:space="preserve">ElaboraciÓn de combustibles </v>
          </cell>
          <cell r="L18">
            <v>1</v>
          </cell>
          <cell r="M18">
            <v>30429910</v>
          </cell>
          <cell r="N18">
            <v>25865424</v>
          </cell>
          <cell r="Q18">
            <v>1671</v>
          </cell>
          <cell r="R18">
            <v>26992294310</v>
          </cell>
          <cell r="S18">
            <v>21811009169</v>
          </cell>
        </row>
        <row r="19">
          <cell r="K19" t="str">
            <v>Electricidad, gas y agua</v>
          </cell>
          <cell r="L19">
            <v>42</v>
          </cell>
          <cell r="M19">
            <v>2729459179</v>
          </cell>
          <cell r="N19">
            <v>1852390001</v>
          </cell>
          <cell r="Q19">
            <v>336</v>
          </cell>
          <cell r="R19">
            <v>3113551972</v>
          </cell>
          <cell r="S19">
            <v>2611954138</v>
          </cell>
        </row>
        <row r="20">
          <cell r="K20" t="str">
            <v>Intermediacion financiera</v>
          </cell>
          <cell r="L20">
            <v>114</v>
          </cell>
          <cell r="M20">
            <v>8139760240</v>
          </cell>
          <cell r="N20">
            <v>5982795530</v>
          </cell>
          <cell r="Q20">
            <v>381</v>
          </cell>
          <cell r="R20">
            <v>5412493769</v>
          </cell>
          <cell r="S20">
            <v>4300608815</v>
          </cell>
        </row>
        <row r="21">
          <cell r="K21" t="str">
            <v>Maderas y muebles</v>
          </cell>
          <cell r="L21">
            <v>171</v>
          </cell>
          <cell r="M21">
            <v>9350932434</v>
          </cell>
          <cell r="N21">
            <v>6709905866</v>
          </cell>
          <cell r="Q21">
            <v>1</v>
          </cell>
          <cell r="R21">
            <v>52202500</v>
          </cell>
          <cell r="S21">
            <v>44372125</v>
          </cell>
        </row>
        <row r="22">
          <cell r="K22" t="str">
            <v>Minerales no metalicos y metalica basica</v>
          </cell>
          <cell r="L22">
            <v>52</v>
          </cell>
          <cell r="M22">
            <v>2249179313</v>
          </cell>
          <cell r="N22">
            <v>1611301614</v>
          </cell>
        </row>
        <row r="23">
          <cell r="K23" t="str">
            <v>Otros servicios sociales y personales</v>
          </cell>
          <cell r="L23">
            <v>824</v>
          </cell>
          <cell r="M23">
            <v>20875425285</v>
          </cell>
          <cell r="N23">
            <v>16665443491</v>
          </cell>
        </row>
        <row r="24">
          <cell r="K24" t="str">
            <v>Pesca</v>
          </cell>
          <cell r="L24">
            <v>209</v>
          </cell>
          <cell r="M24">
            <v>1769772991</v>
          </cell>
          <cell r="N24">
            <v>1473018118</v>
          </cell>
        </row>
        <row r="25">
          <cell r="K25" t="str">
            <v>Productos metalicos, maquinaria y equipos, y otros n.c.p.</v>
          </cell>
          <cell r="L25">
            <v>419</v>
          </cell>
          <cell r="M25">
            <v>13509239386</v>
          </cell>
          <cell r="N25">
            <v>10743515638</v>
          </cell>
        </row>
        <row r="26">
          <cell r="K26" t="str">
            <v>Quimica, caucho y plastico</v>
          </cell>
          <cell r="L26">
            <v>58</v>
          </cell>
          <cell r="M26">
            <v>6625794057</v>
          </cell>
          <cell r="N26">
            <v>4717886485</v>
          </cell>
        </row>
        <row r="27">
          <cell r="K27" t="str">
            <v>Restaurantes y hoteles</v>
          </cell>
          <cell r="L27">
            <v>727</v>
          </cell>
          <cell r="M27">
            <v>18937488990</v>
          </cell>
          <cell r="N27">
            <v>14578031584</v>
          </cell>
        </row>
        <row r="28">
          <cell r="K28" t="str">
            <v>Resto mineria</v>
          </cell>
          <cell r="L28">
            <v>27</v>
          </cell>
          <cell r="M28">
            <v>933803252</v>
          </cell>
          <cell r="N28">
            <v>759307005</v>
          </cell>
        </row>
        <row r="29">
          <cell r="K29" t="str">
            <v>Salud</v>
          </cell>
          <cell r="L29">
            <v>234</v>
          </cell>
          <cell r="M29">
            <v>8097486812</v>
          </cell>
          <cell r="N29">
            <v>6400671741</v>
          </cell>
        </row>
        <row r="30">
          <cell r="K30" t="str">
            <v>Servicios empresariales s/ inmobiliario</v>
          </cell>
          <cell r="L30">
            <v>2654</v>
          </cell>
          <cell r="M30">
            <v>82892648232</v>
          </cell>
          <cell r="N30">
            <v>65506134728</v>
          </cell>
        </row>
        <row r="31">
          <cell r="K31" t="str">
            <v>Textil, prendas de vestir, cuero y calzado</v>
          </cell>
          <cell r="L31">
            <v>117</v>
          </cell>
          <cell r="M31">
            <v>6204146614</v>
          </cell>
          <cell r="N31">
            <v>4570721755</v>
          </cell>
        </row>
        <row r="32">
          <cell r="K32" t="str">
            <v>Transporte</v>
          </cell>
          <cell r="L32">
            <v>2568</v>
          </cell>
          <cell r="M32">
            <v>53510135047</v>
          </cell>
          <cell r="N32">
            <v>41872004321</v>
          </cell>
        </row>
      </sheetData>
      <sheetData sheetId="5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9</v>
          </cell>
          <cell r="F2" t="str">
            <v>mes</v>
          </cell>
          <cell r="G2">
            <v>9</v>
          </cell>
          <cell r="K2" t="str">
            <v>mes</v>
          </cell>
          <cell r="L2">
            <v>9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1560</v>
          </cell>
          <cell r="C5">
            <v>68012273829</v>
          </cell>
          <cell r="D5">
            <v>52712543964</v>
          </cell>
          <cell r="F5">
            <v>1</v>
          </cell>
          <cell r="G5">
            <v>7485</v>
          </cell>
          <cell r="H5">
            <v>97941652958</v>
          </cell>
          <cell r="I5">
            <v>83168594196</v>
          </cell>
          <cell r="K5" t="str">
            <v>Actividades de seguros y reaseguros</v>
          </cell>
          <cell r="L5">
            <v>5</v>
          </cell>
          <cell r="M5">
            <v>87800700</v>
          </cell>
          <cell r="N5">
            <v>74630595</v>
          </cell>
          <cell r="Q5">
            <v>145</v>
          </cell>
          <cell r="R5">
            <v>1494751175</v>
          </cell>
          <cell r="S5">
            <v>1266003379</v>
          </cell>
        </row>
        <row r="6">
          <cell r="A6">
            <v>9</v>
          </cell>
          <cell r="B6">
            <v>17</v>
          </cell>
          <cell r="C6">
            <v>1781965000</v>
          </cell>
          <cell r="D6">
            <v>1397222000</v>
          </cell>
          <cell r="F6">
            <v>2</v>
          </cell>
          <cell r="G6">
            <v>713</v>
          </cell>
          <cell r="H6">
            <v>71999971607</v>
          </cell>
          <cell r="I6">
            <v>57560878308</v>
          </cell>
          <cell r="K6" t="str">
            <v>Actividades inmobiliarias</v>
          </cell>
          <cell r="L6">
            <v>65</v>
          </cell>
          <cell r="M6">
            <v>3887096265</v>
          </cell>
          <cell r="N6">
            <v>3055221412</v>
          </cell>
          <cell r="Q6">
            <v>158</v>
          </cell>
          <cell r="R6">
            <v>4983645023</v>
          </cell>
          <cell r="S6">
            <v>3915431473</v>
          </cell>
        </row>
        <row r="7">
          <cell r="A7">
            <v>12</v>
          </cell>
          <cell r="B7">
            <v>4141</v>
          </cell>
          <cell r="C7">
            <v>42215558312</v>
          </cell>
          <cell r="D7">
            <v>34506611281</v>
          </cell>
          <cell r="F7">
            <v>3</v>
          </cell>
          <cell r="G7">
            <v>251</v>
          </cell>
          <cell r="H7">
            <v>82026983732</v>
          </cell>
          <cell r="I7">
            <v>57418888605</v>
          </cell>
          <cell r="K7" t="str">
            <v>Agropecuario-silvicola</v>
          </cell>
          <cell r="L7">
            <v>641</v>
          </cell>
          <cell r="M7">
            <v>24728511000</v>
          </cell>
          <cell r="N7">
            <v>19205419768</v>
          </cell>
          <cell r="Q7">
            <v>244</v>
          </cell>
          <cell r="R7">
            <v>7743130221</v>
          </cell>
          <cell r="S7">
            <v>5895737707</v>
          </cell>
        </row>
        <row r="8">
          <cell r="A8">
            <v>14</v>
          </cell>
          <cell r="B8">
            <v>142</v>
          </cell>
          <cell r="C8">
            <v>19218093041</v>
          </cell>
          <cell r="D8">
            <v>13570277261</v>
          </cell>
          <cell r="F8">
            <v>4</v>
          </cell>
          <cell r="G8">
            <v>37</v>
          </cell>
          <cell r="H8">
            <v>31749409779</v>
          </cell>
          <cell r="I8">
            <v>19049645869</v>
          </cell>
          <cell r="K8" t="str">
            <v>Alimentos</v>
          </cell>
          <cell r="L8">
            <v>76</v>
          </cell>
          <cell r="M8">
            <v>5036149009</v>
          </cell>
          <cell r="N8">
            <v>3807069279</v>
          </cell>
          <cell r="Q8">
            <v>128</v>
          </cell>
          <cell r="R8">
            <v>1370984945</v>
          </cell>
          <cell r="S8">
            <v>1150336697</v>
          </cell>
        </row>
        <row r="9">
          <cell r="A9">
            <v>16</v>
          </cell>
          <cell r="B9">
            <v>339</v>
          </cell>
          <cell r="C9">
            <v>16773247236</v>
          </cell>
          <cell r="D9">
            <v>12971418641</v>
          </cell>
          <cell r="F9" t="str">
            <v>Total general</v>
          </cell>
          <cell r="G9">
            <v>8486</v>
          </cell>
          <cell r="H9">
            <v>283718018076</v>
          </cell>
          <cell r="I9">
            <v>217198006978</v>
          </cell>
          <cell r="K9" t="str">
            <v>Auxiliares financieros</v>
          </cell>
          <cell r="L9">
            <v>31</v>
          </cell>
          <cell r="M9">
            <v>5099101020</v>
          </cell>
          <cell r="N9">
            <v>3261734509</v>
          </cell>
          <cell r="Q9">
            <v>365</v>
          </cell>
          <cell r="R9">
            <v>7379419327</v>
          </cell>
          <cell r="S9">
            <v>5946575589</v>
          </cell>
        </row>
        <row r="10">
          <cell r="A10">
            <v>28</v>
          </cell>
          <cell r="B10">
            <v>70</v>
          </cell>
          <cell r="C10">
            <v>6008900800</v>
          </cell>
          <cell r="D10">
            <v>4528142610</v>
          </cell>
          <cell r="K10" t="str">
            <v>Bebidas y tabaco</v>
          </cell>
          <cell r="L10">
            <v>13</v>
          </cell>
          <cell r="M10">
            <v>2953768331</v>
          </cell>
          <cell r="N10">
            <v>2186979906</v>
          </cell>
          <cell r="Q10">
            <v>716</v>
          </cell>
          <cell r="R10">
            <v>16518876028</v>
          </cell>
          <cell r="S10">
            <v>13257333278</v>
          </cell>
        </row>
        <row r="11">
          <cell r="A11">
            <v>37</v>
          </cell>
          <cell r="B11">
            <v>1910</v>
          </cell>
          <cell r="C11">
            <v>91603638471</v>
          </cell>
          <cell r="D11">
            <v>70366038464</v>
          </cell>
          <cell r="K11" t="str">
            <v xml:space="preserve">Celulosa, papel e imprentas </v>
          </cell>
          <cell r="L11">
            <v>27</v>
          </cell>
          <cell r="M11">
            <v>1435727421</v>
          </cell>
          <cell r="N11">
            <v>1108917332</v>
          </cell>
          <cell r="Q11">
            <v>3534</v>
          </cell>
          <cell r="R11">
            <v>166241726202</v>
          </cell>
          <cell r="S11">
            <v>124224908291</v>
          </cell>
        </row>
        <row r="12">
          <cell r="A12">
            <v>39</v>
          </cell>
          <cell r="B12">
            <v>251</v>
          </cell>
          <cell r="C12">
            <v>30504009374</v>
          </cell>
          <cell r="D12">
            <v>21652480197</v>
          </cell>
          <cell r="K12" t="str">
            <v>Cobre</v>
          </cell>
          <cell r="L12">
            <v>6</v>
          </cell>
          <cell r="M12">
            <v>545001331</v>
          </cell>
          <cell r="N12">
            <v>425195407</v>
          </cell>
          <cell r="Q12">
            <v>370</v>
          </cell>
          <cell r="R12">
            <v>9946618468</v>
          </cell>
          <cell r="S12">
            <v>7865442899</v>
          </cell>
        </row>
        <row r="13">
          <cell r="A13">
            <v>49</v>
          </cell>
          <cell r="B13">
            <v>29</v>
          </cell>
          <cell r="C13">
            <v>3790604040</v>
          </cell>
          <cell r="D13">
            <v>2839052291</v>
          </cell>
          <cell r="K13" t="str">
            <v>Comercio</v>
          </cell>
          <cell r="L13">
            <v>1885</v>
          </cell>
          <cell r="M13">
            <v>74244837272</v>
          </cell>
          <cell r="N13">
            <v>56612751335</v>
          </cell>
          <cell r="Q13">
            <v>543</v>
          </cell>
          <cell r="R13">
            <v>14158365225</v>
          </cell>
          <cell r="S13">
            <v>11284393497</v>
          </cell>
        </row>
        <row r="14">
          <cell r="A14">
            <v>55</v>
          </cell>
          <cell r="B14">
            <v>10</v>
          </cell>
          <cell r="C14">
            <v>3652000000</v>
          </cell>
          <cell r="D14">
            <v>2521700000</v>
          </cell>
          <cell r="K14" t="str">
            <v>Comunicaciones</v>
          </cell>
          <cell r="L14">
            <v>32</v>
          </cell>
          <cell r="M14">
            <v>751999215</v>
          </cell>
          <cell r="N14">
            <v>612949411</v>
          </cell>
          <cell r="Q14">
            <v>251</v>
          </cell>
          <cell r="R14">
            <v>5055716933</v>
          </cell>
          <cell r="S14">
            <v>4029406440</v>
          </cell>
        </row>
        <row r="15">
          <cell r="A15">
            <v>672</v>
          </cell>
          <cell r="B15">
            <v>17</v>
          </cell>
          <cell r="C15">
            <v>157727973</v>
          </cell>
          <cell r="D15">
            <v>132520269</v>
          </cell>
          <cell r="K15" t="str">
            <v>Construccion</v>
          </cell>
          <cell r="L15">
            <v>334</v>
          </cell>
          <cell r="M15">
            <v>20369126724</v>
          </cell>
          <cell r="N15">
            <v>15410234462</v>
          </cell>
          <cell r="Q15">
            <v>579</v>
          </cell>
          <cell r="R15">
            <v>15009133079</v>
          </cell>
          <cell r="S15">
            <v>11712068873</v>
          </cell>
        </row>
        <row r="16">
          <cell r="A16" t="str">
            <v>Total general</v>
          </cell>
          <cell r="B16">
            <v>8486</v>
          </cell>
          <cell r="C16">
            <v>283718018076</v>
          </cell>
          <cell r="D16">
            <v>217198006978</v>
          </cell>
          <cell r="K16" t="str">
            <v xml:space="preserve">Educacion </v>
          </cell>
          <cell r="L16">
            <v>54</v>
          </cell>
          <cell r="M16">
            <v>5666799197</v>
          </cell>
          <cell r="N16">
            <v>4144028763</v>
          </cell>
          <cell r="Q16">
            <v>516</v>
          </cell>
          <cell r="R16">
            <v>10551637253</v>
          </cell>
          <cell r="S16">
            <v>8422319310</v>
          </cell>
        </row>
        <row r="17">
          <cell r="K17" t="str">
            <v>Electricidad, gas y agua</v>
          </cell>
          <cell r="L17">
            <v>12</v>
          </cell>
          <cell r="M17">
            <v>4283194138</v>
          </cell>
          <cell r="N17">
            <v>2640713892</v>
          </cell>
          <cell r="Q17">
            <v>245</v>
          </cell>
          <cell r="R17">
            <v>3810715785</v>
          </cell>
          <cell r="S17">
            <v>3120069955</v>
          </cell>
        </row>
        <row r="18">
          <cell r="K18" t="str">
            <v>Intermediacion financiera</v>
          </cell>
          <cell r="L18">
            <v>43</v>
          </cell>
          <cell r="M18">
            <v>2332582611</v>
          </cell>
          <cell r="N18">
            <v>1795694912</v>
          </cell>
          <cell r="Q18">
            <v>504</v>
          </cell>
          <cell r="R18">
            <v>16341128694</v>
          </cell>
          <cell r="S18">
            <v>12506537195</v>
          </cell>
        </row>
        <row r="19">
          <cell r="K19" t="str">
            <v>Maderas y muebles</v>
          </cell>
          <cell r="L19">
            <v>62</v>
          </cell>
          <cell r="M19">
            <v>3894695020</v>
          </cell>
          <cell r="N19">
            <v>2884195996</v>
          </cell>
          <cell r="Q19">
            <v>83</v>
          </cell>
          <cell r="R19">
            <v>1198021936</v>
          </cell>
          <cell r="S19">
            <v>1002262222</v>
          </cell>
        </row>
        <row r="20">
          <cell r="K20" t="str">
            <v>Minerales no metalicos y metalica basica</v>
          </cell>
          <cell r="L20">
            <v>23</v>
          </cell>
          <cell r="M20">
            <v>4339793477</v>
          </cell>
          <cell r="N20">
            <v>2771524006</v>
          </cell>
          <cell r="Q20">
            <v>105</v>
          </cell>
          <cell r="R20">
            <v>1914147782</v>
          </cell>
          <cell r="S20">
            <v>1599180173</v>
          </cell>
        </row>
        <row r="21">
          <cell r="K21" t="str">
            <v>Organizaciones y �rganos extraterritoriales</v>
          </cell>
          <cell r="L21">
            <v>1</v>
          </cell>
          <cell r="M21">
            <v>9334500</v>
          </cell>
          <cell r="N21">
            <v>7934325</v>
          </cell>
        </row>
        <row r="22">
          <cell r="K22" t="str">
            <v>Otros servicios sociales y personales</v>
          </cell>
          <cell r="L22">
            <v>260</v>
          </cell>
          <cell r="M22">
            <v>12219405265</v>
          </cell>
          <cell r="N22">
            <v>9074125701</v>
          </cell>
        </row>
        <row r="23">
          <cell r="K23" t="str">
            <v>Pesca</v>
          </cell>
          <cell r="L23">
            <v>60</v>
          </cell>
          <cell r="M23">
            <v>890530901</v>
          </cell>
          <cell r="N23">
            <v>738338668</v>
          </cell>
        </row>
        <row r="24">
          <cell r="K24" t="str">
            <v>Productos metalicos, maquinaria y equipos, y otros n.c.p.</v>
          </cell>
          <cell r="L24">
            <v>135</v>
          </cell>
          <cell r="M24">
            <v>7924033691</v>
          </cell>
          <cell r="N24">
            <v>5964000403</v>
          </cell>
        </row>
        <row r="25">
          <cell r="K25" t="str">
            <v>Quimica, caucho y plastico</v>
          </cell>
          <cell r="L25">
            <v>20</v>
          </cell>
          <cell r="M25">
            <v>2720680534</v>
          </cell>
          <cell r="N25">
            <v>1879494224</v>
          </cell>
        </row>
        <row r="26">
          <cell r="K26" t="str">
            <v>Restaurantes y hoteles</v>
          </cell>
          <cell r="L26">
            <v>231</v>
          </cell>
          <cell r="M26">
            <v>9056057223</v>
          </cell>
          <cell r="N26">
            <v>6706203959</v>
          </cell>
        </row>
        <row r="27">
          <cell r="K27" t="str">
            <v>Resto mineria</v>
          </cell>
          <cell r="L27">
            <v>9</v>
          </cell>
          <cell r="M27">
            <v>776967856</v>
          </cell>
          <cell r="N27">
            <v>574422678</v>
          </cell>
        </row>
        <row r="28">
          <cell r="K28" t="str">
            <v>Salud</v>
          </cell>
          <cell r="L28">
            <v>76</v>
          </cell>
          <cell r="M28">
            <v>3444002009</v>
          </cell>
          <cell r="N28">
            <v>2620657045</v>
          </cell>
        </row>
        <row r="29">
          <cell r="K29" t="str">
            <v>Servicios empresariales s/ inmobiliario</v>
          </cell>
          <cell r="L29">
            <v>909</v>
          </cell>
          <cell r="M29">
            <v>37268894348</v>
          </cell>
          <cell r="N29">
            <v>29386761346</v>
          </cell>
        </row>
        <row r="30">
          <cell r="K30" t="str">
            <v>Textil, prendas de vestir, cuero y calzado</v>
          </cell>
          <cell r="L30">
            <v>44</v>
          </cell>
          <cell r="M30">
            <v>2730041728</v>
          </cell>
          <cell r="N30">
            <v>2039861670</v>
          </cell>
        </row>
        <row r="31">
          <cell r="K31" t="str">
            <v>Transporte</v>
          </cell>
          <cell r="L31">
            <v>763</v>
          </cell>
          <cell r="M31">
            <v>18051655037</v>
          </cell>
          <cell r="N31">
            <v>14603313715</v>
          </cell>
        </row>
      </sheetData>
      <sheetData sheetId="6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10</v>
          </cell>
          <cell r="F2" t="str">
            <v>mes</v>
          </cell>
          <cell r="G2">
            <v>10</v>
          </cell>
          <cell r="K2" t="str">
            <v>mes</v>
          </cell>
          <cell r="L2">
            <v>10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952</v>
          </cell>
          <cell r="C5">
            <v>39505472800</v>
          </cell>
          <cell r="D5">
            <v>30302521196</v>
          </cell>
          <cell r="F5">
            <v>1</v>
          </cell>
          <cell r="G5">
            <v>11734</v>
          </cell>
          <cell r="H5">
            <v>109877070916</v>
          </cell>
          <cell r="I5">
            <v>93371945941</v>
          </cell>
          <cell r="K5" t="str">
            <v>Actividades de seguros y reaseguros</v>
          </cell>
          <cell r="L5">
            <v>2</v>
          </cell>
          <cell r="M5">
            <v>20294005</v>
          </cell>
          <cell r="N5">
            <v>17249904</v>
          </cell>
          <cell r="Q5">
            <v>208</v>
          </cell>
          <cell r="R5">
            <v>2291565659</v>
          </cell>
          <cell r="S5">
            <v>1916780812</v>
          </cell>
        </row>
        <row r="6">
          <cell r="A6">
            <v>9</v>
          </cell>
          <cell r="B6">
            <v>13</v>
          </cell>
          <cell r="C6">
            <v>872000000</v>
          </cell>
          <cell r="D6">
            <v>652150000</v>
          </cell>
          <cell r="F6">
            <v>2</v>
          </cell>
          <cell r="G6">
            <v>458</v>
          </cell>
          <cell r="H6">
            <v>43189715241</v>
          </cell>
          <cell r="I6">
            <v>34551772195</v>
          </cell>
          <cell r="K6" t="str">
            <v>Actividades inmobiliarias</v>
          </cell>
          <cell r="L6">
            <v>71</v>
          </cell>
          <cell r="M6">
            <v>4214844496</v>
          </cell>
          <cell r="N6">
            <v>3274741901</v>
          </cell>
          <cell r="Q6">
            <v>210</v>
          </cell>
          <cell r="R6">
            <v>3320044924</v>
          </cell>
          <cell r="S6">
            <v>2720613119</v>
          </cell>
        </row>
        <row r="7">
          <cell r="A7">
            <v>12</v>
          </cell>
          <cell r="B7">
            <v>9565</v>
          </cell>
          <cell r="C7">
            <v>80832629352</v>
          </cell>
          <cell r="D7">
            <v>66847113245</v>
          </cell>
          <cell r="F7">
            <v>3</v>
          </cell>
          <cell r="G7">
            <v>158</v>
          </cell>
          <cell r="H7">
            <v>49340272697</v>
          </cell>
          <cell r="I7">
            <v>34538190889</v>
          </cell>
          <cell r="K7" t="str">
            <v>Agropecuario-silvicola</v>
          </cell>
          <cell r="L7">
            <v>949</v>
          </cell>
          <cell r="M7">
            <v>16224881821</v>
          </cell>
          <cell r="N7">
            <v>13163034390</v>
          </cell>
          <cell r="Q7">
            <v>391</v>
          </cell>
          <cell r="R7">
            <v>5655724266</v>
          </cell>
          <cell r="S7">
            <v>4558539001</v>
          </cell>
        </row>
        <row r="8">
          <cell r="A8">
            <v>14</v>
          </cell>
          <cell r="B8">
            <v>74</v>
          </cell>
          <cell r="C8">
            <v>10024608092</v>
          </cell>
          <cell r="D8">
            <v>7144585194</v>
          </cell>
          <cell r="F8">
            <v>4</v>
          </cell>
          <cell r="G8">
            <v>17</v>
          </cell>
          <cell r="H8">
            <v>12594913058</v>
          </cell>
          <cell r="I8">
            <v>7556947835</v>
          </cell>
          <cell r="K8" t="str">
            <v>Alimentos</v>
          </cell>
          <cell r="L8">
            <v>78</v>
          </cell>
          <cell r="M8">
            <v>6741213087</v>
          </cell>
          <cell r="N8">
            <v>4520594039</v>
          </cell>
          <cell r="Q8">
            <v>269</v>
          </cell>
          <cell r="R8">
            <v>2171677324</v>
          </cell>
          <cell r="S8">
            <v>1817391502</v>
          </cell>
        </row>
        <row r="9">
          <cell r="A9">
            <v>16</v>
          </cell>
          <cell r="B9">
            <v>189</v>
          </cell>
          <cell r="C9">
            <v>12566153731</v>
          </cell>
          <cell r="D9">
            <v>9231200097</v>
          </cell>
          <cell r="F9" t="str">
            <v>Total general</v>
          </cell>
          <cell r="G9">
            <v>12367</v>
          </cell>
          <cell r="H9">
            <v>215001971912</v>
          </cell>
          <cell r="I9">
            <v>170018856860</v>
          </cell>
          <cell r="K9" t="str">
            <v>Auxiliares financieros</v>
          </cell>
          <cell r="L9">
            <v>17</v>
          </cell>
          <cell r="M9">
            <v>629805902</v>
          </cell>
          <cell r="N9">
            <v>516257745</v>
          </cell>
          <cell r="Q9">
            <v>595</v>
          </cell>
          <cell r="R9">
            <v>5890036532</v>
          </cell>
          <cell r="S9">
            <v>4837741920</v>
          </cell>
        </row>
        <row r="10">
          <cell r="A10">
            <v>28</v>
          </cell>
          <cell r="B10">
            <v>32</v>
          </cell>
          <cell r="C10">
            <v>3665400000</v>
          </cell>
          <cell r="D10">
            <v>2781890000</v>
          </cell>
          <cell r="K10" t="str">
            <v>Bebidas y tabaco</v>
          </cell>
          <cell r="L10">
            <v>7</v>
          </cell>
          <cell r="M10">
            <v>80721162</v>
          </cell>
          <cell r="N10">
            <v>68612988</v>
          </cell>
          <cell r="Q10">
            <v>1126</v>
          </cell>
          <cell r="R10">
            <v>12625975217</v>
          </cell>
          <cell r="S10">
            <v>10457206083</v>
          </cell>
        </row>
        <row r="11">
          <cell r="A11">
            <v>37</v>
          </cell>
          <cell r="B11">
            <v>1285</v>
          </cell>
          <cell r="C11">
            <v>53367151879</v>
          </cell>
          <cell r="D11">
            <v>42329782807</v>
          </cell>
          <cell r="K11" t="str">
            <v xml:space="preserve">Celulosa, papel e imprentas </v>
          </cell>
          <cell r="L11">
            <v>28</v>
          </cell>
          <cell r="M11">
            <v>1084985431</v>
          </cell>
          <cell r="N11">
            <v>876924891</v>
          </cell>
          <cell r="Q11">
            <v>4555</v>
          </cell>
          <cell r="R11">
            <v>118674848527</v>
          </cell>
          <cell r="S11">
            <v>91352011868</v>
          </cell>
        </row>
        <row r="12">
          <cell r="A12">
            <v>39</v>
          </cell>
          <cell r="B12">
            <v>202</v>
          </cell>
          <cell r="C12">
            <v>11238052797</v>
          </cell>
          <cell r="D12">
            <v>8595954841</v>
          </cell>
          <cell r="K12" t="str">
            <v>Cobre</v>
          </cell>
          <cell r="L12">
            <v>2</v>
          </cell>
          <cell r="M12">
            <v>103061180</v>
          </cell>
          <cell r="N12">
            <v>72602003</v>
          </cell>
          <cell r="Q12">
            <v>582</v>
          </cell>
          <cell r="R12">
            <v>8666012315</v>
          </cell>
          <cell r="S12">
            <v>7144970492</v>
          </cell>
        </row>
        <row r="13">
          <cell r="A13">
            <v>49</v>
          </cell>
          <cell r="B13">
            <v>11</v>
          </cell>
          <cell r="C13">
            <v>1376557167</v>
          </cell>
          <cell r="D13">
            <v>929653201</v>
          </cell>
          <cell r="K13" t="str">
            <v>Comercio</v>
          </cell>
          <cell r="L13">
            <v>2719</v>
          </cell>
          <cell r="M13">
            <v>48242659118</v>
          </cell>
          <cell r="N13">
            <v>38451203594</v>
          </cell>
          <cell r="Q13">
            <v>857</v>
          </cell>
          <cell r="R13">
            <v>11985095418</v>
          </cell>
          <cell r="S13">
            <v>9748184406</v>
          </cell>
        </row>
        <row r="14">
          <cell r="A14">
            <v>55</v>
          </cell>
          <cell r="B14">
            <v>6</v>
          </cell>
          <cell r="C14">
            <v>1276000000</v>
          </cell>
          <cell r="D14">
            <v>970800000</v>
          </cell>
          <cell r="K14" t="str">
            <v>Comunicaciones</v>
          </cell>
          <cell r="L14">
            <v>44</v>
          </cell>
          <cell r="M14">
            <v>2069974518</v>
          </cell>
          <cell r="N14">
            <v>1568983161</v>
          </cell>
          <cell r="Q14">
            <v>374</v>
          </cell>
          <cell r="R14">
            <v>4264064293</v>
          </cell>
          <cell r="S14">
            <v>3458194984</v>
          </cell>
        </row>
        <row r="15">
          <cell r="A15">
            <v>672</v>
          </cell>
          <cell r="B15">
            <v>38</v>
          </cell>
          <cell r="C15">
            <v>277946094</v>
          </cell>
          <cell r="D15">
            <v>233206279</v>
          </cell>
          <cell r="K15" t="str">
            <v>Construccion</v>
          </cell>
          <cell r="L15">
            <v>298</v>
          </cell>
          <cell r="M15">
            <v>12042339115</v>
          </cell>
          <cell r="N15">
            <v>9110073657</v>
          </cell>
          <cell r="Q15">
            <v>1032</v>
          </cell>
          <cell r="R15">
            <v>13311918499</v>
          </cell>
          <cell r="S15">
            <v>10563966760</v>
          </cell>
        </row>
        <row r="16">
          <cell r="A16" t="str">
            <v>Total general</v>
          </cell>
          <cell r="B16">
            <v>12367</v>
          </cell>
          <cell r="C16">
            <v>215001971912</v>
          </cell>
          <cell r="D16">
            <v>170018856860</v>
          </cell>
          <cell r="K16" t="str">
            <v xml:space="preserve">Educacion </v>
          </cell>
          <cell r="L16">
            <v>35</v>
          </cell>
          <cell r="M16">
            <v>3577181900</v>
          </cell>
          <cell r="N16">
            <v>2760256924</v>
          </cell>
          <cell r="Q16">
            <v>826</v>
          </cell>
          <cell r="R16">
            <v>7996501639</v>
          </cell>
          <cell r="S16">
            <v>6627656052</v>
          </cell>
        </row>
        <row r="17">
          <cell r="K17" t="str">
            <v>Electricidad, gas y agua</v>
          </cell>
          <cell r="L17">
            <v>22</v>
          </cell>
          <cell r="M17">
            <v>2731195747</v>
          </cell>
          <cell r="N17">
            <v>1758792796</v>
          </cell>
          <cell r="Q17">
            <v>358</v>
          </cell>
          <cell r="R17">
            <v>2911935178</v>
          </cell>
          <cell r="S17">
            <v>2419535599</v>
          </cell>
        </row>
        <row r="18">
          <cell r="K18" t="str">
            <v>Intermediacion financiera</v>
          </cell>
          <cell r="L18">
            <v>37</v>
          </cell>
          <cell r="M18">
            <v>1576428266</v>
          </cell>
          <cell r="N18">
            <v>1239847015</v>
          </cell>
          <cell r="Q18">
            <v>732</v>
          </cell>
          <cell r="R18">
            <v>10920869860</v>
          </cell>
          <cell r="S18">
            <v>8922083658</v>
          </cell>
        </row>
        <row r="19">
          <cell r="K19" t="str">
            <v>Maderas y muebles</v>
          </cell>
          <cell r="L19">
            <v>65</v>
          </cell>
          <cell r="M19">
            <v>3412568106</v>
          </cell>
          <cell r="N19">
            <v>2569681167</v>
          </cell>
          <cell r="Q19">
            <v>121</v>
          </cell>
          <cell r="R19">
            <v>1453500190</v>
          </cell>
          <cell r="S19">
            <v>1211065807</v>
          </cell>
        </row>
        <row r="20">
          <cell r="K20" t="str">
            <v>Minerales no metalicos y metalica basica</v>
          </cell>
          <cell r="L20">
            <v>25</v>
          </cell>
          <cell r="M20">
            <v>1098943482</v>
          </cell>
          <cell r="N20">
            <v>807319550</v>
          </cell>
          <cell r="Q20">
            <v>131</v>
          </cell>
          <cell r="R20">
            <v>2862202071</v>
          </cell>
          <cell r="S20">
            <v>2262914797</v>
          </cell>
        </row>
        <row r="21">
          <cell r="K21" t="str">
            <v>Organizaciones y �rganos extraterritoriales</v>
          </cell>
          <cell r="L21">
            <v>3</v>
          </cell>
          <cell r="M21">
            <v>9570949</v>
          </cell>
          <cell r="N21">
            <v>8135306</v>
          </cell>
        </row>
        <row r="22">
          <cell r="K22" t="str">
            <v>Otros servicios sociales y personales</v>
          </cell>
          <cell r="L22">
            <v>325</v>
          </cell>
          <cell r="M22">
            <v>7505352432</v>
          </cell>
          <cell r="N22">
            <v>5957561229</v>
          </cell>
        </row>
        <row r="23">
          <cell r="K23" t="str">
            <v>Pesca</v>
          </cell>
          <cell r="L23">
            <v>138</v>
          </cell>
          <cell r="M23">
            <v>959299106</v>
          </cell>
          <cell r="N23">
            <v>805769495</v>
          </cell>
        </row>
        <row r="24">
          <cell r="K24" t="str">
            <v>Productos metalicos, maquinaria y equipos, y otros n.c.p.</v>
          </cell>
          <cell r="L24">
            <v>127</v>
          </cell>
          <cell r="M24">
            <v>3838608597</v>
          </cell>
          <cell r="N24">
            <v>3035726634</v>
          </cell>
        </row>
        <row r="25">
          <cell r="K25" t="str">
            <v>Quimica, caucho y plastico</v>
          </cell>
          <cell r="L25">
            <v>18</v>
          </cell>
          <cell r="M25">
            <v>2517373456</v>
          </cell>
          <cell r="N25">
            <v>1745604714</v>
          </cell>
        </row>
        <row r="26">
          <cell r="K26" t="str">
            <v>Restaurantes y hoteles</v>
          </cell>
          <cell r="L26">
            <v>308</v>
          </cell>
          <cell r="M26">
            <v>7380363458</v>
          </cell>
          <cell r="N26">
            <v>6002508210</v>
          </cell>
        </row>
        <row r="27">
          <cell r="K27" t="str">
            <v>Resto mineria</v>
          </cell>
          <cell r="L27">
            <v>15</v>
          </cell>
          <cell r="M27">
            <v>1074625243</v>
          </cell>
          <cell r="N27">
            <v>799358422</v>
          </cell>
        </row>
        <row r="28">
          <cell r="K28" t="str">
            <v>Salud</v>
          </cell>
          <cell r="L28">
            <v>57</v>
          </cell>
          <cell r="M28">
            <v>1276769755</v>
          </cell>
          <cell r="N28">
            <v>1070613891</v>
          </cell>
        </row>
        <row r="29">
          <cell r="K29" t="str">
            <v>Servicios empresariales s/ inmobiliario</v>
          </cell>
          <cell r="L29">
            <v>881</v>
          </cell>
          <cell r="M29">
            <v>30291778533</v>
          </cell>
          <cell r="N29">
            <v>23747384155</v>
          </cell>
        </row>
        <row r="30">
          <cell r="K30" t="str">
            <v>Textil, prendas de vestir, cuero y calzado</v>
          </cell>
          <cell r="L30">
            <v>64</v>
          </cell>
          <cell r="M30">
            <v>3267083751</v>
          </cell>
          <cell r="N30">
            <v>2283943476</v>
          </cell>
        </row>
        <row r="31">
          <cell r="K31" t="str">
            <v>Transporte</v>
          </cell>
          <cell r="L31">
            <v>988</v>
          </cell>
          <cell r="M31">
            <v>18509993344</v>
          </cell>
          <cell r="N31">
            <v>14724454351</v>
          </cell>
        </row>
      </sheetData>
      <sheetData sheetId="7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11</v>
          </cell>
          <cell r="F2" t="str">
            <v>mes</v>
          </cell>
          <cell r="G2">
            <v>11</v>
          </cell>
          <cell r="K2" t="str">
            <v>mes</v>
          </cell>
          <cell r="L2">
            <v>11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683</v>
          </cell>
          <cell r="C5">
            <v>24782040877</v>
          </cell>
          <cell r="D5">
            <v>19425287675</v>
          </cell>
          <cell r="F5">
            <v>1</v>
          </cell>
          <cell r="G5">
            <v>11547</v>
          </cell>
          <cell r="H5">
            <v>97217027918</v>
          </cell>
          <cell r="I5">
            <v>82478917858</v>
          </cell>
          <cell r="K5" t="str">
            <v>Actividades de seguros y reaseguros</v>
          </cell>
          <cell r="L5">
            <v>1</v>
          </cell>
          <cell r="M5">
            <v>10000000</v>
          </cell>
          <cell r="N5">
            <v>8500000</v>
          </cell>
          <cell r="Q5">
            <v>227</v>
          </cell>
          <cell r="R5">
            <v>3055377905</v>
          </cell>
          <cell r="S5">
            <v>2413329177</v>
          </cell>
        </row>
        <row r="6">
          <cell r="A6">
            <v>9</v>
          </cell>
          <cell r="B6">
            <v>2</v>
          </cell>
          <cell r="C6">
            <v>70000000</v>
          </cell>
          <cell r="D6">
            <v>58000000</v>
          </cell>
          <cell r="F6">
            <v>2</v>
          </cell>
          <cell r="G6">
            <v>401</v>
          </cell>
          <cell r="H6">
            <v>34648425318</v>
          </cell>
          <cell r="I6">
            <v>27776285116</v>
          </cell>
          <cell r="K6" t="str">
            <v>Actividades inmobiliarias</v>
          </cell>
          <cell r="L6">
            <v>40</v>
          </cell>
          <cell r="M6">
            <v>1221542080</v>
          </cell>
          <cell r="N6">
            <v>1002390985</v>
          </cell>
          <cell r="Q6">
            <v>220</v>
          </cell>
          <cell r="R6">
            <v>2814838426</v>
          </cell>
          <cell r="S6">
            <v>2308782786</v>
          </cell>
        </row>
        <row r="7">
          <cell r="A7">
            <v>12</v>
          </cell>
          <cell r="B7">
            <v>9751</v>
          </cell>
          <cell r="C7">
            <v>74699973365</v>
          </cell>
          <cell r="D7">
            <v>62010376853</v>
          </cell>
          <cell r="F7">
            <v>3</v>
          </cell>
          <cell r="G7">
            <v>120</v>
          </cell>
          <cell r="H7">
            <v>36391446064</v>
          </cell>
          <cell r="I7">
            <v>25474012248</v>
          </cell>
          <cell r="K7" t="str">
            <v>Agropecuario-silvicola</v>
          </cell>
          <cell r="L7">
            <v>797</v>
          </cell>
          <cell r="M7">
            <v>14077469982</v>
          </cell>
          <cell r="N7">
            <v>11329496966</v>
          </cell>
          <cell r="Q7">
            <v>393</v>
          </cell>
          <cell r="R7">
            <v>5562562521</v>
          </cell>
          <cell r="S7">
            <v>4508884000</v>
          </cell>
        </row>
        <row r="8">
          <cell r="A8">
            <v>14</v>
          </cell>
          <cell r="B8">
            <v>40</v>
          </cell>
          <cell r="C8">
            <v>8177549963</v>
          </cell>
          <cell r="D8">
            <v>5675988264</v>
          </cell>
          <cell r="F8">
            <v>4</v>
          </cell>
          <cell r="G8">
            <v>11</v>
          </cell>
          <cell r="H8">
            <v>11336033770</v>
          </cell>
          <cell r="I8">
            <v>6801620262</v>
          </cell>
          <cell r="K8" t="str">
            <v>Alimentos</v>
          </cell>
          <cell r="L8">
            <v>83</v>
          </cell>
          <cell r="M8">
            <v>3072230396</v>
          </cell>
          <cell r="N8">
            <v>2246941054</v>
          </cell>
          <cell r="Q8">
            <v>269</v>
          </cell>
          <cell r="R8">
            <v>2314755757</v>
          </cell>
          <cell r="S8">
            <v>1869680351</v>
          </cell>
        </row>
        <row r="9">
          <cell r="A9">
            <v>16</v>
          </cell>
          <cell r="B9">
            <v>134</v>
          </cell>
          <cell r="C9">
            <v>9170240346</v>
          </cell>
          <cell r="D9">
            <v>6707329123</v>
          </cell>
          <cell r="F9" t="str">
            <v>Total general</v>
          </cell>
          <cell r="G9">
            <v>12079</v>
          </cell>
          <cell r="H9">
            <v>179592933070</v>
          </cell>
          <cell r="I9">
            <v>142530835484</v>
          </cell>
          <cell r="K9" t="str">
            <v>Auxiliares financieros</v>
          </cell>
          <cell r="L9">
            <v>13</v>
          </cell>
          <cell r="M9">
            <v>270721208</v>
          </cell>
          <cell r="N9">
            <v>222873889</v>
          </cell>
          <cell r="Q9">
            <v>587</v>
          </cell>
          <cell r="R9">
            <v>7388401208</v>
          </cell>
          <cell r="S9">
            <v>5925537535</v>
          </cell>
        </row>
        <row r="10">
          <cell r="A10">
            <v>28</v>
          </cell>
          <cell r="B10">
            <v>20</v>
          </cell>
          <cell r="C10">
            <v>2840993663</v>
          </cell>
          <cell r="D10">
            <v>2066244614</v>
          </cell>
          <cell r="K10" t="str">
            <v>Bebidas y tabaco</v>
          </cell>
          <cell r="L10">
            <v>6</v>
          </cell>
          <cell r="M10">
            <v>108624356</v>
          </cell>
          <cell r="N10">
            <v>92330702</v>
          </cell>
          <cell r="Q10">
            <v>1189</v>
          </cell>
          <cell r="R10">
            <v>14898389760</v>
          </cell>
          <cell r="S10">
            <v>12123027598</v>
          </cell>
        </row>
        <row r="11">
          <cell r="A11">
            <v>37</v>
          </cell>
          <cell r="B11">
            <v>1207</v>
          </cell>
          <cell r="C11">
            <v>42968733060</v>
          </cell>
          <cell r="D11">
            <v>34428462513</v>
          </cell>
          <cell r="K11" t="str">
            <v xml:space="preserve">Celulosa, papel e imprentas </v>
          </cell>
          <cell r="L11">
            <v>35</v>
          </cell>
          <cell r="M11">
            <v>1593521704</v>
          </cell>
          <cell r="N11">
            <v>1215472700</v>
          </cell>
          <cell r="Q11">
            <v>4291</v>
          </cell>
          <cell r="R11">
            <v>87945193534</v>
          </cell>
          <cell r="S11">
            <v>67933933950</v>
          </cell>
        </row>
        <row r="12">
          <cell r="A12">
            <v>39</v>
          </cell>
          <cell r="B12">
            <v>214</v>
          </cell>
          <cell r="C12">
            <v>15791934638</v>
          </cell>
          <cell r="D12">
            <v>11353352533</v>
          </cell>
          <cell r="K12" t="str">
            <v>Cobre</v>
          </cell>
          <cell r="L12">
            <v>1</v>
          </cell>
          <cell r="M12">
            <v>15000000</v>
          </cell>
          <cell r="N12">
            <v>12750000</v>
          </cell>
          <cell r="Q12">
            <v>629</v>
          </cell>
          <cell r="R12">
            <v>7416179772</v>
          </cell>
          <cell r="S12">
            <v>6151757777</v>
          </cell>
        </row>
        <row r="13">
          <cell r="A13">
            <v>49</v>
          </cell>
          <cell r="B13">
            <v>6</v>
          </cell>
          <cell r="C13">
            <v>820463579</v>
          </cell>
          <cell r="D13">
            <v>584440867</v>
          </cell>
          <cell r="K13" t="str">
            <v>Comercio</v>
          </cell>
          <cell r="L13">
            <v>2890</v>
          </cell>
          <cell r="M13">
            <v>43882631406</v>
          </cell>
          <cell r="N13">
            <v>35131017000</v>
          </cell>
          <cell r="Q13">
            <v>802</v>
          </cell>
          <cell r="R13">
            <v>8817451824</v>
          </cell>
          <cell r="S13">
            <v>7319022923</v>
          </cell>
        </row>
        <row r="14">
          <cell r="A14">
            <v>55</v>
          </cell>
          <cell r="B14">
            <v>3</v>
          </cell>
          <cell r="C14">
            <v>180000000</v>
          </cell>
          <cell r="D14">
            <v>144000000</v>
          </cell>
          <cell r="K14" t="str">
            <v>Comunicaciones</v>
          </cell>
          <cell r="L14">
            <v>44</v>
          </cell>
          <cell r="M14">
            <v>540084173</v>
          </cell>
          <cell r="N14">
            <v>457558214</v>
          </cell>
          <cell r="Q14">
            <v>368</v>
          </cell>
          <cell r="R14">
            <v>3825875615</v>
          </cell>
          <cell r="S14">
            <v>3137644806</v>
          </cell>
        </row>
        <row r="15">
          <cell r="A15">
            <v>672</v>
          </cell>
          <cell r="B15">
            <v>19</v>
          </cell>
          <cell r="C15">
            <v>91003579</v>
          </cell>
          <cell r="D15">
            <v>77353042</v>
          </cell>
          <cell r="K15" t="str">
            <v>Construccion</v>
          </cell>
          <cell r="L15">
            <v>278</v>
          </cell>
          <cell r="M15">
            <v>13162711768</v>
          </cell>
          <cell r="N15">
            <v>9723677863</v>
          </cell>
          <cell r="Q15">
            <v>1021</v>
          </cell>
          <cell r="R15">
            <v>11725424972</v>
          </cell>
          <cell r="S15">
            <v>9344583202</v>
          </cell>
        </row>
        <row r="16">
          <cell r="A16" t="str">
            <v>Total general</v>
          </cell>
          <cell r="B16">
            <v>12079</v>
          </cell>
          <cell r="C16">
            <v>179592933070</v>
          </cell>
          <cell r="D16">
            <v>142530835484</v>
          </cell>
          <cell r="K16" t="str">
            <v xml:space="preserve">Educacion </v>
          </cell>
          <cell r="L16">
            <v>35</v>
          </cell>
          <cell r="M16">
            <v>1978491580</v>
          </cell>
          <cell r="N16">
            <v>1464667843</v>
          </cell>
          <cell r="Q16">
            <v>840</v>
          </cell>
          <cell r="R16">
            <v>7978149163</v>
          </cell>
          <cell r="S16">
            <v>6535334953</v>
          </cell>
        </row>
        <row r="17">
          <cell r="K17" t="str">
            <v>Electricidad, gas y agua</v>
          </cell>
          <cell r="L17">
            <v>23</v>
          </cell>
          <cell r="M17">
            <v>1887666905</v>
          </cell>
          <cell r="N17">
            <v>1410529472</v>
          </cell>
          <cell r="Q17">
            <v>315</v>
          </cell>
          <cell r="R17">
            <v>3524635191</v>
          </cell>
          <cell r="S17">
            <v>2859681013</v>
          </cell>
        </row>
        <row r="18">
          <cell r="K18" t="str">
            <v>Intermediacion financiera</v>
          </cell>
          <cell r="L18">
            <v>21</v>
          </cell>
          <cell r="M18">
            <v>2361453834</v>
          </cell>
          <cell r="N18">
            <v>1668077618</v>
          </cell>
          <cell r="Q18">
            <v>655</v>
          </cell>
          <cell r="R18">
            <v>8130607464</v>
          </cell>
          <cell r="S18">
            <v>6727708464</v>
          </cell>
        </row>
        <row r="19">
          <cell r="K19" t="str">
            <v>Maderas y muebles</v>
          </cell>
          <cell r="L19">
            <v>62</v>
          </cell>
          <cell r="M19">
            <v>2481955226</v>
          </cell>
          <cell r="N19">
            <v>1960442627</v>
          </cell>
          <cell r="Q19">
            <v>135</v>
          </cell>
          <cell r="R19">
            <v>1607107044</v>
          </cell>
          <cell r="S19">
            <v>1344762850</v>
          </cell>
        </row>
        <row r="20">
          <cell r="K20" t="str">
            <v>Minerales no metalicos y metalica basica</v>
          </cell>
          <cell r="L20">
            <v>25</v>
          </cell>
          <cell r="M20">
            <v>343748920</v>
          </cell>
          <cell r="N20">
            <v>292186582</v>
          </cell>
          <cell r="Q20">
            <v>138</v>
          </cell>
          <cell r="R20">
            <v>2587982914</v>
          </cell>
          <cell r="S20">
            <v>2027164099</v>
          </cell>
        </row>
        <row r="21">
          <cell r="K21" t="str">
            <v>Otros servicios sociales y personales</v>
          </cell>
          <cell r="L21">
            <v>296</v>
          </cell>
          <cell r="M21">
            <v>11347309443</v>
          </cell>
          <cell r="N21">
            <v>8157021057</v>
          </cell>
        </row>
        <row r="22">
          <cell r="K22" t="str">
            <v>Pesca</v>
          </cell>
          <cell r="L22">
            <v>122</v>
          </cell>
          <cell r="M22">
            <v>1919103475</v>
          </cell>
          <cell r="N22">
            <v>1470926568</v>
          </cell>
        </row>
        <row r="23">
          <cell r="K23" t="str">
            <v>Productos metalicos, maquinaria y equipos, y otros n.c.p.</v>
          </cell>
          <cell r="L23">
            <v>133</v>
          </cell>
          <cell r="M23">
            <v>4137126319</v>
          </cell>
          <cell r="N23">
            <v>3173765712</v>
          </cell>
        </row>
        <row r="24">
          <cell r="K24" t="str">
            <v>Quimica, caucho y plastico</v>
          </cell>
          <cell r="L24">
            <v>8</v>
          </cell>
          <cell r="M24">
            <v>1649845189</v>
          </cell>
          <cell r="N24">
            <v>1180868411</v>
          </cell>
        </row>
        <row r="25">
          <cell r="K25" t="str">
            <v>Restaurantes y hoteles</v>
          </cell>
          <cell r="L25">
            <v>257</v>
          </cell>
          <cell r="M25">
            <v>3719937836</v>
          </cell>
          <cell r="N25">
            <v>3107318570</v>
          </cell>
        </row>
        <row r="26">
          <cell r="K26" t="str">
            <v>Resto mineria</v>
          </cell>
          <cell r="L26">
            <v>15</v>
          </cell>
          <cell r="M26">
            <v>605622581</v>
          </cell>
          <cell r="N26">
            <v>501250867</v>
          </cell>
        </row>
        <row r="27">
          <cell r="K27" t="str">
            <v>Salud</v>
          </cell>
          <cell r="L27">
            <v>74</v>
          </cell>
          <cell r="M27">
            <v>1971664429</v>
          </cell>
          <cell r="N27">
            <v>1579133325</v>
          </cell>
        </row>
        <row r="28">
          <cell r="K28" t="str">
            <v>Servicios empresariales s/ inmobiliario</v>
          </cell>
          <cell r="L28">
            <v>839</v>
          </cell>
          <cell r="M28">
            <v>18875175399</v>
          </cell>
          <cell r="N28">
            <v>15136668589</v>
          </cell>
        </row>
        <row r="29">
          <cell r="K29" t="str">
            <v>Textil, prendas de vestir, cuero y calzado</v>
          </cell>
          <cell r="L29">
            <v>62</v>
          </cell>
          <cell r="M29">
            <v>1140498978</v>
          </cell>
          <cell r="N29">
            <v>917449452</v>
          </cell>
        </row>
        <row r="30">
          <cell r="K30" t="str">
            <v>Transporte</v>
          </cell>
          <cell r="L30">
            <v>1124</v>
          </cell>
          <cell r="M30">
            <v>13432426172</v>
          </cell>
          <cell r="N30">
            <v>11022600552</v>
          </cell>
        </row>
      </sheetData>
      <sheetData sheetId="8">
        <row r="1">
          <cell r="A1" t="str">
            <v>agno</v>
          </cell>
          <cell r="B1">
            <v>2020</v>
          </cell>
          <cell r="F1" t="str">
            <v>agno</v>
          </cell>
          <cell r="G1">
            <v>2020</v>
          </cell>
          <cell r="K1" t="str">
            <v>agno</v>
          </cell>
          <cell r="L1">
            <v>2020</v>
          </cell>
        </row>
        <row r="2">
          <cell r="A2" t="str">
            <v>mes</v>
          </cell>
          <cell r="B2">
            <v>12</v>
          </cell>
          <cell r="F2" t="str">
            <v>mes</v>
          </cell>
          <cell r="G2">
            <v>12</v>
          </cell>
          <cell r="K2" t="str">
            <v>mes</v>
          </cell>
          <cell r="L2">
            <v>12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446</v>
          </cell>
          <cell r="C5">
            <v>14235662432</v>
          </cell>
          <cell r="D5">
            <v>16750543375</v>
          </cell>
          <cell r="F5">
            <v>1</v>
          </cell>
          <cell r="G5">
            <v>7747</v>
          </cell>
          <cell r="H5">
            <v>68990602151</v>
          </cell>
          <cell r="I5">
            <v>63946972676</v>
          </cell>
          <cell r="K5" t="str">
            <v>Actividades de seguros y reaseguros</v>
          </cell>
          <cell r="L5">
            <v>3</v>
          </cell>
          <cell r="M5">
            <v>75112765</v>
          </cell>
          <cell r="N5">
            <v>63845850</v>
          </cell>
          <cell r="Q5">
            <v>208</v>
          </cell>
          <cell r="R5">
            <v>2748483507</v>
          </cell>
          <cell r="S5">
            <v>3365952227</v>
          </cell>
        </row>
        <row r="6">
          <cell r="A6">
            <v>9</v>
          </cell>
          <cell r="B6">
            <v>1</v>
          </cell>
          <cell r="C6">
            <v>300000000</v>
          </cell>
          <cell r="D6">
            <v>180000000</v>
          </cell>
          <cell r="F6">
            <v>2</v>
          </cell>
          <cell r="G6">
            <v>301</v>
          </cell>
          <cell r="H6">
            <v>29858970822</v>
          </cell>
          <cell r="I6">
            <v>23707914675</v>
          </cell>
          <cell r="K6" t="str">
            <v>Actividades inmobiliarias</v>
          </cell>
          <cell r="L6">
            <v>25</v>
          </cell>
          <cell r="M6">
            <v>693109797</v>
          </cell>
          <cell r="N6">
            <v>578582607</v>
          </cell>
          <cell r="Q6">
            <v>125</v>
          </cell>
          <cell r="R6">
            <v>2319133142</v>
          </cell>
          <cell r="S6">
            <v>1823016906</v>
          </cell>
        </row>
        <row r="7">
          <cell r="A7">
            <v>12</v>
          </cell>
          <cell r="B7">
            <v>6572</v>
          </cell>
          <cell r="C7">
            <v>58022669002</v>
          </cell>
          <cell r="D7">
            <v>47921415999</v>
          </cell>
          <cell r="F7">
            <v>3</v>
          </cell>
          <cell r="G7">
            <v>59</v>
          </cell>
          <cell r="H7">
            <v>19053338808</v>
          </cell>
          <cell r="I7">
            <v>13336173683</v>
          </cell>
          <cell r="K7" t="str">
            <v>Agropecuario-silvicola</v>
          </cell>
          <cell r="L7">
            <v>575</v>
          </cell>
          <cell r="M7">
            <v>9933837275</v>
          </cell>
          <cell r="N7">
            <v>8009846300</v>
          </cell>
          <cell r="Q7">
            <v>273</v>
          </cell>
          <cell r="R7">
            <v>3551096185</v>
          </cell>
          <cell r="S7">
            <v>2958053628</v>
          </cell>
        </row>
        <row r="8">
          <cell r="A8">
            <v>14</v>
          </cell>
          <cell r="B8">
            <v>28</v>
          </cell>
          <cell r="C8">
            <v>2727900027</v>
          </cell>
          <cell r="D8">
            <v>1950996425</v>
          </cell>
          <cell r="F8">
            <v>4</v>
          </cell>
          <cell r="G8">
            <v>5</v>
          </cell>
          <cell r="H8">
            <v>3203230343</v>
          </cell>
          <cell r="I8">
            <v>1921938206</v>
          </cell>
          <cell r="K8" t="str">
            <v>Alimentos</v>
          </cell>
          <cell r="L8">
            <v>40</v>
          </cell>
          <cell r="M8">
            <v>1482640211</v>
          </cell>
          <cell r="N8">
            <v>1180865520</v>
          </cell>
          <cell r="Q8">
            <v>207</v>
          </cell>
          <cell r="R8">
            <v>1685681570</v>
          </cell>
          <cell r="S8">
            <v>1420173520</v>
          </cell>
        </row>
        <row r="9">
          <cell r="A9">
            <v>16</v>
          </cell>
          <cell r="B9">
            <v>50</v>
          </cell>
          <cell r="C9">
            <v>2421942453</v>
          </cell>
          <cell r="D9">
            <v>1902763650</v>
          </cell>
          <cell r="F9" t="str">
            <v>Total general</v>
          </cell>
          <cell r="G9">
            <v>8112</v>
          </cell>
          <cell r="H9">
            <v>121106142124</v>
          </cell>
          <cell r="I9">
            <v>102912999240</v>
          </cell>
          <cell r="K9" t="str">
            <v>Auxiliares financieros</v>
          </cell>
          <cell r="L9">
            <v>8</v>
          </cell>
          <cell r="M9">
            <v>262327320</v>
          </cell>
          <cell r="N9">
            <v>217213723</v>
          </cell>
          <cell r="Q9">
            <v>359</v>
          </cell>
          <cell r="R9">
            <v>4045002821</v>
          </cell>
          <cell r="S9">
            <v>3320316382</v>
          </cell>
        </row>
        <row r="10">
          <cell r="A10">
            <v>28</v>
          </cell>
          <cell r="B10">
            <v>11</v>
          </cell>
          <cell r="C10">
            <v>1098083000</v>
          </cell>
          <cell r="D10">
            <v>870370550</v>
          </cell>
          <cell r="K10" t="str">
            <v>Bebidas y tabaco</v>
          </cell>
          <cell r="L10">
            <v>9</v>
          </cell>
          <cell r="M10">
            <v>331791240</v>
          </cell>
          <cell r="N10">
            <v>269522554</v>
          </cell>
          <cell r="Q10">
            <v>771</v>
          </cell>
          <cell r="R10">
            <v>8966142141</v>
          </cell>
          <cell r="S10">
            <v>7877264288</v>
          </cell>
        </row>
        <row r="11">
          <cell r="A11">
            <v>37</v>
          </cell>
          <cell r="B11">
            <v>799</v>
          </cell>
          <cell r="C11">
            <v>30240926999</v>
          </cell>
          <cell r="D11">
            <v>24071277098</v>
          </cell>
          <cell r="K11" t="str">
            <v xml:space="preserve">Celulosa, papel e imprentas </v>
          </cell>
          <cell r="L11">
            <v>19</v>
          </cell>
          <cell r="M11">
            <v>261890298</v>
          </cell>
          <cell r="N11">
            <v>219368494</v>
          </cell>
          <cell r="Q11">
            <v>2796</v>
          </cell>
          <cell r="R11">
            <v>59256239800</v>
          </cell>
          <cell r="S11">
            <v>48622828953</v>
          </cell>
        </row>
        <row r="12">
          <cell r="A12">
            <v>39</v>
          </cell>
          <cell r="B12">
            <v>168</v>
          </cell>
          <cell r="C12">
            <v>11012174977</v>
          </cell>
          <cell r="D12">
            <v>8472086928</v>
          </cell>
          <cell r="K12" t="str">
            <v>Cobre</v>
          </cell>
          <cell r="L12">
            <v>3</v>
          </cell>
          <cell r="M12">
            <v>137556750</v>
          </cell>
          <cell r="N12">
            <v>112623509</v>
          </cell>
          <cell r="Q12">
            <v>355</v>
          </cell>
          <cell r="R12">
            <v>4560919048</v>
          </cell>
          <cell r="S12">
            <v>4153023069</v>
          </cell>
        </row>
        <row r="13">
          <cell r="A13">
            <v>49</v>
          </cell>
          <cell r="B13">
            <v>6</v>
          </cell>
          <cell r="C13">
            <v>492372784</v>
          </cell>
          <cell r="D13">
            <v>368839291</v>
          </cell>
          <cell r="K13" t="str">
            <v>Comercio</v>
          </cell>
          <cell r="L13">
            <v>1932</v>
          </cell>
          <cell r="M13">
            <v>26560189559</v>
          </cell>
          <cell r="N13">
            <v>24505225642</v>
          </cell>
          <cell r="Q13">
            <v>527</v>
          </cell>
          <cell r="R13">
            <v>6742665630</v>
          </cell>
          <cell r="S13">
            <v>5605402683</v>
          </cell>
        </row>
        <row r="14">
          <cell r="A14">
            <v>55</v>
          </cell>
          <cell r="B14">
            <v>1</v>
          </cell>
          <cell r="C14">
            <v>300000000</v>
          </cell>
          <cell r="D14">
            <v>210000000</v>
          </cell>
          <cell r="K14" t="str">
            <v>Comunicaciones</v>
          </cell>
          <cell r="L14">
            <v>30</v>
          </cell>
          <cell r="M14">
            <v>321105818</v>
          </cell>
          <cell r="N14">
            <v>272939203</v>
          </cell>
          <cell r="Q14">
            <v>257</v>
          </cell>
          <cell r="R14">
            <v>3335370040</v>
          </cell>
          <cell r="S14">
            <v>2683925658</v>
          </cell>
        </row>
        <row r="15">
          <cell r="A15">
            <v>672</v>
          </cell>
          <cell r="B15">
            <v>30</v>
          </cell>
          <cell r="C15">
            <v>254410450</v>
          </cell>
          <cell r="D15">
            <v>214705924</v>
          </cell>
          <cell r="K15" t="str">
            <v>Construccion</v>
          </cell>
          <cell r="L15">
            <v>200</v>
          </cell>
          <cell r="M15">
            <v>8205679868</v>
          </cell>
          <cell r="N15">
            <v>6323584396</v>
          </cell>
          <cell r="Q15">
            <v>737</v>
          </cell>
          <cell r="R15">
            <v>6725252935</v>
          </cell>
          <cell r="S15">
            <v>6042489435</v>
          </cell>
        </row>
        <row r="16">
          <cell r="A16" t="str">
            <v>Total general</v>
          </cell>
          <cell r="B16">
            <v>8112</v>
          </cell>
          <cell r="C16">
            <v>121106142124</v>
          </cell>
          <cell r="D16">
            <v>102912999240</v>
          </cell>
          <cell r="K16" t="str">
            <v xml:space="preserve">Educacion </v>
          </cell>
          <cell r="L16">
            <v>38</v>
          </cell>
          <cell r="M16">
            <v>2031586932</v>
          </cell>
          <cell r="N16">
            <v>1541525406</v>
          </cell>
          <cell r="Q16">
            <v>645</v>
          </cell>
          <cell r="R16">
            <v>5876825926</v>
          </cell>
          <cell r="S16">
            <v>4912733125</v>
          </cell>
        </row>
        <row r="17">
          <cell r="K17" t="str">
            <v xml:space="preserve">ElaboraciÓn de combustibles </v>
          </cell>
          <cell r="L17">
            <v>2</v>
          </cell>
          <cell r="M17">
            <v>44361895</v>
          </cell>
          <cell r="N17">
            <v>35691179</v>
          </cell>
          <cell r="Q17">
            <v>225</v>
          </cell>
          <cell r="R17">
            <v>2771031129</v>
          </cell>
          <cell r="S17">
            <v>2276986926</v>
          </cell>
        </row>
        <row r="18">
          <cell r="K18" t="str">
            <v>Electricidad, gas y agua</v>
          </cell>
          <cell r="L18">
            <v>16</v>
          </cell>
          <cell r="M18">
            <v>164657568</v>
          </cell>
          <cell r="N18">
            <v>139944826</v>
          </cell>
          <cell r="Q18">
            <v>424</v>
          </cell>
          <cell r="R18">
            <v>6012155020</v>
          </cell>
          <cell r="S18">
            <v>4983194863</v>
          </cell>
        </row>
        <row r="19">
          <cell r="K19" t="str">
            <v>Intermediacion financiera</v>
          </cell>
          <cell r="L19">
            <v>17</v>
          </cell>
          <cell r="M19">
            <v>1409087664</v>
          </cell>
          <cell r="N19">
            <v>1053811712</v>
          </cell>
          <cell r="Q19">
            <v>85</v>
          </cell>
          <cell r="R19">
            <v>828824315</v>
          </cell>
          <cell r="S19">
            <v>1553191891</v>
          </cell>
        </row>
        <row r="20">
          <cell r="K20" t="str">
            <v>Maderas y muebles</v>
          </cell>
          <cell r="L20">
            <v>41</v>
          </cell>
          <cell r="M20">
            <v>2189180213</v>
          </cell>
          <cell r="N20">
            <v>1536667458</v>
          </cell>
          <cell r="Q20">
            <v>118</v>
          </cell>
          <cell r="R20">
            <v>1681318915</v>
          </cell>
          <cell r="S20">
            <v>1314445686</v>
          </cell>
        </row>
        <row r="21">
          <cell r="K21" t="str">
            <v>Minerales no metalicos y metalica basica</v>
          </cell>
          <cell r="L21">
            <v>12</v>
          </cell>
          <cell r="M21">
            <v>784742663</v>
          </cell>
          <cell r="N21">
            <v>568441875</v>
          </cell>
        </row>
        <row r="22">
          <cell r="K22" t="str">
            <v>Organizaciones y �rganos extraterritoriales</v>
          </cell>
          <cell r="L22">
            <v>2</v>
          </cell>
          <cell r="M22">
            <v>32017698</v>
          </cell>
          <cell r="N22">
            <v>27215043</v>
          </cell>
        </row>
        <row r="23">
          <cell r="K23" t="str">
            <v>Otros servicios sociales y personales</v>
          </cell>
          <cell r="L23">
            <v>239</v>
          </cell>
          <cell r="M23">
            <v>5368926216</v>
          </cell>
          <cell r="N23">
            <v>4133771354</v>
          </cell>
        </row>
        <row r="24">
          <cell r="K24" t="str">
            <v>Pesca</v>
          </cell>
          <cell r="L24">
            <v>113</v>
          </cell>
          <cell r="M24">
            <v>1123790695</v>
          </cell>
          <cell r="N24">
            <v>912722092</v>
          </cell>
        </row>
        <row r="25">
          <cell r="K25" t="str">
            <v>Productos metalicos, maquinaria y equipos, y otros n.c.p.</v>
          </cell>
          <cell r="L25">
            <v>80</v>
          </cell>
          <cell r="M25">
            <v>1654940309</v>
          </cell>
          <cell r="N25">
            <v>1383886441</v>
          </cell>
        </row>
        <row r="26">
          <cell r="K26" t="str">
            <v>Quimica, caucho y plastico</v>
          </cell>
          <cell r="L26">
            <v>13</v>
          </cell>
          <cell r="M26">
            <v>1256657504</v>
          </cell>
          <cell r="N26">
            <v>950566133</v>
          </cell>
        </row>
        <row r="27">
          <cell r="K27" t="str">
            <v>Restaurantes y hoteles</v>
          </cell>
          <cell r="L27">
            <v>206</v>
          </cell>
          <cell r="M27">
            <v>6057366723</v>
          </cell>
          <cell r="N27">
            <v>4857659592</v>
          </cell>
        </row>
        <row r="28">
          <cell r="K28" t="str">
            <v>Resto mineria</v>
          </cell>
          <cell r="L28">
            <v>9</v>
          </cell>
          <cell r="M28">
            <v>788336302</v>
          </cell>
          <cell r="N28">
            <v>643735856</v>
          </cell>
        </row>
        <row r="29">
          <cell r="K29" t="str">
            <v>Salud</v>
          </cell>
          <cell r="L29">
            <v>35</v>
          </cell>
          <cell r="M29">
            <v>426381097</v>
          </cell>
          <cell r="N29">
            <v>358895628</v>
          </cell>
        </row>
        <row r="30">
          <cell r="K30" t="str">
            <v>Servicios empresariales s/ inmobiliario</v>
          </cell>
          <cell r="L30">
            <v>559</v>
          </cell>
          <cell r="M30">
            <v>16200391759</v>
          </cell>
          <cell r="N30">
            <v>12893326088</v>
          </cell>
        </row>
        <row r="31">
          <cell r="K31" t="str">
            <v>Textil, prendas de vestir, cuero y calzado</v>
          </cell>
          <cell r="L31">
            <v>43</v>
          </cell>
          <cell r="M31">
            <v>333030572</v>
          </cell>
          <cell r="N31">
            <v>335385196</v>
          </cell>
        </row>
        <row r="32">
          <cell r="K32" t="str">
            <v>Transporte</v>
          </cell>
          <cell r="L32">
            <v>770</v>
          </cell>
          <cell r="M32">
            <v>10546218345</v>
          </cell>
          <cell r="N32">
            <v>9662298074</v>
          </cell>
        </row>
      </sheetData>
      <sheetData sheetId="9">
        <row r="1">
          <cell r="A1" t="str">
            <v>agno</v>
          </cell>
          <cell r="B1">
            <v>2021</v>
          </cell>
          <cell r="F1" t="str">
            <v>agno</v>
          </cell>
          <cell r="G1">
            <v>2021</v>
          </cell>
          <cell r="K1" t="str">
            <v>agno</v>
          </cell>
          <cell r="L1">
            <v>2021</v>
          </cell>
        </row>
        <row r="2">
          <cell r="A2" t="str">
            <v>mes</v>
          </cell>
          <cell r="B2">
            <v>1</v>
          </cell>
          <cell r="F2" t="str">
            <v>mes</v>
          </cell>
          <cell r="G2">
            <v>1</v>
          </cell>
          <cell r="K2" t="str">
            <v>mes</v>
          </cell>
          <cell r="L2">
            <v>1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341</v>
          </cell>
          <cell r="C5">
            <v>9722542914</v>
          </cell>
          <cell r="D5">
            <v>7609027308</v>
          </cell>
          <cell r="F5">
            <v>1</v>
          </cell>
          <cell r="G5">
            <v>6065</v>
          </cell>
          <cell r="H5">
            <v>63258145962</v>
          </cell>
          <cell r="I5">
            <v>53753257913</v>
          </cell>
          <cell r="K5" t="str">
            <v>Actividades inmobiliarias</v>
          </cell>
          <cell r="L5">
            <v>29</v>
          </cell>
          <cell r="M5">
            <v>3184774572</v>
          </cell>
          <cell r="N5">
            <v>2312639884</v>
          </cell>
          <cell r="Q5">
            <v>146</v>
          </cell>
          <cell r="R5">
            <v>1693495338</v>
          </cell>
          <cell r="S5">
            <v>1419808150</v>
          </cell>
        </row>
        <row r="6">
          <cell r="A6">
            <v>9</v>
          </cell>
          <cell r="B6">
            <v>1</v>
          </cell>
          <cell r="C6">
            <v>200000000</v>
          </cell>
          <cell r="D6">
            <v>140000000</v>
          </cell>
          <cell r="F6">
            <v>2</v>
          </cell>
          <cell r="G6">
            <v>222</v>
          </cell>
          <cell r="H6">
            <v>21011187580</v>
          </cell>
          <cell r="I6">
            <v>16674749940</v>
          </cell>
          <cell r="K6" t="str">
            <v>Administracion publica</v>
          </cell>
          <cell r="L6">
            <v>1</v>
          </cell>
          <cell r="M6">
            <v>4092422</v>
          </cell>
          <cell r="N6">
            <v>3478559</v>
          </cell>
          <cell r="Q6">
            <v>81</v>
          </cell>
          <cell r="R6">
            <v>1837003286</v>
          </cell>
          <cell r="S6">
            <v>1397894279</v>
          </cell>
        </row>
        <row r="7">
          <cell r="A7">
            <v>12</v>
          </cell>
          <cell r="B7">
            <v>5142</v>
          </cell>
          <cell r="C7">
            <v>63801169688</v>
          </cell>
          <cell r="D7">
            <v>52140186374</v>
          </cell>
          <cell r="F7">
            <v>3</v>
          </cell>
          <cell r="G7">
            <v>54</v>
          </cell>
          <cell r="H7">
            <v>26495976473</v>
          </cell>
          <cell r="I7">
            <v>18544837392</v>
          </cell>
          <cell r="K7" t="str">
            <v>Agropecuario-silvicola</v>
          </cell>
          <cell r="L7">
            <v>465</v>
          </cell>
          <cell r="M7">
            <v>7070246563</v>
          </cell>
          <cell r="N7">
            <v>5750053374</v>
          </cell>
          <cell r="Q7">
            <v>133</v>
          </cell>
          <cell r="R7">
            <v>2798708486</v>
          </cell>
          <cell r="S7">
            <v>2329474248</v>
          </cell>
        </row>
        <row r="8">
          <cell r="A8">
            <v>14</v>
          </cell>
          <cell r="B8">
            <v>28</v>
          </cell>
          <cell r="C8">
            <v>8591042698</v>
          </cell>
          <cell r="D8">
            <v>6081754620</v>
          </cell>
          <cell r="F8">
            <v>4</v>
          </cell>
          <cell r="G8">
            <v>2</v>
          </cell>
          <cell r="H8">
            <v>1300000000</v>
          </cell>
          <cell r="I8">
            <v>780000000</v>
          </cell>
          <cell r="K8" t="str">
            <v>Alimentos</v>
          </cell>
          <cell r="L8">
            <v>43</v>
          </cell>
          <cell r="M8">
            <v>1190397733</v>
          </cell>
          <cell r="N8">
            <v>939731203</v>
          </cell>
          <cell r="Q8">
            <v>127</v>
          </cell>
          <cell r="R8">
            <v>1581097252</v>
          </cell>
          <cell r="S8">
            <v>1325551531</v>
          </cell>
        </row>
        <row r="9">
          <cell r="A9">
            <v>16</v>
          </cell>
          <cell r="B9">
            <v>35</v>
          </cell>
          <cell r="C9">
            <v>2517101918</v>
          </cell>
          <cell r="D9">
            <v>1828786630</v>
          </cell>
          <cell r="F9" t="str">
            <v>Total general</v>
          </cell>
          <cell r="G9">
            <v>6343</v>
          </cell>
          <cell r="H9">
            <v>112065310015</v>
          </cell>
          <cell r="I9">
            <v>89752845245</v>
          </cell>
          <cell r="K9" t="str">
            <v>Auxiliares financieros</v>
          </cell>
          <cell r="L9">
            <v>10</v>
          </cell>
          <cell r="M9">
            <v>244901147</v>
          </cell>
          <cell r="N9">
            <v>205582166</v>
          </cell>
          <cell r="Q9">
            <v>254</v>
          </cell>
          <cell r="R9">
            <v>3677464312</v>
          </cell>
          <cell r="S9">
            <v>3088643893</v>
          </cell>
        </row>
        <row r="10">
          <cell r="A10">
            <v>28</v>
          </cell>
          <cell r="B10">
            <v>8</v>
          </cell>
          <cell r="C10">
            <v>1007450000</v>
          </cell>
          <cell r="D10">
            <v>745820000</v>
          </cell>
          <cell r="K10" t="str">
            <v>Bebidas y tabaco</v>
          </cell>
          <cell r="L10">
            <v>2</v>
          </cell>
          <cell r="M10">
            <v>11614563</v>
          </cell>
          <cell r="N10">
            <v>9872378</v>
          </cell>
          <cell r="Q10">
            <v>485</v>
          </cell>
          <cell r="R10">
            <v>6689525179</v>
          </cell>
          <cell r="S10">
            <v>5500866319</v>
          </cell>
        </row>
        <row r="11">
          <cell r="A11">
            <v>37</v>
          </cell>
          <cell r="B11">
            <v>637</v>
          </cell>
          <cell r="C11">
            <v>19548746441</v>
          </cell>
          <cell r="D11">
            <v>15933156082</v>
          </cell>
          <cell r="K11" t="str">
            <v xml:space="preserve">Celulosa, papel e imprentas </v>
          </cell>
          <cell r="L11">
            <v>20</v>
          </cell>
          <cell r="M11">
            <v>362841295</v>
          </cell>
          <cell r="N11">
            <v>302574568</v>
          </cell>
          <cell r="Q11">
            <v>2355</v>
          </cell>
          <cell r="R11">
            <v>59076216440</v>
          </cell>
          <cell r="S11">
            <v>46081020988</v>
          </cell>
        </row>
        <row r="12">
          <cell r="A12">
            <v>39</v>
          </cell>
          <cell r="B12">
            <v>122</v>
          </cell>
          <cell r="C12">
            <v>5880547249</v>
          </cell>
          <cell r="D12">
            <v>4694411489</v>
          </cell>
          <cell r="K12" t="str">
            <v>Cobre</v>
          </cell>
          <cell r="L12">
            <v>3</v>
          </cell>
          <cell r="M12">
            <v>21595872</v>
          </cell>
          <cell r="N12">
            <v>18356491</v>
          </cell>
          <cell r="Q12">
            <v>227</v>
          </cell>
          <cell r="R12">
            <v>2543986200</v>
          </cell>
          <cell r="S12">
            <v>2150870838</v>
          </cell>
        </row>
        <row r="13">
          <cell r="A13">
            <v>55</v>
          </cell>
          <cell r="B13">
            <v>1</v>
          </cell>
          <cell r="C13">
            <v>650000000</v>
          </cell>
          <cell r="D13">
            <v>455000000</v>
          </cell>
          <cell r="K13" t="str">
            <v>Comercio</v>
          </cell>
          <cell r="L13">
            <v>1593</v>
          </cell>
          <cell r="M13">
            <v>26019508129</v>
          </cell>
          <cell r="N13">
            <v>20955278982</v>
          </cell>
          <cell r="Q13">
            <v>327</v>
          </cell>
          <cell r="R13">
            <v>4471550334</v>
          </cell>
          <cell r="S13">
            <v>3707906440</v>
          </cell>
        </row>
        <row r="14">
          <cell r="A14">
            <v>672</v>
          </cell>
          <cell r="B14">
            <v>28</v>
          </cell>
          <cell r="C14">
            <v>146709107</v>
          </cell>
          <cell r="D14">
            <v>124702742</v>
          </cell>
          <cell r="K14" t="str">
            <v>Comunicaciones</v>
          </cell>
          <cell r="L14">
            <v>16</v>
          </cell>
          <cell r="M14">
            <v>502412891</v>
          </cell>
          <cell r="N14">
            <v>381381275</v>
          </cell>
          <cell r="Q14">
            <v>159</v>
          </cell>
          <cell r="R14">
            <v>2506215874</v>
          </cell>
          <cell r="S14">
            <v>1995925476</v>
          </cell>
        </row>
        <row r="15">
          <cell r="A15" t="str">
            <v>Total general</v>
          </cell>
          <cell r="B15">
            <v>6343</v>
          </cell>
          <cell r="C15">
            <v>112065310015</v>
          </cell>
          <cell r="D15">
            <v>89752845245</v>
          </cell>
          <cell r="K15" t="str">
            <v>Construccion</v>
          </cell>
          <cell r="L15">
            <v>171</v>
          </cell>
          <cell r="M15">
            <v>4536482047</v>
          </cell>
          <cell r="N15">
            <v>3677595631</v>
          </cell>
          <cell r="Q15">
            <v>526</v>
          </cell>
          <cell r="R15">
            <v>6649802310</v>
          </cell>
          <cell r="S15">
            <v>5509102587</v>
          </cell>
        </row>
        <row r="16">
          <cell r="K16" t="str">
            <v xml:space="preserve">Educacion </v>
          </cell>
          <cell r="L16">
            <v>20</v>
          </cell>
          <cell r="M16">
            <v>602854757</v>
          </cell>
          <cell r="N16">
            <v>498629121</v>
          </cell>
          <cell r="Q16">
            <v>375</v>
          </cell>
          <cell r="R16">
            <v>3586457685</v>
          </cell>
          <cell r="S16">
            <v>3039344991</v>
          </cell>
        </row>
        <row r="17">
          <cell r="K17" t="str">
            <v>Electricidad, gas y agua</v>
          </cell>
          <cell r="L17">
            <v>10</v>
          </cell>
          <cell r="M17">
            <v>195658220</v>
          </cell>
          <cell r="N17">
            <v>166309487</v>
          </cell>
          <cell r="Q17">
            <v>204</v>
          </cell>
          <cell r="R17">
            <v>2443674116</v>
          </cell>
          <cell r="S17">
            <v>2032425313</v>
          </cell>
        </row>
        <row r="18">
          <cell r="K18" t="str">
            <v>Intermediacion financiera</v>
          </cell>
          <cell r="L18">
            <v>15</v>
          </cell>
          <cell r="M18">
            <v>1383025809</v>
          </cell>
          <cell r="N18">
            <v>938988398</v>
          </cell>
          <cell r="Q18">
            <v>293</v>
          </cell>
          <cell r="R18">
            <v>5146141189</v>
          </cell>
          <cell r="S18">
            <v>4270974874</v>
          </cell>
        </row>
        <row r="19">
          <cell r="K19" t="str">
            <v>Maderas y muebles</v>
          </cell>
          <cell r="L19">
            <v>30</v>
          </cell>
          <cell r="M19">
            <v>1287142297</v>
          </cell>
          <cell r="N19">
            <v>963874646</v>
          </cell>
          <cell r="Q19">
            <v>54</v>
          </cell>
          <cell r="R19">
            <v>608168859</v>
          </cell>
          <cell r="S19">
            <v>513395924</v>
          </cell>
        </row>
        <row r="20">
          <cell r="K20" t="str">
            <v>Minerales no metalicos y metalica basica</v>
          </cell>
          <cell r="L20">
            <v>12</v>
          </cell>
          <cell r="M20">
            <v>2286899896</v>
          </cell>
          <cell r="N20">
            <v>1633864912</v>
          </cell>
          <cell r="Q20">
            <v>93</v>
          </cell>
          <cell r="R20">
            <v>3998816378</v>
          </cell>
          <cell r="S20">
            <v>3058942077</v>
          </cell>
        </row>
        <row r="21">
          <cell r="K21" t="str">
            <v>Otros servicios sociales y personales</v>
          </cell>
          <cell r="L21">
            <v>162</v>
          </cell>
          <cell r="M21">
            <v>2869302927</v>
          </cell>
          <cell r="N21">
            <v>2387519619</v>
          </cell>
          <cell r="Q21">
            <v>504</v>
          </cell>
          <cell r="R21">
            <v>2756986777</v>
          </cell>
          <cell r="S21">
            <v>2330697317</v>
          </cell>
        </row>
        <row r="22">
          <cell r="K22" t="str">
            <v>Pesca</v>
          </cell>
          <cell r="L22">
            <v>106</v>
          </cell>
          <cell r="M22">
            <v>933017611</v>
          </cell>
          <cell r="N22">
            <v>785111115</v>
          </cell>
        </row>
        <row r="23">
          <cell r="K23" t="str">
            <v>Productos metalicos, maquinaria y equipos, y otros n.c.p.</v>
          </cell>
          <cell r="L23">
            <v>64</v>
          </cell>
          <cell r="M23">
            <v>1344885433</v>
          </cell>
          <cell r="N23">
            <v>1110781554</v>
          </cell>
        </row>
        <row r="24">
          <cell r="K24" t="str">
            <v>Quimica, caucho y plastico</v>
          </cell>
          <cell r="L24">
            <v>4</v>
          </cell>
          <cell r="M24">
            <v>120462085</v>
          </cell>
          <cell r="N24">
            <v>102392772</v>
          </cell>
        </row>
        <row r="25">
          <cell r="K25" t="str">
            <v>Restaurantes y hoteles</v>
          </cell>
          <cell r="L25">
            <v>149</v>
          </cell>
          <cell r="M25">
            <v>9693532933</v>
          </cell>
          <cell r="N25">
            <v>7284514859</v>
          </cell>
        </row>
        <row r="26">
          <cell r="K26" t="str">
            <v>Resto mineria</v>
          </cell>
          <cell r="L26">
            <v>8</v>
          </cell>
          <cell r="M26">
            <v>909167278</v>
          </cell>
          <cell r="N26">
            <v>667731628</v>
          </cell>
        </row>
        <row r="27">
          <cell r="K27" t="str">
            <v>Salud</v>
          </cell>
          <cell r="L27">
            <v>23</v>
          </cell>
          <cell r="M27">
            <v>553785266</v>
          </cell>
          <cell r="N27">
            <v>444269165</v>
          </cell>
        </row>
        <row r="28">
          <cell r="K28" t="str">
            <v>Servicios empresariales s/ inmobiliario</v>
          </cell>
          <cell r="L28">
            <v>455</v>
          </cell>
          <cell r="M28">
            <v>13806045268</v>
          </cell>
          <cell r="N28">
            <v>11024702369</v>
          </cell>
        </row>
        <row r="29">
          <cell r="K29" t="str">
            <v>Textil, prendas de vestir, cuero y calzado</v>
          </cell>
          <cell r="L29">
            <v>31</v>
          </cell>
          <cell r="M29">
            <v>502039687</v>
          </cell>
          <cell r="N29">
            <v>414232567</v>
          </cell>
        </row>
        <row r="30">
          <cell r="K30" t="str">
            <v>Transporte</v>
          </cell>
          <cell r="L30">
            <v>629</v>
          </cell>
          <cell r="M30">
            <v>10931271467</v>
          </cell>
          <cell r="N30">
            <v>8783988751</v>
          </cell>
        </row>
      </sheetData>
      <sheetData sheetId="10">
        <row r="1">
          <cell r="A1" t="str">
            <v>agno</v>
          </cell>
          <cell r="B1">
            <v>2021</v>
          </cell>
          <cell r="F1" t="str">
            <v>agno</v>
          </cell>
          <cell r="G1">
            <v>2021</v>
          </cell>
          <cell r="K1" t="str">
            <v>agno</v>
          </cell>
          <cell r="L1">
            <v>2021</v>
          </cell>
        </row>
        <row r="2">
          <cell r="A2" t="str">
            <v>mes</v>
          </cell>
          <cell r="B2">
            <v>2</v>
          </cell>
          <cell r="F2" t="str">
            <v>mes</v>
          </cell>
          <cell r="G2">
            <v>2</v>
          </cell>
          <cell r="K2" t="str">
            <v>mes</v>
          </cell>
          <cell r="L2">
            <v>2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203</v>
          </cell>
          <cell r="C5">
            <v>3736632449</v>
          </cell>
          <cell r="D5">
            <v>3044939594</v>
          </cell>
          <cell r="F5">
            <v>1</v>
          </cell>
          <cell r="G5">
            <v>3916</v>
          </cell>
          <cell r="H5">
            <v>39070985050</v>
          </cell>
          <cell r="I5">
            <v>33202283323</v>
          </cell>
          <cell r="K5" t="str">
            <v>Actividades inmobiliarias</v>
          </cell>
          <cell r="L5">
            <v>11</v>
          </cell>
          <cell r="M5">
            <v>492222610</v>
          </cell>
          <cell r="N5">
            <v>393389218</v>
          </cell>
          <cell r="Q5">
            <v>91</v>
          </cell>
          <cell r="R5">
            <v>950359706</v>
          </cell>
          <cell r="S5">
            <v>805305758</v>
          </cell>
        </row>
        <row r="6">
          <cell r="A6">
            <v>12</v>
          </cell>
          <cell r="B6">
            <v>3609</v>
          </cell>
          <cell r="C6">
            <v>38806440682</v>
          </cell>
          <cell r="D6">
            <v>32546019280</v>
          </cell>
          <cell r="F6">
            <v>2</v>
          </cell>
          <cell r="G6">
            <v>119</v>
          </cell>
          <cell r="H6">
            <v>9310320436</v>
          </cell>
          <cell r="I6">
            <v>7403943961</v>
          </cell>
          <cell r="K6" t="str">
            <v>Administracion publica</v>
          </cell>
          <cell r="L6">
            <v>1</v>
          </cell>
          <cell r="M6">
            <v>18434671</v>
          </cell>
          <cell r="N6">
            <v>15669470</v>
          </cell>
          <cell r="Q6">
            <v>62</v>
          </cell>
          <cell r="R6">
            <v>935145995</v>
          </cell>
          <cell r="S6">
            <v>787704540</v>
          </cell>
        </row>
        <row r="7">
          <cell r="A7">
            <v>14</v>
          </cell>
          <cell r="B7">
            <v>16</v>
          </cell>
          <cell r="C7">
            <v>7748522544</v>
          </cell>
          <cell r="D7">
            <v>5316244162</v>
          </cell>
          <cell r="F7">
            <v>3</v>
          </cell>
          <cell r="G7">
            <v>28</v>
          </cell>
          <cell r="H7">
            <v>10987902066</v>
          </cell>
          <cell r="I7">
            <v>7691531447</v>
          </cell>
          <cell r="K7" t="str">
            <v>Agropecuario-silvicola</v>
          </cell>
          <cell r="L7">
            <v>305</v>
          </cell>
          <cell r="M7">
            <v>4065546970</v>
          </cell>
          <cell r="N7">
            <v>3351894884</v>
          </cell>
          <cell r="Q7">
            <v>90</v>
          </cell>
          <cell r="R7">
            <v>1467775205</v>
          </cell>
          <cell r="S7">
            <v>1210306703</v>
          </cell>
        </row>
        <row r="8">
          <cell r="A8">
            <v>16</v>
          </cell>
          <cell r="B8">
            <v>24</v>
          </cell>
          <cell r="C8">
            <v>688550322</v>
          </cell>
          <cell r="D8">
            <v>554996587</v>
          </cell>
          <cell r="F8">
            <v>4</v>
          </cell>
          <cell r="G8">
            <v>2</v>
          </cell>
          <cell r="H8">
            <v>1400000000</v>
          </cell>
          <cell r="I8">
            <v>840000000</v>
          </cell>
          <cell r="K8" t="str">
            <v>Alimentos</v>
          </cell>
          <cell r="L8">
            <v>23</v>
          </cell>
          <cell r="M8">
            <v>1785517370</v>
          </cell>
          <cell r="N8">
            <v>1245409646</v>
          </cell>
          <cell r="Q8">
            <v>78</v>
          </cell>
          <cell r="R8">
            <v>850970761</v>
          </cell>
          <cell r="S8">
            <v>718268677</v>
          </cell>
        </row>
        <row r="9">
          <cell r="A9">
            <v>28</v>
          </cell>
          <cell r="B9">
            <v>11</v>
          </cell>
          <cell r="C9">
            <v>961750000</v>
          </cell>
          <cell r="D9">
            <v>695987500</v>
          </cell>
          <cell r="F9" t="str">
            <v>Total general</v>
          </cell>
          <cell r="G9">
            <v>4065</v>
          </cell>
          <cell r="H9">
            <v>60769207552</v>
          </cell>
          <cell r="I9">
            <v>49137758731</v>
          </cell>
          <cell r="K9" t="str">
            <v>Auxiliares financieros</v>
          </cell>
          <cell r="L9">
            <v>1</v>
          </cell>
          <cell r="M9">
            <v>50000000</v>
          </cell>
          <cell r="N9">
            <v>42500000</v>
          </cell>
          <cell r="Q9">
            <v>123</v>
          </cell>
          <cell r="R9">
            <v>1456776054</v>
          </cell>
          <cell r="S9">
            <v>1211478217</v>
          </cell>
        </row>
        <row r="10">
          <cell r="A10">
            <v>37</v>
          </cell>
          <cell r="B10">
            <v>137</v>
          </cell>
          <cell r="C10">
            <v>5869707119</v>
          </cell>
          <cell r="D10">
            <v>4677917054</v>
          </cell>
          <cell r="K10" t="str">
            <v>Bebidas y tabaco</v>
          </cell>
          <cell r="L10">
            <v>2</v>
          </cell>
          <cell r="M10">
            <v>10298350</v>
          </cell>
          <cell r="N10">
            <v>8753598</v>
          </cell>
          <cell r="Q10">
            <v>323</v>
          </cell>
          <cell r="R10">
            <v>4179611517</v>
          </cell>
          <cell r="S10">
            <v>3480142664</v>
          </cell>
        </row>
        <row r="11">
          <cell r="A11">
            <v>39</v>
          </cell>
          <cell r="B11">
            <v>41</v>
          </cell>
          <cell r="C11">
            <v>1980490239</v>
          </cell>
          <cell r="D11">
            <v>1591107487</v>
          </cell>
          <cell r="K11" t="str">
            <v xml:space="preserve">Celulosa, papel e imprentas </v>
          </cell>
          <cell r="L11">
            <v>5</v>
          </cell>
          <cell r="M11">
            <v>241888381</v>
          </cell>
          <cell r="N11">
            <v>196564295</v>
          </cell>
          <cell r="Q11">
            <v>1400</v>
          </cell>
          <cell r="R11">
            <v>28976231189</v>
          </cell>
          <cell r="S11">
            <v>22850055963</v>
          </cell>
        </row>
        <row r="12">
          <cell r="A12">
            <v>55</v>
          </cell>
          <cell r="B12">
            <v>1</v>
          </cell>
          <cell r="C12">
            <v>800000000</v>
          </cell>
          <cell r="D12">
            <v>560000000</v>
          </cell>
          <cell r="K12" t="str">
            <v>Cobre</v>
          </cell>
          <cell r="L12">
            <v>1</v>
          </cell>
          <cell r="M12">
            <v>5061053</v>
          </cell>
          <cell r="N12">
            <v>4299401</v>
          </cell>
          <cell r="Q12">
            <v>147</v>
          </cell>
          <cell r="R12">
            <v>2323089630</v>
          </cell>
          <cell r="S12">
            <v>1891317181</v>
          </cell>
        </row>
        <row r="13">
          <cell r="A13">
            <v>672</v>
          </cell>
          <cell r="B13">
            <v>23</v>
          </cell>
          <cell r="C13">
            <v>177114197</v>
          </cell>
          <cell r="D13">
            <v>150547067</v>
          </cell>
          <cell r="K13" t="str">
            <v>Comercio</v>
          </cell>
          <cell r="L13">
            <v>1034</v>
          </cell>
          <cell r="M13">
            <v>14376049158</v>
          </cell>
          <cell r="N13">
            <v>11567645213</v>
          </cell>
          <cell r="Q13">
            <v>223</v>
          </cell>
          <cell r="R13">
            <v>3257245331</v>
          </cell>
          <cell r="S13">
            <v>2634562459</v>
          </cell>
        </row>
        <row r="14">
          <cell r="A14" t="str">
            <v>Total general</v>
          </cell>
          <cell r="B14">
            <v>4065</v>
          </cell>
          <cell r="C14">
            <v>60769207552</v>
          </cell>
          <cell r="D14">
            <v>49137758731</v>
          </cell>
          <cell r="K14" t="str">
            <v>Comunicaciones</v>
          </cell>
          <cell r="L14">
            <v>15</v>
          </cell>
          <cell r="M14">
            <v>491183639</v>
          </cell>
          <cell r="N14">
            <v>397891844</v>
          </cell>
          <cell r="Q14">
            <v>91</v>
          </cell>
          <cell r="R14">
            <v>926659172</v>
          </cell>
          <cell r="S14">
            <v>787564887</v>
          </cell>
        </row>
        <row r="15">
          <cell r="K15" t="str">
            <v>Construccion</v>
          </cell>
          <cell r="L15">
            <v>88</v>
          </cell>
          <cell r="M15">
            <v>2258099538</v>
          </cell>
          <cell r="N15">
            <v>1849742608</v>
          </cell>
          <cell r="Q15">
            <v>325</v>
          </cell>
          <cell r="R15">
            <v>3687587857</v>
          </cell>
          <cell r="S15">
            <v>3010026550</v>
          </cell>
        </row>
        <row r="16">
          <cell r="K16" t="str">
            <v xml:space="preserve">Educacion </v>
          </cell>
          <cell r="L16">
            <v>10</v>
          </cell>
          <cell r="M16">
            <v>185654164</v>
          </cell>
          <cell r="N16">
            <v>157773245</v>
          </cell>
          <cell r="Q16">
            <v>264</v>
          </cell>
          <cell r="R16">
            <v>3388479004</v>
          </cell>
          <cell r="S16">
            <v>2776480625</v>
          </cell>
        </row>
        <row r="17">
          <cell r="K17" t="str">
            <v>Electricidad, gas y agua</v>
          </cell>
          <cell r="L17">
            <v>9</v>
          </cell>
          <cell r="M17">
            <v>439451754</v>
          </cell>
          <cell r="N17">
            <v>337533990</v>
          </cell>
          <cell r="Q17">
            <v>157</v>
          </cell>
          <cell r="R17">
            <v>1556336600</v>
          </cell>
          <cell r="S17">
            <v>1311200404</v>
          </cell>
        </row>
        <row r="18">
          <cell r="K18" t="str">
            <v>Intermediacion financiera</v>
          </cell>
          <cell r="L18">
            <v>9</v>
          </cell>
          <cell r="M18">
            <v>325236838</v>
          </cell>
          <cell r="N18">
            <v>267661404</v>
          </cell>
          <cell r="Q18">
            <v>157</v>
          </cell>
          <cell r="R18">
            <v>2690492927</v>
          </cell>
          <cell r="S18">
            <v>2233294434</v>
          </cell>
        </row>
        <row r="19">
          <cell r="K19" t="str">
            <v>Maderas y muebles</v>
          </cell>
          <cell r="L19">
            <v>19</v>
          </cell>
          <cell r="M19">
            <v>227794618</v>
          </cell>
          <cell r="N19">
            <v>190758126</v>
          </cell>
          <cell r="Q19">
            <v>50</v>
          </cell>
          <cell r="R19">
            <v>819912608</v>
          </cell>
          <cell r="S19">
            <v>678394535</v>
          </cell>
        </row>
        <row r="20">
          <cell r="K20" t="str">
            <v>Minerales no metalicos y metalica basica</v>
          </cell>
          <cell r="L20">
            <v>5</v>
          </cell>
          <cell r="M20">
            <v>76167472</v>
          </cell>
          <cell r="N20">
            <v>64742352</v>
          </cell>
          <cell r="Q20">
            <v>46</v>
          </cell>
          <cell r="R20">
            <v>693302155</v>
          </cell>
          <cell r="S20">
            <v>538281662</v>
          </cell>
        </row>
        <row r="21">
          <cell r="K21" t="str">
            <v>Otros servicios sociales y personales</v>
          </cell>
          <cell r="L21">
            <v>111</v>
          </cell>
          <cell r="M21">
            <v>2827496140</v>
          </cell>
          <cell r="N21">
            <v>2224622351</v>
          </cell>
          <cell r="Q21">
            <v>438</v>
          </cell>
          <cell r="R21">
            <v>2609231841</v>
          </cell>
          <cell r="S21">
            <v>2213373472</v>
          </cell>
        </row>
        <row r="22">
          <cell r="K22" t="str">
            <v>Pesca</v>
          </cell>
          <cell r="L22">
            <v>60</v>
          </cell>
          <cell r="M22">
            <v>384380741</v>
          </cell>
          <cell r="N22">
            <v>326723631</v>
          </cell>
        </row>
        <row r="23">
          <cell r="K23" t="str">
            <v>Productos metalicos, maquinaria y equipos, y otros n.c.p.</v>
          </cell>
          <cell r="L23">
            <v>39</v>
          </cell>
          <cell r="M23">
            <v>1317405915</v>
          </cell>
          <cell r="N23">
            <v>1039129329</v>
          </cell>
        </row>
        <row r="24">
          <cell r="K24" t="str">
            <v>Quimica, caucho y plastico</v>
          </cell>
          <cell r="L24">
            <v>4</v>
          </cell>
          <cell r="M24">
            <v>158073830</v>
          </cell>
          <cell r="N24">
            <v>132862756</v>
          </cell>
        </row>
        <row r="25">
          <cell r="K25" t="str">
            <v>Restaurantes y hoteles</v>
          </cell>
          <cell r="L25">
            <v>98</v>
          </cell>
          <cell r="M25">
            <v>2985857749</v>
          </cell>
          <cell r="N25">
            <v>2344599763</v>
          </cell>
        </row>
        <row r="26">
          <cell r="K26" t="str">
            <v>Resto mineria</v>
          </cell>
          <cell r="L26">
            <v>5</v>
          </cell>
          <cell r="M26">
            <v>128714952</v>
          </cell>
          <cell r="N26">
            <v>109391709</v>
          </cell>
        </row>
        <row r="27">
          <cell r="K27" t="str">
            <v>Salud</v>
          </cell>
          <cell r="L27">
            <v>17</v>
          </cell>
          <cell r="M27">
            <v>2441220990</v>
          </cell>
          <cell r="N27">
            <v>1748009847</v>
          </cell>
        </row>
        <row r="28">
          <cell r="K28" t="str">
            <v>Servicios empresariales s/ inmobiliario</v>
          </cell>
          <cell r="L28">
            <v>314</v>
          </cell>
          <cell r="M28">
            <v>6750191866</v>
          </cell>
          <cell r="N28">
            <v>5404678135</v>
          </cell>
        </row>
        <row r="29">
          <cell r="K29" t="str">
            <v>Textil, prendas de vestir, cuero y calzado</v>
          </cell>
          <cell r="L29">
            <v>15</v>
          </cell>
          <cell r="M29">
            <v>202229865</v>
          </cell>
          <cell r="N29">
            <v>171895384</v>
          </cell>
        </row>
        <row r="30">
          <cell r="K30" t="str">
            <v>Transporte</v>
          </cell>
          <cell r="L30">
            <v>349</v>
          </cell>
          <cell r="M30">
            <v>3947074190</v>
          </cell>
          <cell r="N30">
            <v>3321829126</v>
          </cell>
        </row>
      </sheetData>
      <sheetData sheetId="11">
        <row r="1">
          <cell r="A1" t="str">
            <v>agno</v>
          </cell>
          <cell r="B1">
            <v>2021</v>
          </cell>
          <cell r="F1" t="str">
            <v>agno</v>
          </cell>
          <cell r="G1">
            <v>2021</v>
          </cell>
          <cell r="K1" t="str">
            <v>agno</v>
          </cell>
          <cell r="L1">
            <v>2021</v>
          </cell>
        </row>
        <row r="2">
          <cell r="A2" t="str">
            <v>mes</v>
          </cell>
          <cell r="B2">
            <v>3</v>
          </cell>
          <cell r="F2" t="str">
            <v>mes</v>
          </cell>
          <cell r="G2">
            <v>3</v>
          </cell>
          <cell r="K2" t="str">
            <v>mes</v>
          </cell>
          <cell r="L2">
            <v>3</v>
          </cell>
        </row>
        <row r="4">
          <cell r="A4" t="str">
            <v>Etiquetas de fila</v>
          </cell>
          <cell r="B4" t="str">
            <v>Suma de operaciones</v>
          </cell>
          <cell r="C4" t="str">
            <v>Suma de d58_mto_pactado</v>
          </cell>
          <cell r="D4" t="str">
            <v>Suma de d58_mto_garantizado</v>
          </cell>
          <cell r="F4" t="str">
            <v>Etiquetas de fila</v>
          </cell>
          <cell r="G4" t="str">
            <v>Suma de operaciones</v>
          </cell>
          <cell r="H4" t="str">
            <v>Suma de d58_mto_pactado</v>
          </cell>
          <cell r="I4" t="str">
            <v>Suma de d58_mto_garantizado</v>
          </cell>
          <cell r="K4" t="str">
            <v>Etiquetas de fila</v>
          </cell>
          <cell r="L4" t="str">
            <v>Suma de operaciones</v>
          </cell>
          <cell r="M4" t="str">
            <v>Suma de d58_mto_pactado</v>
          </cell>
          <cell r="N4" t="str">
            <v>Suma de d58_mto_garantizado</v>
          </cell>
        </row>
        <row r="5">
          <cell r="A5">
            <v>1</v>
          </cell>
          <cell r="B5">
            <v>64</v>
          </cell>
          <cell r="C5">
            <v>1626665957</v>
          </cell>
          <cell r="D5">
            <v>1274165372</v>
          </cell>
          <cell r="F5">
            <v>1</v>
          </cell>
          <cell r="G5">
            <v>857</v>
          </cell>
          <cell r="H5">
            <v>11932846524</v>
          </cell>
          <cell r="I5">
            <v>10142562737</v>
          </cell>
          <cell r="K5" t="str">
            <v>Actividades inmobiliarias</v>
          </cell>
          <cell r="L5">
            <v>5</v>
          </cell>
          <cell r="M5">
            <v>158291436</v>
          </cell>
          <cell r="N5">
            <v>134547721</v>
          </cell>
          <cell r="Q5">
            <v>7</v>
          </cell>
          <cell r="R5">
            <v>109912379</v>
          </cell>
          <cell r="S5">
            <v>93425524</v>
          </cell>
        </row>
        <row r="6">
          <cell r="A6">
            <v>12</v>
          </cell>
          <cell r="B6">
            <v>779</v>
          </cell>
          <cell r="C6">
            <v>12515929117</v>
          </cell>
          <cell r="D6">
            <v>10502020422</v>
          </cell>
          <cell r="F6">
            <v>2</v>
          </cell>
          <cell r="G6">
            <v>59</v>
          </cell>
          <cell r="H6">
            <v>5703446240</v>
          </cell>
          <cell r="I6">
            <v>4562756991</v>
          </cell>
          <cell r="K6" t="str">
            <v>Agropecuario-silvicola</v>
          </cell>
          <cell r="L6">
            <v>35</v>
          </cell>
          <cell r="M6">
            <v>3115257344</v>
          </cell>
          <cell r="N6">
            <v>2334793411</v>
          </cell>
          <cell r="Q6">
            <v>18</v>
          </cell>
          <cell r="R6">
            <v>385147954</v>
          </cell>
          <cell r="S6">
            <v>323656588</v>
          </cell>
        </row>
        <row r="7">
          <cell r="A7">
            <v>14</v>
          </cell>
          <cell r="B7">
            <v>32</v>
          </cell>
          <cell r="C7">
            <v>9475584456</v>
          </cell>
          <cell r="D7">
            <v>6684746788</v>
          </cell>
          <cell r="F7">
            <v>3</v>
          </cell>
          <cell r="G7">
            <v>34</v>
          </cell>
          <cell r="H7">
            <v>13551702494</v>
          </cell>
          <cell r="I7">
            <v>9486191746</v>
          </cell>
          <cell r="K7" t="str">
            <v>Alimentos</v>
          </cell>
          <cell r="L7">
            <v>4</v>
          </cell>
          <cell r="M7">
            <v>125052787</v>
          </cell>
          <cell r="N7">
            <v>106294869</v>
          </cell>
          <cell r="Q7">
            <v>18</v>
          </cell>
          <cell r="R7">
            <v>211218419</v>
          </cell>
          <cell r="S7">
            <v>174535656</v>
          </cell>
        </row>
        <row r="8">
          <cell r="A8">
            <v>16</v>
          </cell>
          <cell r="B8">
            <v>4</v>
          </cell>
          <cell r="C8">
            <v>435000000</v>
          </cell>
          <cell r="D8">
            <v>353500000</v>
          </cell>
          <cell r="F8">
            <v>4</v>
          </cell>
          <cell r="G8">
            <v>1</v>
          </cell>
          <cell r="H8">
            <v>700000000</v>
          </cell>
          <cell r="I8">
            <v>420000000</v>
          </cell>
          <cell r="K8" t="str">
            <v>Auxiliares financieros</v>
          </cell>
          <cell r="L8">
            <v>3</v>
          </cell>
          <cell r="M8">
            <v>50600765</v>
          </cell>
          <cell r="N8">
            <v>43010651</v>
          </cell>
          <cell r="Q8">
            <v>15</v>
          </cell>
          <cell r="R8">
            <v>471505054</v>
          </cell>
          <cell r="S8">
            <v>382779297</v>
          </cell>
        </row>
        <row r="9">
          <cell r="A9">
            <v>28</v>
          </cell>
          <cell r="B9">
            <v>6</v>
          </cell>
          <cell r="C9">
            <v>1606000000</v>
          </cell>
          <cell r="D9">
            <v>1157100000</v>
          </cell>
          <cell r="F9" t="str">
            <v>Total general</v>
          </cell>
          <cell r="G9">
            <v>951</v>
          </cell>
          <cell r="H9">
            <v>31887995258</v>
          </cell>
          <cell r="I9">
            <v>24611511474</v>
          </cell>
          <cell r="K9" t="str">
            <v xml:space="preserve">Celulosa, papel e imprentas </v>
          </cell>
          <cell r="L9">
            <v>4</v>
          </cell>
          <cell r="M9">
            <v>29536319</v>
          </cell>
          <cell r="N9">
            <v>25105871</v>
          </cell>
          <cell r="Q9">
            <v>28</v>
          </cell>
          <cell r="R9">
            <v>253593516</v>
          </cell>
          <cell r="S9">
            <v>212054492</v>
          </cell>
        </row>
        <row r="10">
          <cell r="A10">
            <v>37</v>
          </cell>
          <cell r="B10">
            <v>36</v>
          </cell>
          <cell r="C10">
            <v>2392545649</v>
          </cell>
          <cell r="D10">
            <v>1865488577</v>
          </cell>
          <cell r="K10" t="str">
            <v>Comercio</v>
          </cell>
          <cell r="L10">
            <v>202</v>
          </cell>
          <cell r="M10">
            <v>7254714194</v>
          </cell>
          <cell r="N10">
            <v>5460834582</v>
          </cell>
          <cell r="Q10">
            <v>79</v>
          </cell>
          <cell r="R10">
            <v>845304075</v>
          </cell>
          <cell r="S10">
            <v>718508466</v>
          </cell>
        </row>
        <row r="11">
          <cell r="A11">
            <v>39</v>
          </cell>
          <cell r="B11">
            <v>10</v>
          </cell>
          <cell r="C11">
            <v>465313571</v>
          </cell>
          <cell r="D11">
            <v>377297245</v>
          </cell>
          <cell r="K11" t="str">
            <v>Comunicaciones</v>
          </cell>
          <cell r="L11">
            <v>3</v>
          </cell>
          <cell r="M11">
            <v>51859222</v>
          </cell>
          <cell r="N11">
            <v>44080339</v>
          </cell>
          <cell r="Q11">
            <v>421</v>
          </cell>
          <cell r="R11">
            <v>19062470880</v>
          </cell>
          <cell r="S11">
            <v>14472413984</v>
          </cell>
        </row>
        <row r="12">
          <cell r="A12">
            <v>49</v>
          </cell>
          <cell r="B12">
            <v>2</v>
          </cell>
          <cell r="C12">
            <v>367999228</v>
          </cell>
          <cell r="D12">
            <v>279679383</v>
          </cell>
          <cell r="K12" t="str">
            <v>Construccion</v>
          </cell>
          <cell r="L12">
            <v>27</v>
          </cell>
          <cell r="M12">
            <v>1534540420</v>
          </cell>
          <cell r="N12">
            <v>1168373783</v>
          </cell>
          <cell r="Q12">
            <v>40</v>
          </cell>
          <cell r="R12">
            <v>1166725029</v>
          </cell>
          <cell r="S12">
            <v>931716275</v>
          </cell>
        </row>
        <row r="13">
          <cell r="A13">
            <v>55</v>
          </cell>
          <cell r="B13">
            <v>1</v>
          </cell>
          <cell r="C13">
            <v>2900000000</v>
          </cell>
          <cell r="D13">
            <v>2030000000</v>
          </cell>
          <cell r="K13" t="str">
            <v xml:space="preserve">Educacion </v>
          </cell>
          <cell r="L13">
            <v>7</v>
          </cell>
          <cell r="M13">
            <v>609795352</v>
          </cell>
          <cell r="N13">
            <v>453326050</v>
          </cell>
          <cell r="Q13">
            <v>48</v>
          </cell>
          <cell r="R13">
            <v>2159459817</v>
          </cell>
          <cell r="S13">
            <v>1585811484</v>
          </cell>
        </row>
        <row r="14">
          <cell r="A14">
            <v>672</v>
          </cell>
          <cell r="B14">
            <v>17</v>
          </cell>
          <cell r="C14">
            <v>102957280</v>
          </cell>
          <cell r="D14">
            <v>87513687</v>
          </cell>
          <cell r="K14" t="str">
            <v>Electricidad, gas y agua</v>
          </cell>
          <cell r="L14">
            <v>4</v>
          </cell>
          <cell r="M14">
            <v>9425660</v>
          </cell>
          <cell r="N14">
            <v>8011812</v>
          </cell>
          <cell r="Q14">
            <v>17</v>
          </cell>
          <cell r="R14">
            <v>985415265</v>
          </cell>
          <cell r="S14">
            <v>738602976</v>
          </cell>
        </row>
        <row r="15">
          <cell r="A15" t="str">
            <v>Total general</v>
          </cell>
          <cell r="B15">
            <v>951</v>
          </cell>
          <cell r="C15">
            <v>31887995258</v>
          </cell>
          <cell r="D15">
            <v>24611511474</v>
          </cell>
          <cell r="K15" t="str">
            <v>Intermediacion financiera</v>
          </cell>
          <cell r="L15">
            <v>8</v>
          </cell>
          <cell r="M15">
            <v>665745032</v>
          </cell>
          <cell r="N15">
            <v>538843316</v>
          </cell>
          <cell r="Q15">
            <v>104</v>
          </cell>
          <cell r="R15">
            <v>2440768163</v>
          </cell>
          <cell r="S15">
            <v>1898813964</v>
          </cell>
        </row>
        <row r="16">
          <cell r="K16" t="str">
            <v>Maderas y muebles</v>
          </cell>
          <cell r="L16">
            <v>5</v>
          </cell>
          <cell r="M16">
            <v>1667833207</v>
          </cell>
          <cell r="N16">
            <v>1171657851</v>
          </cell>
          <cell r="Q16">
            <v>51</v>
          </cell>
          <cell r="R16">
            <v>1653754055</v>
          </cell>
          <cell r="S16">
            <v>1311055244</v>
          </cell>
        </row>
        <row r="17">
          <cell r="K17" t="str">
            <v>Minerales no metalicos y metalica basica</v>
          </cell>
          <cell r="L17">
            <v>2</v>
          </cell>
          <cell r="M17">
            <v>60036988</v>
          </cell>
          <cell r="N17">
            <v>51031440</v>
          </cell>
          <cell r="Q17">
            <v>23</v>
          </cell>
          <cell r="R17">
            <v>373659066</v>
          </cell>
          <cell r="S17">
            <v>309359649</v>
          </cell>
        </row>
        <row r="18">
          <cell r="K18" t="str">
            <v>Otros servicios sociales y personales</v>
          </cell>
          <cell r="L18">
            <v>29</v>
          </cell>
          <cell r="M18">
            <v>1202588819</v>
          </cell>
          <cell r="N18">
            <v>973020238</v>
          </cell>
          <cell r="Q18">
            <v>56</v>
          </cell>
          <cell r="R18">
            <v>1276691363</v>
          </cell>
          <cell r="S18">
            <v>1063303684</v>
          </cell>
        </row>
        <row r="19">
          <cell r="K19" t="str">
            <v>Pesca</v>
          </cell>
          <cell r="L19">
            <v>1</v>
          </cell>
          <cell r="M19">
            <v>50000000</v>
          </cell>
          <cell r="N19">
            <v>40000000</v>
          </cell>
          <cell r="Q19">
            <v>8</v>
          </cell>
          <cell r="R19">
            <v>36987530</v>
          </cell>
          <cell r="S19">
            <v>31439401</v>
          </cell>
        </row>
        <row r="20">
          <cell r="K20" t="str">
            <v>Productos metalicos, maquinaria y equipos, y otros n.c.p.</v>
          </cell>
          <cell r="L20">
            <v>10</v>
          </cell>
          <cell r="M20">
            <v>141682427</v>
          </cell>
          <cell r="N20">
            <v>119679839</v>
          </cell>
          <cell r="Q20">
            <v>15</v>
          </cell>
          <cell r="R20">
            <v>348376193</v>
          </cell>
          <cell r="S20">
            <v>273079265</v>
          </cell>
        </row>
        <row r="21">
          <cell r="K21" t="str">
            <v>Restaurantes y hoteles</v>
          </cell>
          <cell r="L21">
            <v>38</v>
          </cell>
          <cell r="M21">
            <v>1403553703</v>
          </cell>
          <cell r="N21">
            <v>1129550388</v>
          </cell>
          <cell r="Q21">
            <v>3</v>
          </cell>
          <cell r="R21">
            <v>107006500</v>
          </cell>
          <cell r="S21">
            <v>90955525</v>
          </cell>
        </row>
        <row r="22">
          <cell r="K22" t="str">
            <v>Resto mineria</v>
          </cell>
          <cell r="L22">
            <v>1</v>
          </cell>
          <cell r="M22">
            <v>2705344</v>
          </cell>
          <cell r="N22">
            <v>2299542</v>
          </cell>
        </row>
        <row r="23">
          <cell r="K23" t="str">
            <v>Salud</v>
          </cell>
          <cell r="L23">
            <v>4</v>
          </cell>
          <cell r="M23">
            <v>236000000</v>
          </cell>
          <cell r="N23">
            <v>170600000</v>
          </cell>
        </row>
        <row r="24">
          <cell r="K24" t="str">
            <v>Servicios empresariales s/ inmobiliario</v>
          </cell>
          <cell r="L24">
            <v>92</v>
          </cell>
          <cell r="M24">
            <v>7668970375</v>
          </cell>
          <cell r="N24">
            <v>5721546028</v>
          </cell>
        </row>
        <row r="25">
          <cell r="K25" t="str">
            <v>Textil, prendas de vestir, cuero y calzado</v>
          </cell>
          <cell r="L25">
            <v>6</v>
          </cell>
          <cell r="M25">
            <v>124740181</v>
          </cell>
          <cell r="N25">
            <v>106029154</v>
          </cell>
        </row>
        <row r="26">
          <cell r="K26" t="str">
            <v>Transporte</v>
          </cell>
          <cell r="L26">
            <v>105</v>
          </cell>
          <cell r="M26">
            <v>1757588395</v>
          </cell>
          <cell r="N26">
            <v>1454990172</v>
          </cell>
        </row>
      </sheetData>
      <sheetData sheetId="12"/>
      <sheetData sheetId="13">
        <row r="28">
          <cell r="B28" t="str">
            <v>Micro y Pequeñas Empresas</v>
          </cell>
          <cell r="BJ28">
            <v>0.90004623435212361</v>
          </cell>
          <cell r="BK28">
            <v>0.33430465560088252</v>
          </cell>
          <cell r="BL28">
            <v>0.37109610576663105</v>
          </cell>
        </row>
        <row r="29">
          <cell r="B29" t="str">
            <v>Medianas Empresas</v>
          </cell>
          <cell r="BJ29">
            <v>7.0819118605123604E-2</v>
          </cell>
          <cell r="BK29">
            <v>0.25447652015607741</v>
          </cell>
          <cell r="BL29">
            <v>0.26460182342055261</v>
          </cell>
        </row>
        <row r="30">
          <cell r="B30" t="str">
            <v>Empresas Grandes I</v>
          </cell>
          <cell r="BJ30">
            <v>2.6584752471086017E-2</v>
          </cell>
          <cell r="BK30">
            <v>0.32942529815354499</v>
          </cell>
          <cell r="BL30">
            <v>0.30002520832244262</v>
          </cell>
        </row>
        <row r="31">
          <cell r="B31" t="str">
            <v>Empresas Grandes II</v>
          </cell>
          <cell r="BJ31">
            <v>2.5498945716667483E-3</v>
          </cell>
          <cell r="BK31">
            <v>8.1793526089495056E-2</v>
          </cell>
          <cell r="BL31">
            <v>6.4276862490373649E-2</v>
          </cell>
        </row>
        <row r="38">
          <cell r="B38" t="str">
            <v>Comercio</v>
          </cell>
          <cell r="BJ38">
            <v>0.35974972898857049</v>
          </cell>
          <cell r="BK38">
            <v>0.30607434243746751</v>
          </cell>
          <cell r="BL38">
            <v>0.30612866341451334</v>
          </cell>
        </row>
        <row r="39">
          <cell r="B39" t="str">
            <v>Servicios empresariales s/ inmobiliario</v>
          </cell>
          <cell r="BJ39">
            <v>0.16004771781151464</v>
          </cell>
          <cell r="BK39">
            <v>0.16410197810077287</v>
          </cell>
          <cell r="BL39">
            <v>0.16763267158652953</v>
          </cell>
        </row>
        <row r="40">
          <cell r="B40" t="str">
            <v>Transporte</v>
          </cell>
          <cell r="BJ40">
            <v>0.13411477024665752</v>
          </cell>
          <cell r="BK40">
            <v>7.746765430752961E-2</v>
          </cell>
          <cell r="BL40">
            <v>7.9515250329274478E-2</v>
          </cell>
        </row>
        <row r="41">
          <cell r="B41" t="str">
            <v>Otros servicios sociales y personales</v>
          </cell>
          <cell r="BJ41">
            <v>5.0900648942436677E-2</v>
          </cell>
          <cell r="BK41">
            <v>5.6398780903674318E-2</v>
          </cell>
          <cell r="BL41">
            <v>5.7197816765398674E-2</v>
          </cell>
        </row>
        <row r="42">
          <cell r="B42" t="str">
            <v>Construccion</v>
          </cell>
          <cell r="BJ42">
            <v>5.0296751327832255E-2</v>
          </cell>
          <cell r="BK42">
            <v>8.1749406643329997E-2</v>
          </cell>
          <cell r="BL42">
            <v>7.93170443816332E-2</v>
          </cell>
        </row>
        <row r="43">
          <cell r="B43" t="str">
            <v>Restaurantes y hoteles</v>
          </cell>
          <cell r="BJ43">
            <v>4.0634389494161496E-2</v>
          </cell>
          <cell r="BK43">
            <v>3.532041971831381E-2</v>
          </cell>
          <cell r="BL43">
            <v>3.595298518489079E-2</v>
          </cell>
        </row>
        <row r="44">
          <cell r="B44" t="str">
            <v>Agropecuario-silvicola</v>
          </cell>
          <cell r="BJ44">
            <v>7.6115849342395098E-2</v>
          </cell>
          <cell r="BK44">
            <v>6.3408046716255204E-2</v>
          </cell>
          <cell r="BL44">
            <v>6.4944183846735296E-2</v>
          </cell>
        </row>
        <row r="45">
          <cell r="B45" t="str">
            <v>Productos metalicos, maquinaria y equipos, y otros n.c.p.</v>
          </cell>
          <cell r="BJ45">
            <v>2.4903351631761054E-2</v>
          </cell>
          <cell r="BK45">
            <v>3.5909897858324373E-2</v>
          </cell>
          <cell r="BL45">
            <v>3.550615401826851E-2</v>
          </cell>
        </row>
        <row r="46">
          <cell r="B46" t="str">
            <v>Salud</v>
          </cell>
          <cell r="BJ46">
            <v>1.3260997619059404E-2</v>
          </cell>
          <cell r="BK46">
            <v>1.7701036583677009E-2</v>
          </cell>
          <cell r="BL46">
            <v>1.7629309366888456E-2</v>
          </cell>
        </row>
        <row r="47">
          <cell r="B47" t="str">
            <v>Alimentos</v>
          </cell>
          <cell r="BJ47">
            <v>1.1508704540617065E-2</v>
          </cell>
          <cell r="BK47">
            <v>2.5511919521122754E-2</v>
          </cell>
          <cell r="BL47">
            <v>2.4359069171367605E-2</v>
          </cell>
        </row>
        <row r="48">
          <cell r="B48" t="str">
            <v>Actividades inmobiliarias</v>
          </cell>
          <cell r="BJ48">
            <v>1.0701857727661976E-2</v>
          </cell>
          <cell r="BK48">
            <v>2.034160906743385E-2</v>
          </cell>
          <cell r="BL48">
            <v>2.0056114639157095E-2</v>
          </cell>
        </row>
        <row r="49">
          <cell r="B49" t="str">
            <v>Maderas y muebles</v>
          </cell>
          <cell r="BJ49">
            <v>9.672261794565911E-3</v>
          </cell>
          <cell r="BK49">
            <v>1.6180228191961087E-2</v>
          </cell>
          <cell r="BL49">
            <v>1.5735622436475288E-2</v>
          </cell>
        </row>
        <row r="50">
          <cell r="B50" t="str">
            <v>Textil, prendas de vestir, cuero y calzado</v>
          </cell>
          <cell r="BJ50">
            <v>8.410016780433717E-3</v>
          </cell>
          <cell r="BK50">
            <v>1.7361322888742082E-2</v>
          </cell>
          <cell r="BL50">
            <v>1.6320671674840567E-2</v>
          </cell>
        </row>
        <row r="51">
          <cell r="B51" t="str">
            <v xml:space="preserve">Celulosa, papel e imprentas </v>
          </cell>
          <cell r="BJ51">
            <v>5.8756267912741748E-3</v>
          </cell>
          <cell r="BK51">
            <v>7.8930677241283772E-3</v>
          </cell>
          <cell r="BL51">
            <v>7.8055113132235706E-3</v>
          </cell>
        </row>
        <row r="52">
          <cell r="B52" t="str">
            <v>Comunicaciones</v>
          </cell>
          <cell r="BJ52">
            <v>6.1033258918627275E-3</v>
          </cell>
          <cell r="BK52">
            <v>5.7501464608403444E-3</v>
          </cell>
          <cell r="BL52">
            <v>5.8634534577619111E-3</v>
          </cell>
        </row>
        <row r="53">
          <cell r="B53" t="str">
            <v>Resto sectores</v>
          </cell>
          <cell r="BJ53">
            <v>3.7704001069195775E-2</v>
          </cell>
          <cell r="BK53">
            <v>6.8830142876426817E-2</v>
          </cell>
          <cell r="BL53">
            <v>6.603547841304154E-2</v>
          </cell>
        </row>
        <row r="61">
          <cell r="B61" t="str">
            <v>Región de Arica y Parinacota</v>
          </cell>
          <cell r="BJ61">
            <v>1.4647483430210084E-2</v>
          </cell>
          <cell r="BK61">
            <v>6.0170783502134298E-3</v>
          </cell>
          <cell r="BL61">
            <v>6.6644035710665779E-3</v>
          </cell>
        </row>
        <row r="62">
          <cell r="B62" t="str">
            <v>Región de Tarapacá</v>
          </cell>
          <cell r="BJ62">
            <v>1.9332007281570456E-2</v>
          </cell>
          <cell r="BK62">
            <v>1.9380719011957405E-2</v>
          </cell>
          <cell r="BL62">
            <v>1.9291847480459444E-2</v>
          </cell>
        </row>
        <row r="63">
          <cell r="B63" t="str">
            <v>Región de Antofagasta</v>
          </cell>
          <cell r="BJ63">
            <v>3.0539018955980237E-2</v>
          </cell>
          <cell r="BK63">
            <v>2.3451090577249003E-2</v>
          </cell>
          <cell r="BL63">
            <v>2.4140117419907393E-2</v>
          </cell>
        </row>
        <row r="64">
          <cell r="B64" t="str">
            <v>Región de Atacama</v>
          </cell>
          <cell r="BJ64">
            <v>1.9764262670705735E-2</v>
          </cell>
          <cell r="BK64">
            <v>9.9312950283968644E-3</v>
          </cell>
          <cell r="BL64">
            <v>1.0369455246940695E-2</v>
          </cell>
        </row>
        <row r="65">
          <cell r="B65" t="str">
            <v>Región de Coquimbo</v>
          </cell>
          <cell r="BJ65">
            <v>4.3151739212943761E-2</v>
          </cell>
          <cell r="BK65">
            <v>2.7639596348228962E-2</v>
          </cell>
          <cell r="BL65">
            <v>2.8565453815578502E-2</v>
          </cell>
        </row>
        <row r="66">
          <cell r="B66" t="str">
            <v>Región de Valparaíso</v>
          </cell>
          <cell r="BJ66">
            <v>9.0278119443058261E-2</v>
          </cell>
          <cell r="BK66">
            <v>6.3316222087862667E-2</v>
          </cell>
          <cell r="BL66">
            <v>6.5732886389917242E-2</v>
          </cell>
        </row>
        <row r="67">
          <cell r="B67" t="str">
            <v>Región Metropolitana de Santiago</v>
          </cell>
          <cell r="BJ67">
            <v>0.41351377945838047</v>
          </cell>
          <cell r="BK67">
            <v>0.60052611927228616</v>
          </cell>
          <cell r="BL67">
            <v>0.58731959272382861</v>
          </cell>
        </row>
        <row r="68">
          <cell r="B68" t="str">
            <v>Región del Libertador General Bernardo O’Higgins</v>
          </cell>
          <cell r="BJ68">
            <v>4.4244677635879304E-2</v>
          </cell>
          <cell r="BK68">
            <v>3.0390097165601808E-2</v>
          </cell>
          <cell r="BL68">
            <v>3.1662544759523764E-2</v>
          </cell>
        </row>
        <row r="69">
          <cell r="B69" t="str">
            <v>Región del Maule</v>
          </cell>
          <cell r="BJ69">
            <v>5.8572362363558408E-2</v>
          </cell>
          <cell r="BK69">
            <v>4.345877238403785E-2</v>
          </cell>
          <cell r="BL69">
            <v>4.4791198092016947E-2</v>
          </cell>
        </row>
        <row r="70">
          <cell r="B70" t="str">
            <v>Región de Ñuble</v>
          </cell>
          <cell r="BJ70">
            <v>2.5896666362096473E-2</v>
          </cell>
          <cell r="BK70">
            <v>1.8154133083256807E-2</v>
          </cell>
          <cell r="BL70">
            <v>1.8581021567848927E-2</v>
          </cell>
        </row>
        <row r="71">
          <cell r="B71" t="str">
            <v>Región del Bío Bío</v>
          </cell>
          <cell r="BJ71">
            <v>7.6126148288198373E-2</v>
          </cell>
          <cell r="BK71">
            <v>5.2673400656295527E-2</v>
          </cell>
          <cell r="BL71">
            <v>5.4047893578470826E-2</v>
          </cell>
        </row>
        <row r="72">
          <cell r="B72" t="str">
            <v>Región de la Araucanía</v>
          </cell>
          <cell r="BJ72">
            <v>5.8150649788792287E-2</v>
          </cell>
          <cell r="BK72">
            <v>3.1925550075345657E-2</v>
          </cell>
          <cell r="BL72">
            <v>3.3217331911769427E-2</v>
          </cell>
        </row>
        <row r="73">
          <cell r="B73" t="str">
            <v>Región de los Ríos</v>
          </cell>
          <cell r="BJ73">
            <v>2.6135636821130612E-2</v>
          </cell>
          <cell r="BK73">
            <v>1.4210767784811305E-2</v>
          </cell>
          <cell r="BL73">
            <v>1.483175281876619E-2</v>
          </cell>
        </row>
        <row r="74">
          <cell r="B74" t="str">
            <v>Región de los Lagos</v>
          </cell>
          <cell r="BJ74">
            <v>5.5514946196504003E-2</v>
          </cell>
          <cell r="BK74">
            <v>4.2035047692041257E-2</v>
          </cell>
          <cell r="BL74">
            <v>4.3220368757308912E-2</v>
          </cell>
        </row>
        <row r="75">
          <cell r="B75" t="str">
            <v>Región de Aysén del general Carlos Ibáñez del Campo</v>
          </cell>
          <cell r="BJ75">
            <v>1.006838772254124E-2</v>
          </cell>
          <cell r="BK75">
            <v>4.4674934042465411E-3</v>
          </cell>
          <cell r="BL75">
            <v>4.9432779498781616E-3</v>
          </cell>
        </row>
        <row r="76">
          <cell r="B76" t="str">
            <v>Región de Magallanes y de la Antártica Chilena</v>
          </cell>
          <cell r="BJ76">
            <v>1.4064114368450276E-2</v>
          </cell>
          <cell r="BK76">
            <v>1.2422617078168849E-2</v>
          </cell>
          <cell r="BL76">
            <v>1.2620853916718319E-2</v>
          </cell>
        </row>
      </sheetData>
      <sheetData sheetId="14"/>
      <sheetData sheetId="15">
        <row r="2">
          <cell r="F2" t="str">
            <v>03-may</v>
          </cell>
          <cell r="G2" t="str">
            <v>10-may</v>
          </cell>
          <cell r="H2" t="str">
            <v>17-may</v>
          </cell>
          <cell r="I2" t="str">
            <v>24-may</v>
          </cell>
          <cell r="J2" t="str">
            <v>31-may</v>
          </cell>
          <cell r="K2" t="str">
            <v>07-jun</v>
          </cell>
          <cell r="L2" t="str">
            <v>14-jun</v>
          </cell>
          <cell r="M2" t="str">
            <v>21-jun</v>
          </cell>
          <cell r="N2" t="str">
            <v>28-jun</v>
          </cell>
          <cell r="O2" t="str">
            <v>05-jul</v>
          </cell>
          <cell r="P2" t="str">
            <v>12-jul</v>
          </cell>
          <cell r="Q2" t="str">
            <v>19-jul</v>
          </cell>
          <cell r="R2" t="str">
            <v>26-jul</v>
          </cell>
          <cell r="S2" t="str">
            <v>02-ago</v>
          </cell>
          <cell r="T2" t="str">
            <v>09-ago</v>
          </cell>
          <cell r="U2" t="str">
            <v>16-ago</v>
          </cell>
          <cell r="V2" t="str">
            <v>23-ago</v>
          </cell>
          <cell r="W2" t="str">
            <v>30-ago</v>
          </cell>
          <cell r="X2" t="str">
            <v>06-sept</v>
          </cell>
          <cell r="Y2" t="str">
            <v>13-sept</v>
          </cell>
          <cell r="Z2" t="str">
            <v>20-sept</v>
          </cell>
          <cell r="AA2" t="str">
            <v>27-sept</v>
          </cell>
          <cell r="AB2" t="str">
            <v>04-oct</v>
          </cell>
          <cell r="AC2" t="str">
            <v>11-oct</v>
          </cell>
          <cell r="AD2" t="str">
            <v>18-oct</v>
          </cell>
          <cell r="AE2" t="str">
            <v>25-oct</v>
          </cell>
          <cell r="AF2" t="str">
            <v>01-nov</v>
          </cell>
          <cell r="AG2" t="str">
            <v>08-nov</v>
          </cell>
          <cell r="AH2" t="str">
            <v>15-nov</v>
          </cell>
          <cell r="AI2" t="str">
            <v>22-nov</v>
          </cell>
          <cell r="AJ2" t="str">
            <v>29-nov</v>
          </cell>
          <cell r="AK2" t="str">
            <v>06-dic</v>
          </cell>
          <cell r="AL2" t="str">
            <v>13-dic</v>
          </cell>
          <cell r="AM2" t="str">
            <v>20-dic</v>
          </cell>
          <cell r="AN2" t="str">
            <v>27-dic</v>
          </cell>
          <cell r="AO2" t="str">
            <v>03-ene</v>
          </cell>
          <cell r="AP2" t="str">
            <v>10-ene</v>
          </cell>
          <cell r="AQ2" t="str">
            <v>17-ene</v>
          </cell>
          <cell r="AR2" t="str">
            <v>24-ene</v>
          </cell>
          <cell r="AS2" t="str">
            <v>31-ene</v>
          </cell>
          <cell r="AT2" t="str">
            <v>07-feb</v>
          </cell>
          <cell r="AU2" t="str">
            <v>14-feb</v>
          </cell>
          <cell r="AV2" t="str">
            <v>21-feb</v>
          </cell>
          <cell r="AW2" t="str">
            <v>28-feb</v>
          </cell>
          <cell r="AX2" t="str">
            <v>07-mar</v>
          </cell>
          <cell r="AY2" t="str">
            <v>14-mar</v>
          </cell>
          <cell r="AZ2" t="str">
            <v>21-mar</v>
          </cell>
          <cell r="BA2" t="str">
            <v>28-mar</v>
          </cell>
        </row>
      </sheetData>
      <sheetData sheetId="16">
        <row r="35">
          <cell r="C35" t="str">
            <v>Número de operaciones</v>
          </cell>
          <cell r="D35" t="str">
            <v>Monto ($MM)</v>
          </cell>
          <cell r="E35" t="str">
            <v>Garantía ($MM)</v>
          </cell>
        </row>
      </sheetData>
      <sheetData sheetId="17"/>
      <sheetData sheetId="18">
        <row r="3">
          <cell r="B3" t="str">
            <v>03-may</v>
          </cell>
          <cell r="C3" t="str">
            <v>10-may</v>
          </cell>
          <cell r="D3" t="str">
            <v>17-may</v>
          </cell>
          <cell r="E3" t="str">
            <v>24-may</v>
          </cell>
          <cell r="F3" t="str">
            <v>31-may</v>
          </cell>
          <cell r="G3" t="str">
            <v>07-jun</v>
          </cell>
          <cell r="H3" t="str">
            <v>14-jun</v>
          </cell>
          <cell r="I3" t="str">
            <v>21-jun</v>
          </cell>
          <cell r="J3" t="str">
            <v>28-jun</v>
          </cell>
          <cell r="K3" t="str">
            <v>05-jul</v>
          </cell>
          <cell r="L3" t="str">
            <v>12-jul</v>
          </cell>
          <cell r="M3" t="str">
            <v>19-jul</v>
          </cell>
          <cell r="N3" t="str">
            <v>26-jul</v>
          </cell>
          <cell r="O3" t="str">
            <v>02-ago</v>
          </cell>
          <cell r="P3" t="str">
            <v>09-ago</v>
          </cell>
          <cell r="Q3" t="str">
            <v>16-ago</v>
          </cell>
          <cell r="R3" t="str">
            <v>23-ago</v>
          </cell>
          <cell r="S3" t="str">
            <v>30-ago</v>
          </cell>
          <cell r="T3" t="str">
            <v>06-sept</v>
          </cell>
          <cell r="U3" t="str">
            <v>13-sept</v>
          </cell>
          <cell r="V3" t="str">
            <v>20-sept</v>
          </cell>
          <cell r="W3" t="str">
            <v>27-sept</v>
          </cell>
          <cell r="X3" t="str">
            <v>04-oct</v>
          </cell>
          <cell r="Y3" t="str">
            <v>11-oct</v>
          </cell>
          <cell r="Z3" t="str">
            <v>18-oct</v>
          </cell>
          <cell r="AA3" t="str">
            <v>25-oct</v>
          </cell>
          <cell r="AB3" t="str">
            <v>01-nov</v>
          </cell>
          <cell r="AC3" t="str">
            <v>08-nov</v>
          </cell>
          <cell r="AD3" t="str">
            <v>15-nov</v>
          </cell>
          <cell r="AE3" t="str">
            <v>22-nov</v>
          </cell>
          <cell r="AF3" t="str">
            <v>29-nov</v>
          </cell>
          <cell r="AG3" t="str">
            <v>06-dic</v>
          </cell>
          <cell r="AH3" t="str">
            <v>13-dic</v>
          </cell>
          <cell r="AI3" t="str">
            <v>20-dic</v>
          </cell>
          <cell r="AJ3" t="str">
            <v>27-dic</v>
          </cell>
          <cell r="AK3" t="str">
            <v>03-ene</v>
          </cell>
          <cell r="AL3" t="str">
            <v>10-ene</v>
          </cell>
          <cell r="AM3" t="str">
            <v>17-ene</v>
          </cell>
          <cell r="AN3" t="str">
            <v>24-ene</v>
          </cell>
          <cell r="AO3" t="str">
            <v>31-ene</v>
          </cell>
          <cell r="AP3" t="str">
            <v>07-feb</v>
          </cell>
          <cell r="AQ3" t="str">
            <v>14-feb</v>
          </cell>
          <cell r="AR3" t="str">
            <v>21-feb</v>
          </cell>
          <cell r="AS3" t="str">
            <v>28-feb</v>
          </cell>
          <cell r="AT3" t="str">
            <v>07-mar</v>
          </cell>
          <cell r="AU3" t="str">
            <v>14-mar</v>
          </cell>
          <cell r="AV3" t="str">
            <v>21-mar</v>
          </cell>
          <cell r="AW3" t="str">
            <v>28-mar</v>
          </cell>
        </row>
      </sheetData>
      <sheetData sheetId="19"/>
      <sheetData sheetId="20"/>
      <sheetData sheetId="21">
        <row r="6">
          <cell r="C6" t="str">
            <v>Número</v>
          </cell>
        </row>
        <row r="19">
          <cell r="C19">
            <v>271</v>
          </cell>
          <cell r="D19">
            <v>13374</v>
          </cell>
          <cell r="E19">
            <v>17703</v>
          </cell>
          <cell r="F19">
            <v>17828</v>
          </cell>
          <cell r="G19">
            <v>22341</v>
          </cell>
          <cell r="H19">
            <v>16577</v>
          </cell>
          <cell r="I19">
            <v>14548</v>
          </cell>
          <cell r="J19">
            <v>16092</v>
          </cell>
          <cell r="K19">
            <v>17292</v>
          </cell>
          <cell r="L19">
            <v>13218</v>
          </cell>
          <cell r="M19">
            <v>13840</v>
          </cell>
          <cell r="N19">
            <v>10619</v>
          </cell>
          <cell r="O19">
            <v>14547</v>
          </cell>
          <cell r="P19">
            <v>15591</v>
          </cell>
          <cell r="Q19">
            <v>7984</v>
          </cell>
          <cell r="R19">
            <v>6699</v>
          </cell>
          <cell r="S19">
            <v>6369</v>
          </cell>
          <cell r="T19">
            <v>6915</v>
          </cell>
          <cell r="U19">
            <v>4445</v>
          </cell>
          <cell r="V19">
            <v>1105</v>
          </cell>
          <cell r="W19">
            <v>1045</v>
          </cell>
          <cell r="X19">
            <v>1656</v>
          </cell>
          <cell r="Y19">
            <v>2313</v>
          </cell>
          <cell r="Z19">
            <v>2630</v>
          </cell>
          <cell r="AA19">
            <v>2306</v>
          </cell>
          <cell r="AB19">
            <v>2928</v>
          </cell>
          <cell r="AC19">
            <v>3716</v>
          </cell>
          <cell r="AD19">
            <v>2753</v>
          </cell>
          <cell r="AE19">
            <v>2880</v>
          </cell>
          <cell r="AF19">
            <v>2746</v>
          </cell>
          <cell r="AG19">
            <v>3164</v>
          </cell>
          <cell r="AH19">
            <v>2269</v>
          </cell>
          <cell r="AI19">
            <v>1733</v>
          </cell>
          <cell r="AJ19">
            <v>2079</v>
          </cell>
          <cell r="AK19">
            <v>1428</v>
          </cell>
          <cell r="AL19">
            <v>1139</v>
          </cell>
          <cell r="AM19">
            <v>1158</v>
          </cell>
          <cell r="AN19">
            <v>1557</v>
          </cell>
          <cell r="AO19">
            <v>1644</v>
          </cell>
          <cell r="AP19">
            <v>1984</v>
          </cell>
          <cell r="AQ19">
            <v>1062</v>
          </cell>
          <cell r="AR19">
            <v>1417</v>
          </cell>
          <cell r="AS19">
            <v>1198</v>
          </cell>
          <cell r="AT19">
            <v>388</v>
          </cell>
          <cell r="AU19">
            <v>203</v>
          </cell>
          <cell r="AV19">
            <v>221</v>
          </cell>
          <cell r="AW19">
            <v>265</v>
          </cell>
          <cell r="AX19">
            <v>262</v>
          </cell>
        </row>
        <row r="22">
          <cell r="C22" t="str">
            <v>Monto ($ MM)</v>
          </cell>
        </row>
        <row r="35">
          <cell r="C35">
            <v>5278.906954</v>
          </cell>
          <cell r="D35">
            <v>416971.58308499993</v>
          </cell>
          <cell r="E35">
            <v>1170549.3046009999</v>
          </cell>
          <cell r="F35">
            <v>958496.89476299984</v>
          </cell>
          <cell r="G35">
            <v>1182674.8523380002</v>
          </cell>
          <cell r="H35">
            <v>803782.66829100018</v>
          </cell>
          <cell r="I35">
            <v>671856.88341500005</v>
          </cell>
          <cell r="J35">
            <v>597898.21976899996</v>
          </cell>
          <cell r="K35">
            <v>524756.36651800014</v>
          </cell>
          <cell r="L35">
            <v>290403.00074199995</v>
          </cell>
          <cell r="M35">
            <v>318671.67029199994</v>
          </cell>
          <cell r="N35">
            <v>259281.62479500001</v>
          </cell>
          <cell r="O35">
            <v>286536.82903099997</v>
          </cell>
          <cell r="P35">
            <v>268064.80021700001</v>
          </cell>
          <cell r="Q35">
            <v>142260.61086999997</v>
          </cell>
          <cell r="R35">
            <v>134041.30461200004</v>
          </cell>
          <cell r="S35">
            <v>122223.63940900001</v>
          </cell>
          <cell r="T35">
            <v>150006.48828399999</v>
          </cell>
          <cell r="U35">
            <v>89880.586229000008</v>
          </cell>
          <cell r="V35">
            <v>54536.081337999996</v>
          </cell>
          <cell r="W35">
            <v>36209.244467000004</v>
          </cell>
          <cell r="X35">
            <v>51555.072606999995</v>
          </cell>
          <cell r="Y35">
            <v>93195.71246499999</v>
          </cell>
          <cell r="Z35">
            <v>43723.476973000004</v>
          </cell>
          <cell r="AA35">
            <v>37195.957339000008</v>
          </cell>
          <cell r="AB35">
            <v>50142.743645000002</v>
          </cell>
          <cell r="AC35">
            <v>66844.713225</v>
          </cell>
          <cell r="AD35">
            <v>39599.124484</v>
          </cell>
          <cell r="AE35">
            <v>38768.100734</v>
          </cell>
          <cell r="AF35">
            <v>40855.409532999991</v>
          </cell>
          <cell r="AG35">
            <v>51702.465272000001</v>
          </cell>
          <cell r="AH35">
            <v>35737.963247</v>
          </cell>
          <cell r="AI35">
            <v>25259.044688000002</v>
          </cell>
          <cell r="AJ35">
            <v>30091.133398000002</v>
          </cell>
          <cell r="AK35">
            <v>21884.634737</v>
          </cell>
          <cell r="AL35">
            <v>16801.199101000002</v>
          </cell>
          <cell r="AM35">
            <v>22107.056794999997</v>
          </cell>
          <cell r="AN35">
            <v>26612.642417999999</v>
          </cell>
          <cell r="AO35">
            <v>28182.692495999996</v>
          </cell>
          <cell r="AP35">
            <v>35162.918306000007</v>
          </cell>
          <cell r="AQ35">
            <v>13278.472328999998</v>
          </cell>
          <cell r="AR35">
            <v>17561.161723999998</v>
          </cell>
          <cell r="AS35">
            <v>16945.316369</v>
          </cell>
          <cell r="AT35">
            <v>12984.257129999998</v>
          </cell>
          <cell r="AU35">
            <v>9941.4553189999988</v>
          </cell>
          <cell r="AV35">
            <v>9655.5080010000001</v>
          </cell>
          <cell r="AW35">
            <v>6544.156489</v>
          </cell>
          <cell r="AX35">
            <v>5746.8754490000001</v>
          </cell>
        </row>
        <row r="38">
          <cell r="C38" t="str">
            <v>Garantía ($ MM)</v>
          </cell>
        </row>
        <row r="51">
          <cell r="C51">
            <v>4130.3475490000001</v>
          </cell>
          <cell r="D51">
            <v>335316.12314199994</v>
          </cell>
          <cell r="E51">
            <v>899505.20194100006</v>
          </cell>
          <cell r="F51">
            <v>719981.2882699999</v>
          </cell>
          <cell r="G51">
            <v>880758.79914899985</v>
          </cell>
          <cell r="H51">
            <v>604895.58005300001</v>
          </cell>
          <cell r="I51">
            <v>505442.80882299994</v>
          </cell>
          <cell r="J51">
            <v>450525.96061000001</v>
          </cell>
          <cell r="K51">
            <v>395269.16900599998</v>
          </cell>
          <cell r="L51">
            <v>221263.68394399999</v>
          </cell>
          <cell r="M51">
            <v>243987.89704899999</v>
          </cell>
          <cell r="N51">
            <v>201374.793665</v>
          </cell>
          <cell r="O51">
            <v>223970.22070300003</v>
          </cell>
          <cell r="P51">
            <v>210945.056851</v>
          </cell>
          <cell r="Q51">
            <v>112336.78406199998</v>
          </cell>
          <cell r="R51">
            <v>104494.608274</v>
          </cell>
          <cell r="S51">
            <v>96715.145293000009</v>
          </cell>
          <cell r="T51">
            <v>116314.95517600002</v>
          </cell>
          <cell r="U51">
            <v>70898.451743999991</v>
          </cell>
          <cell r="V51">
            <v>41251.681657000008</v>
          </cell>
          <cell r="W51">
            <v>27925.536346000004</v>
          </cell>
          <cell r="X51">
            <v>40136.027304000003</v>
          </cell>
          <cell r="Y51">
            <v>69935.718547000011</v>
          </cell>
          <cell r="Z51">
            <v>35209.071242999999</v>
          </cell>
          <cell r="AA51">
            <v>29582.161386999996</v>
          </cell>
          <cell r="AB51">
            <v>39598.618220999997</v>
          </cell>
          <cell r="AC51">
            <v>52220.66427500001</v>
          </cell>
          <cell r="AD51">
            <v>31681.858981000001</v>
          </cell>
          <cell r="AE51">
            <v>31032.192915</v>
          </cell>
          <cell r="AF51">
            <v>32166.409546999996</v>
          </cell>
          <cell r="AG51">
            <v>40784.668670999999</v>
          </cell>
          <cell r="AH51">
            <v>28687.215020000003</v>
          </cell>
          <cell r="AI51">
            <v>20680.932820000002</v>
          </cell>
          <cell r="AJ51">
            <v>25675.319156000001</v>
          </cell>
          <cell r="AK51">
            <v>21167.883625999999</v>
          </cell>
          <cell r="AL51">
            <v>13567.353987999999</v>
          </cell>
          <cell r="AM51">
            <v>17533.169232999997</v>
          </cell>
          <cell r="AN51">
            <v>21375.919206999999</v>
          </cell>
          <cell r="AO51">
            <v>22688.529121999996</v>
          </cell>
          <cell r="AP51">
            <v>28155.227683000001</v>
          </cell>
          <cell r="AQ51">
            <v>10995.962143000001</v>
          </cell>
          <cell r="AR51">
            <v>14520.323330000001</v>
          </cell>
          <cell r="AS51">
            <v>13623.348523000002</v>
          </cell>
          <cell r="AT51">
            <v>9998.1247349999976</v>
          </cell>
          <cell r="AU51">
            <v>7471.2306809999991</v>
          </cell>
          <cell r="AV51">
            <v>7364.1377499999999</v>
          </cell>
          <cell r="AW51">
            <v>5210.9783490000009</v>
          </cell>
          <cell r="AX51">
            <v>4565.1646940000001</v>
          </cell>
        </row>
      </sheetData>
      <sheetData sheetId="22">
        <row r="9">
          <cell r="B9" t="str">
            <v>Micro y Pequeñas Empresas</v>
          </cell>
          <cell r="C9">
            <v>263</v>
          </cell>
          <cell r="D9">
            <v>12118</v>
          </cell>
          <cell r="E9">
            <v>13941</v>
          </cell>
          <cell r="F9">
            <v>15095</v>
          </cell>
          <cell r="G9">
            <v>18900</v>
          </cell>
          <cell r="H9">
            <v>13940</v>
          </cell>
          <cell r="I9">
            <v>12342</v>
          </cell>
          <cell r="J9">
            <v>14303</v>
          </cell>
          <cell r="K9">
            <v>15820</v>
          </cell>
          <cell r="L9">
            <v>12451</v>
          </cell>
          <cell r="M9">
            <v>12858</v>
          </cell>
          <cell r="N9">
            <v>9782</v>
          </cell>
          <cell r="O9">
            <v>13620</v>
          </cell>
          <cell r="P9">
            <v>14769</v>
          </cell>
          <cell r="Q9">
            <v>7518</v>
          </cell>
          <cell r="R9">
            <v>6273</v>
          </cell>
          <cell r="S9">
            <v>5973</v>
          </cell>
          <cell r="T9">
            <v>6437</v>
          </cell>
          <cell r="U9">
            <v>4163</v>
          </cell>
          <cell r="V9">
            <v>894</v>
          </cell>
          <cell r="W9">
            <v>898</v>
          </cell>
          <cell r="X9">
            <v>1456</v>
          </cell>
          <cell r="Y9">
            <v>2012</v>
          </cell>
          <cell r="Z9">
            <v>2511</v>
          </cell>
          <cell r="AA9">
            <v>2192</v>
          </cell>
          <cell r="AB9">
            <v>2780</v>
          </cell>
          <cell r="AC9">
            <v>3524</v>
          </cell>
          <cell r="AD9">
            <v>2623</v>
          </cell>
          <cell r="AE9">
            <v>2771</v>
          </cell>
          <cell r="AF9">
            <v>2637</v>
          </cell>
          <cell r="AG9">
            <v>3010</v>
          </cell>
          <cell r="AH9">
            <v>2149</v>
          </cell>
          <cell r="AI9">
            <v>1658</v>
          </cell>
          <cell r="AJ9">
            <v>1995</v>
          </cell>
          <cell r="AK9">
            <v>1371</v>
          </cell>
          <cell r="AL9">
            <v>1080</v>
          </cell>
          <cell r="AM9">
            <v>1106</v>
          </cell>
          <cell r="AN9">
            <v>1495</v>
          </cell>
          <cell r="AO9">
            <v>1569</v>
          </cell>
          <cell r="AP9">
            <v>1895</v>
          </cell>
          <cell r="AQ9">
            <v>1026</v>
          </cell>
          <cell r="AR9">
            <v>1387</v>
          </cell>
          <cell r="AS9">
            <v>1150</v>
          </cell>
          <cell r="AT9">
            <v>353</v>
          </cell>
          <cell r="AU9">
            <v>178</v>
          </cell>
          <cell r="AV9">
            <v>188</v>
          </cell>
          <cell r="AW9">
            <v>250</v>
          </cell>
          <cell r="AX9">
            <v>241</v>
          </cell>
        </row>
        <row r="10">
          <cell r="B10" t="str">
            <v>Medianas Empresas</v>
          </cell>
          <cell r="C10">
            <v>5</v>
          </cell>
          <cell r="D10">
            <v>1112</v>
          </cell>
          <cell r="E10">
            <v>2865</v>
          </cell>
          <cell r="F10">
            <v>1872</v>
          </cell>
          <cell r="G10">
            <v>2223</v>
          </cell>
          <cell r="H10">
            <v>1789</v>
          </cell>
          <cell r="I10">
            <v>1485</v>
          </cell>
          <cell r="J10">
            <v>1183</v>
          </cell>
          <cell r="K10">
            <v>942</v>
          </cell>
          <cell r="L10">
            <v>495</v>
          </cell>
          <cell r="M10">
            <v>709</v>
          </cell>
          <cell r="N10">
            <v>628</v>
          </cell>
          <cell r="O10">
            <v>677</v>
          </cell>
          <cell r="P10">
            <v>611</v>
          </cell>
          <cell r="Q10">
            <v>337</v>
          </cell>
          <cell r="R10">
            <v>298</v>
          </cell>
          <cell r="S10">
            <v>308</v>
          </cell>
          <cell r="T10">
            <v>347</v>
          </cell>
          <cell r="U10">
            <v>211</v>
          </cell>
          <cell r="V10">
            <v>149</v>
          </cell>
          <cell r="W10">
            <v>103</v>
          </cell>
          <cell r="X10">
            <v>153</v>
          </cell>
          <cell r="Y10">
            <v>201</v>
          </cell>
          <cell r="Z10">
            <v>88</v>
          </cell>
          <cell r="AA10">
            <v>84</v>
          </cell>
          <cell r="AB10">
            <v>105</v>
          </cell>
          <cell r="AC10">
            <v>137</v>
          </cell>
          <cell r="AD10">
            <v>103</v>
          </cell>
          <cell r="AE10">
            <v>82</v>
          </cell>
          <cell r="AF10">
            <v>82</v>
          </cell>
          <cell r="AG10">
            <v>112</v>
          </cell>
          <cell r="AH10">
            <v>98</v>
          </cell>
          <cell r="AI10">
            <v>62</v>
          </cell>
          <cell r="AJ10">
            <v>68</v>
          </cell>
          <cell r="AK10">
            <v>44</v>
          </cell>
          <cell r="AL10">
            <v>51</v>
          </cell>
          <cell r="AM10">
            <v>39</v>
          </cell>
          <cell r="AN10">
            <v>48</v>
          </cell>
          <cell r="AO10">
            <v>61</v>
          </cell>
          <cell r="AP10">
            <v>74</v>
          </cell>
          <cell r="AQ10">
            <v>32</v>
          </cell>
          <cell r="AR10">
            <v>22</v>
          </cell>
          <cell r="AS10">
            <v>38</v>
          </cell>
          <cell r="AT10">
            <v>27</v>
          </cell>
          <cell r="AU10">
            <v>15</v>
          </cell>
          <cell r="AV10">
            <v>19</v>
          </cell>
          <cell r="AW10">
            <v>10</v>
          </cell>
          <cell r="AX10">
            <v>15</v>
          </cell>
        </row>
        <row r="11">
          <cell r="B11" t="str">
            <v>Empresas Grandes I</v>
          </cell>
          <cell r="C11">
            <v>3</v>
          </cell>
          <cell r="D11">
            <v>131</v>
          </cell>
          <cell r="E11">
            <v>843</v>
          </cell>
          <cell r="F11">
            <v>792</v>
          </cell>
          <cell r="G11">
            <v>1096</v>
          </cell>
          <cell r="H11">
            <v>776</v>
          </cell>
          <cell r="I11">
            <v>659</v>
          </cell>
          <cell r="J11">
            <v>540</v>
          </cell>
          <cell r="K11">
            <v>477</v>
          </cell>
          <cell r="L11">
            <v>249</v>
          </cell>
          <cell r="M11">
            <v>246</v>
          </cell>
          <cell r="N11">
            <v>189</v>
          </cell>
          <cell r="O11">
            <v>230</v>
          </cell>
          <cell r="P11">
            <v>199</v>
          </cell>
          <cell r="Q11">
            <v>122</v>
          </cell>
          <cell r="R11">
            <v>116</v>
          </cell>
          <cell r="S11">
            <v>80</v>
          </cell>
          <cell r="T11">
            <v>119</v>
          </cell>
          <cell r="U11">
            <v>65</v>
          </cell>
          <cell r="V11">
            <v>49</v>
          </cell>
          <cell r="W11">
            <v>42</v>
          </cell>
          <cell r="X11">
            <v>41</v>
          </cell>
          <cell r="Y11">
            <v>87</v>
          </cell>
          <cell r="Z11">
            <v>28</v>
          </cell>
          <cell r="AA11">
            <v>28</v>
          </cell>
          <cell r="AB11">
            <v>39</v>
          </cell>
          <cell r="AC11">
            <v>49</v>
          </cell>
          <cell r="AD11">
            <v>22</v>
          </cell>
          <cell r="AE11">
            <v>25</v>
          </cell>
          <cell r="AF11">
            <v>26</v>
          </cell>
          <cell r="AG11">
            <v>39</v>
          </cell>
          <cell r="AH11">
            <v>21</v>
          </cell>
          <cell r="AI11">
            <v>11</v>
          </cell>
          <cell r="AJ11">
            <v>16</v>
          </cell>
          <cell r="AK11">
            <v>13</v>
          </cell>
          <cell r="AL11">
            <v>6</v>
          </cell>
          <cell r="AM11">
            <v>11</v>
          </cell>
          <cell r="AN11">
            <v>14</v>
          </cell>
          <cell r="AO11">
            <v>14</v>
          </cell>
          <cell r="AP11">
            <v>15</v>
          </cell>
          <cell r="AQ11">
            <v>4</v>
          </cell>
          <cell r="AR11">
            <v>8</v>
          </cell>
          <cell r="AS11">
            <v>9</v>
          </cell>
          <cell r="AT11">
            <v>7</v>
          </cell>
          <cell r="AU11">
            <v>9</v>
          </cell>
          <cell r="AV11">
            <v>14</v>
          </cell>
          <cell r="AW11">
            <v>5</v>
          </cell>
          <cell r="AX11">
            <v>6</v>
          </cell>
        </row>
        <row r="12">
          <cell r="B12" t="str">
            <v>Empresas Grandes II</v>
          </cell>
          <cell r="C12">
            <v>0</v>
          </cell>
          <cell r="D12">
            <v>13</v>
          </cell>
          <cell r="E12">
            <v>54</v>
          </cell>
          <cell r="F12">
            <v>69</v>
          </cell>
          <cell r="G12">
            <v>122</v>
          </cell>
          <cell r="H12">
            <v>72</v>
          </cell>
          <cell r="I12">
            <v>62</v>
          </cell>
          <cell r="J12">
            <v>66</v>
          </cell>
          <cell r="K12">
            <v>53</v>
          </cell>
          <cell r="L12">
            <v>23</v>
          </cell>
          <cell r="M12">
            <v>27</v>
          </cell>
          <cell r="N12">
            <v>20</v>
          </cell>
          <cell r="O12">
            <v>20</v>
          </cell>
          <cell r="P12">
            <v>12</v>
          </cell>
          <cell r="Q12">
            <v>7</v>
          </cell>
          <cell r="R12">
            <v>12</v>
          </cell>
          <cell r="S12">
            <v>8</v>
          </cell>
          <cell r="T12">
            <v>12</v>
          </cell>
          <cell r="U12">
            <v>6</v>
          </cell>
          <cell r="V12">
            <v>13</v>
          </cell>
          <cell r="W12">
            <v>2</v>
          </cell>
          <cell r="X12">
            <v>6</v>
          </cell>
          <cell r="Y12">
            <v>13</v>
          </cell>
          <cell r="Z12">
            <v>3</v>
          </cell>
          <cell r="AA12">
            <v>2</v>
          </cell>
          <cell r="AB12">
            <v>4</v>
          </cell>
          <cell r="AC12">
            <v>6</v>
          </cell>
          <cell r="AD12">
            <v>5</v>
          </cell>
          <cell r="AE12">
            <v>2</v>
          </cell>
          <cell r="AF12">
            <v>1</v>
          </cell>
          <cell r="AG12">
            <v>3</v>
          </cell>
          <cell r="AH12">
            <v>1</v>
          </cell>
          <cell r="AI12">
            <v>2</v>
          </cell>
          <cell r="AJ12">
            <v>0</v>
          </cell>
          <cell r="AK12">
            <v>0</v>
          </cell>
          <cell r="AL12">
            <v>2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1</v>
          </cell>
          <cell r="AT12">
            <v>1</v>
          </cell>
          <cell r="AU12">
            <v>1</v>
          </cell>
          <cell r="AV12">
            <v>0</v>
          </cell>
          <cell r="AW12">
            <v>0</v>
          </cell>
          <cell r="AX12">
            <v>0</v>
          </cell>
        </row>
        <row r="18">
          <cell r="B18" t="str">
            <v>Micro y Pequeñas Empresas</v>
          </cell>
          <cell r="C18">
            <v>2641.8991740000001</v>
          </cell>
          <cell r="D18">
            <v>219915.486584</v>
          </cell>
          <cell r="E18">
            <v>354127.78527599998</v>
          </cell>
          <cell r="F18">
            <v>243832.351333</v>
          </cell>
          <cell r="G18">
            <v>280222.309733</v>
          </cell>
          <cell r="H18">
            <v>198724.14034899999</v>
          </cell>
          <cell r="I18">
            <v>171882.97145400001</v>
          </cell>
          <cell r="J18">
            <v>174529.52437</v>
          </cell>
          <cell r="K18">
            <v>161283.429974</v>
          </cell>
          <cell r="L18">
            <v>99441.817058999994</v>
          </cell>
          <cell r="M18">
            <v>115722.521568</v>
          </cell>
          <cell r="N18">
            <v>102187.924713</v>
          </cell>
          <cell r="O18">
            <v>122804.00319800001</v>
          </cell>
          <cell r="P18">
            <v>125633.80470199999</v>
          </cell>
          <cell r="Q18">
            <v>65419.991608999997</v>
          </cell>
          <cell r="R18">
            <v>58704.430603000001</v>
          </cell>
          <cell r="S18">
            <v>59780.208142000003</v>
          </cell>
          <cell r="T18">
            <v>62251.408785</v>
          </cell>
          <cell r="U18">
            <v>42883.39875</v>
          </cell>
          <cell r="V18">
            <v>14825.781731999999</v>
          </cell>
          <cell r="W18">
            <v>13162.726842</v>
          </cell>
          <cell r="X18">
            <v>21238.154462999999</v>
          </cell>
          <cell r="Y18">
            <v>26030.073374</v>
          </cell>
          <cell r="Z18">
            <v>25215.896801999999</v>
          </cell>
          <cell r="AA18">
            <v>19483.984539000001</v>
          </cell>
          <cell r="AB18">
            <v>26144.38308</v>
          </cell>
          <cell r="AC18">
            <v>31325.085961000001</v>
          </cell>
          <cell r="AD18">
            <v>22355.004453000001</v>
          </cell>
          <cell r="AE18">
            <v>22731.899819999999</v>
          </cell>
          <cell r="AF18">
            <v>22327.364700999999</v>
          </cell>
          <cell r="AG18">
            <v>25796.157173</v>
          </cell>
          <cell r="AH18">
            <v>19356.484242999999</v>
          </cell>
          <cell r="AI18">
            <v>14832.335553999999</v>
          </cell>
          <cell r="AJ18">
            <v>17262.483357000001</v>
          </cell>
          <cell r="AK18">
            <v>11889.203073999999</v>
          </cell>
          <cell r="AL18">
            <v>9656.6976940000004</v>
          </cell>
          <cell r="AM18">
            <v>11932.025664999999</v>
          </cell>
          <cell r="AN18">
            <v>15116.647966</v>
          </cell>
          <cell r="AO18">
            <v>16145.928653000001</v>
          </cell>
          <cell r="AP18">
            <v>20063.543678000002</v>
          </cell>
          <cell r="AQ18">
            <v>9477.1485219999995</v>
          </cell>
          <cell r="AR18">
            <v>13823.17283</v>
          </cell>
          <cell r="AS18">
            <v>10909.214927999999</v>
          </cell>
          <cell r="AT18">
            <v>4861.44877</v>
          </cell>
          <cell r="AU18">
            <v>2768.4649939999999</v>
          </cell>
          <cell r="AV18">
            <v>3029.0319140000001</v>
          </cell>
          <cell r="AW18">
            <v>3573.0630529999999</v>
          </cell>
          <cell r="AX18">
            <v>2562.2865630000001</v>
          </cell>
        </row>
        <row r="19">
          <cell r="B19" t="str">
            <v>Medianas Empresas</v>
          </cell>
          <cell r="C19">
            <v>391.00778000000003</v>
          </cell>
          <cell r="D19">
            <v>124210.81897399999</v>
          </cell>
          <cell r="E19">
            <v>388951.95169700001</v>
          </cell>
          <cell r="F19">
            <v>261283.38466099999</v>
          </cell>
          <cell r="G19">
            <v>287091.63442399999</v>
          </cell>
          <cell r="H19">
            <v>219348.940757</v>
          </cell>
          <cell r="I19">
            <v>180244.56753</v>
          </cell>
          <cell r="J19">
            <v>134019.00013599999</v>
          </cell>
          <cell r="K19">
            <v>104382.69425499999</v>
          </cell>
          <cell r="L19">
            <v>56621.784543000002</v>
          </cell>
          <cell r="M19">
            <v>77876.673509999993</v>
          </cell>
          <cell r="N19">
            <v>67166.938596000007</v>
          </cell>
          <cell r="O19">
            <v>67584.319061000002</v>
          </cell>
          <cell r="P19">
            <v>60487.89486</v>
          </cell>
          <cell r="Q19">
            <v>33136.84676</v>
          </cell>
          <cell r="R19">
            <v>28079.503676</v>
          </cell>
          <cell r="S19">
            <v>29598.335662000001</v>
          </cell>
          <cell r="T19">
            <v>33164.483414000002</v>
          </cell>
          <cell r="U19">
            <v>19495.316583</v>
          </cell>
          <cell r="V19">
            <v>15463.943996</v>
          </cell>
          <cell r="W19">
            <v>9309.0514559999992</v>
          </cell>
          <cell r="X19">
            <v>13937.029430000001</v>
          </cell>
          <cell r="Y19">
            <v>23553.207451999999</v>
          </cell>
          <cell r="Z19">
            <v>9463.9305120000008</v>
          </cell>
          <cell r="AA19">
            <v>7271.5057550000001</v>
          </cell>
          <cell r="AB19">
            <v>9127.8093919999992</v>
          </cell>
          <cell r="AC19">
            <v>13097.229791</v>
          </cell>
          <cell r="AD19">
            <v>7989.0140140000003</v>
          </cell>
          <cell r="AE19">
            <v>6407.1651819999997</v>
          </cell>
          <cell r="AF19">
            <v>7101.681055</v>
          </cell>
          <cell r="AG19">
            <v>11170.764133999999</v>
          </cell>
          <cell r="AH19">
            <v>9926.9439650000004</v>
          </cell>
          <cell r="AI19">
            <v>5899.1788889999998</v>
          </cell>
          <cell r="AJ19">
            <v>7402.4759249999997</v>
          </cell>
          <cell r="AK19">
            <v>4207.583689</v>
          </cell>
          <cell r="AL19">
            <v>4402.5892869999998</v>
          </cell>
          <cell r="AM19">
            <v>3984.2560530000001</v>
          </cell>
          <cell r="AN19">
            <v>4829.1445970000004</v>
          </cell>
          <cell r="AO19">
            <v>5421.1732929999998</v>
          </cell>
          <cell r="AP19">
            <v>6776.6136370000004</v>
          </cell>
          <cell r="AQ19">
            <v>2799.7063669999998</v>
          </cell>
          <cell r="AR19">
            <v>1556.3744790000001</v>
          </cell>
          <cell r="AS19">
            <v>2731.4357300000001</v>
          </cell>
          <cell r="AT19">
            <v>2222.80386</v>
          </cell>
          <cell r="AU19">
            <v>1672.990325</v>
          </cell>
          <cell r="AV19">
            <v>1509.2735929999999</v>
          </cell>
          <cell r="AW19">
            <v>941.093436</v>
          </cell>
          <cell r="AX19">
            <v>1580.088886</v>
          </cell>
        </row>
        <row r="20">
          <cell r="B20" t="str">
            <v>Empresas Grandes I</v>
          </cell>
          <cell r="C20">
            <v>2246</v>
          </cell>
          <cell r="D20">
            <v>58298.275971000003</v>
          </cell>
          <cell r="E20">
            <v>371015.21838400001</v>
          </cell>
          <cell r="F20">
            <v>369302.20082299999</v>
          </cell>
          <cell r="G20">
            <v>477490.56283299997</v>
          </cell>
          <cell r="H20">
            <v>320095.32394999999</v>
          </cell>
          <cell r="I20">
            <v>253967.49734</v>
          </cell>
          <cell r="J20">
            <v>220308.06839900001</v>
          </cell>
          <cell r="K20">
            <v>197025.14369500001</v>
          </cell>
          <cell r="L20">
            <v>110162.70371099999</v>
          </cell>
          <cell r="M20">
            <v>84442.634617000003</v>
          </cell>
          <cell r="N20">
            <v>70793.753033999994</v>
          </cell>
          <cell r="O20">
            <v>80351.662303999998</v>
          </cell>
          <cell r="P20">
            <v>68723.696528</v>
          </cell>
          <cell r="Q20">
            <v>40363.766445000001</v>
          </cell>
          <cell r="R20">
            <v>38050.046684000001</v>
          </cell>
          <cell r="S20">
            <v>25888.410492999999</v>
          </cell>
          <cell r="T20">
            <v>41932.602892000003</v>
          </cell>
          <cell r="U20">
            <v>23901.868229</v>
          </cell>
          <cell r="V20">
            <v>17784.971109999999</v>
          </cell>
          <cell r="W20">
            <v>10637.466168999999</v>
          </cell>
          <cell r="X20">
            <v>11227.887214</v>
          </cell>
          <cell r="Y20">
            <v>28305.317436000001</v>
          </cell>
          <cell r="Z20">
            <v>7887.2796589999998</v>
          </cell>
          <cell r="AA20">
            <v>9432.3964240000005</v>
          </cell>
          <cell r="AB20">
            <v>11562.485087999999</v>
          </cell>
          <cell r="AC20">
            <v>16671.084212000002</v>
          </cell>
          <cell r="AD20">
            <v>7401.0722470000001</v>
          </cell>
          <cell r="AE20">
            <v>8129.0357320000003</v>
          </cell>
          <cell r="AF20">
            <v>6881.3637769999996</v>
          </cell>
          <cell r="AG20">
            <v>11298.543965000001</v>
          </cell>
          <cell r="AH20">
            <v>6051.3046960000001</v>
          </cell>
          <cell r="AI20">
            <v>2527.5302449999999</v>
          </cell>
          <cell r="AJ20">
            <v>5426.1741160000001</v>
          </cell>
          <cell r="AK20">
            <v>5787.8479740000002</v>
          </cell>
          <cell r="AL20">
            <v>1941.91212</v>
          </cell>
          <cell r="AM20">
            <v>4890.7750770000002</v>
          </cell>
          <cell r="AN20">
            <v>6666.8498550000004</v>
          </cell>
          <cell r="AO20">
            <v>6615.5905499999999</v>
          </cell>
          <cell r="AP20">
            <v>8322.7609909999992</v>
          </cell>
          <cell r="AQ20">
            <v>1001.61744</v>
          </cell>
          <cell r="AR20">
            <v>2181.614415</v>
          </cell>
          <cell r="AS20">
            <v>2304.6657110000001</v>
          </cell>
          <cell r="AT20">
            <v>5500.0045</v>
          </cell>
          <cell r="AU20">
            <v>4800</v>
          </cell>
          <cell r="AV20">
            <v>5117.2024940000001</v>
          </cell>
          <cell r="AW20">
            <v>2030</v>
          </cell>
          <cell r="AX20">
            <v>1604.5</v>
          </cell>
        </row>
        <row r="21">
          <cell r="B21" t="str">
            <v>Empresas Grandes II</v>
          </cell>
          <cell r="C21">
            <v>0</v>
          </cell>
          <cell r="D21">
            <v>14547.001555999999</v>
          </cell>
          <cell r="E21">
            <v>56454.349243999997</v>
          </cell>
          <cell r="F21">
            <v>84078.957945999995</v>
          </cell>
          <cell r="G21">
            <v>137870.345348</v>
          </cell>
          <cell r="H21">
            <v>65614.263235000006</v>
          </cell>
          <cell r="I21">
            <v>65761.847091000003</v>
          </cell>
          <cell r="J21">
            <v>69041.626864000005</v>
          </cell>
          <cell r="K21">
            <v>62065.098594000003</v>
          </cell>
          <cell r="L21">
            <v>24176.695428999999</v>
          </cell>
          <cell r="M21">
            <v>40629.840597000002</v>
          </cell>
          <cell r="N21">
            <v>19133.008451999998</v>
          </cell>
          <cell r="O21">
            <v>15796.844467999999</v>
          </cell>
          <cell r="P21">
            <v>13219.404127</v>
          </cell>
          <cell r="Q21">
            <v>3340.0060560000002</v>
          </cell>
          <cell r="R21">
            <v>9207.3236489999999</v>
          </cell>
          <cell r="S21">
            <v>6956.6851120000001</v>
          </cell>
          <cell r="T21">
            <v>12657.993193</v>
          </cell>
          <cell r="U21">
            <v>3600.0026670000002</v>
          </cell>
          <cell r="V21">
            <v>6461.3845000000001</v>
          </cell>
          <cell r="W21">
            <v>3100</v>
          </cell>
          <cell r="X21">
            <v>5152.0015000000003</v>
          </cell>
          <cell r="Y21">
            <v>15307.114202999999</v>
          </cell>
          <cell r="Z21">
            <v>1156.3699999999999</v>
          </cell>
          <cell r="AA21">
            <v>1008.070621</v>
          </cell>
          <cell r="AB21">
            <v>3308.0660849999999</v>
          </cell>
          <cell r="AC21">
            <v>5751.3132610000002</v>
          </cell>
          <cell r="AD21">
            <v>1854.03377</v>
          </cell>
          <cell r="AE21">
            <v>1500</v>
          </cell>
          <cell r="AF21">
            <v>4545</v>
          </cell>
          <cell r="AG21">
            <v>3437</v>
          </cell>
          <cell r="AH21">
            <v>403.230343</v>
          </cell>
          <cell r="AI21">
            <v>2000</v>
          </cell>
          <cell r="AJ21">
            <v>0</v>
          </cell>
          <cell r="AK21">
            <v>0</v>
          </cell>
          <cell r="AL21">
            <v>800</v>
          </cell>
          <cell r="AM21">
            <v>1300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1000</v>
          </cell>
          <cell r="AT21">
            <v>400</v>
          </cell>
          <cell r="AU21">
            <v>700</v>
          </cell>
          <cell r="AV21">
            <v>0</v>
          </cell>
          <cell r="AW21">
            <v>0</v>
          </cell>
          <cell r="AX21">
            <v>0</v>
          </cell>
        </row>
        <row r="27">
          <cell r="B27" t="str">
            <v>Micro y Pequeñas Empresas</v>
          </cell>
          <cell r="C27">
            <v>2245.341324</v>
          </cell>
          <cell r="D27">
            <v>186871.73368999999</v>
          </cell>
          <cell r="E27">
            <v>299478.82980800001</v>
          </cell>
          <cell r="F27">
            <v>206493.54084999999</v>
          </cell>
          <cell r="G27">
            <v>237033.76733199999</v>
          </cell>
          <cell r="H27">
            <v>168430.83532499999</v>
          </cell>
          <cell r="I27">
            <v>145669.27918300001</v>
          </cell>
          <cell r="J27">
            <v>148117.62827399999</v>
          </cell>
          <cell r="K27">
            <v>137005.58596</v>
          </cell>
          <cell r="L27">
            <v>84470.175329000005</v>
          </cell>
          <cell r="M27">
            <v>98291.609238999998</v>
          </cell>
          <cell r="N27">
            <v>86793.781203000006</v>
          </cell>
          <cell r="O27">
            <v>104313.915282</v>
          </cell>
          <cell r="P27">
            <v>106701.510901</v>
          </cell>
          <cell r="Q27">
            <v>55568.666498999999</v>
          </cell>
          <cell r="R27">
            <v>49871.578455000003</v>
          </cell>
          <cell r="S27">
            <v>50794.477129999999</v>
          </cell>
          <cell r="T27">
            <v>52894.750694000002</v>
          </cell>
          <cell r="U27">
            <v>36435.889109000003</v>
          </cell>
          <cell r="V27">
            <v>12583.315979000001</v>
          </cell>
          <cell r="W27">
            <v>11182.067862</v>
          </cell>
          <cell r="X27">
            <v>18035.681806000001</v>
          </cell>
          <cell r="Y27">
            <v>22095.161854000002</v>
          </cell>
          <cell r="Z27">
            <v>21423.009073000001</v>
          </cell>
          <cell r="AA27">
            <v>16557.436914000002</v>
          </cell>
          <cell r="AB27">
            <v>22217.791495000001</v>
          </cell>
          <cell r="AC27">
            <v>26622.333534000001</v>
          </cell>
          <cell r="AD27">
            <v>18997.476933000002</v>
          </cell>
          <cell r="AE27">
            <v>19316.135758</v>
          </cell>
          <cell r="AF27">
            <v>18941.110055000001</v>
          </cell>
          <cell r="AG27">
            <v>21819.279140999999</v>
          </cell>
          <cell r="AH27">
            <v>16357.860941999999</v>
          </cell>
          <cell r="AI27">
            <v>13031.318536000001</v>
          </cell>
          <cell r="AJ27">
            <v>16005.016535999999</v>
          </cell>
          <cell r="AK27">
            <v>13750.323092000001</v>
          </cell>
          <cell r="AL27">
            <v>8207.369541</v>
          </cell>
          <cell r="AM27">
            <v>10142.221839</v>
          </cell>
          <cell r="AN27">
            <v>12845.808632</v>
          </cell>
          <cell r="AO27">
            <v>13720.677104</v>
          </cell>
          <cell r="AP27">
            <v>17044.550338000001</v>
          </cell>
          <cell r="AQ27">
            <v>8055.0648440000004</v>
          </cell>
          <cell r="AR27">
            <v>11748.093655000001</v>
          </cell>
          <cell r="AS27">
            <v>9268.6486729999997</v>
          </cell>
          <cell r="AT27">
            <v>4130.4761509999998</v>
          </cell>
          <cell r="AU27">
            <v>2352.8384209999999</v>
          </cell>
          <cell r="AV27">
            <v>2574.67713</v>
          </cell>
          <cell r="AW27">
            <v>3037.1036009999998</v>
          </cell>
          <cell r="AX27">
            <v>2177.943585</v>
          </cell>
        </row>
        <row r="28">
          <cell r="B28" t="str">
            <v>Medianas Empresas</v>
          </cell>
          <cell r="C28">
            <v>312.80622499999998</v>
          </cell>
          <cell r="D28">
            <v>99187.395342999997</v>
          </cell>
          <cell r="E28">
            <v>308515.01017899998</v>
          </cell>
          <cell r="F28">
            <v>206610.333892</v>
          </cell>
          <cell r="G28">
            <v>227173.43066899999</v>
          </cell>
          <cell r="H28">
            <v>174225.760044</v>
          </cell>
          <cell r="I28">
            <v>142859.17327299999</v>
          </cell>
          <cell r="J28">
            <v>106887.708356</v>
          </cell>
          <cell r="K28">
            <v>83359.523321999994</v>
          </cell>
          <cell r="L28">
            <v>45228.598769999997</v>
          </cell>
          <cell r="M28">
            <v>62208.539230000002</v>
          </cell>
          <cell r="N28">
            <v>53545.580275</v>
          </cell>
          <cell r="O28">
            <v>53932.035133999998</v>
          </cell>
          <cell r="P28">
            <v>48330.315909999998</v>
          </cell>
          <cell r="Q28">
            <v>26509.477423</v>
          </cell>
          <cell r="R28">
            <v>22463.602954000002</v>
          </cell>
          <cell r="S28">
            <v>23624.769754000001</v>
          </cell>
          <cell r="T28">
            <v>26472.586549</v>
          </cell>
          <cell r="U28">
            <v>15571.253275999999</v>
          </cell>
          <cell r="V28">
            <v>12342.055203</v>
          </cell>
          <cell r="W28">
            <v>7437.2421670000003</v>
          </cell>
          <cell r="X28">
            <v>11149.62355</v>
          </cell>
          <cell r="Y28">
            <v>18842.565964000001</v>
          </cell>
          <cell r="Z28">
            <v>7571.1444090000005</v>
          </cell>
          <cell r="AA28">
            <v>5817.2046049999999</v>
          </cell>
          <cell r="AB28">
            <v>7302.2475139999997</v>
          </cell>
          <cell r="AC28">
            <v>10477.783834</v>
          </cell>
          <cell r="AD28">
            <v>6391.2112129999996</v>
          </cell>
          <cell r="AE28">
            <v>5125.7321439999996</v>
          </cell>
          <cell r="AF28">
            <v>5681.344846</v>
          </cell>
          <cell r="AG28">
            <v>8994.2087539999993</v>
          </cell>
          <cell r="AH28">
            <v>7851.5025850000002</v>
          </cell>
          <cell r="AI28">
            <v>4680.3431119999996</v>
          </cell>
          <cell r="AJ28">
            <v>5871.9807389999996</v>
          </cell>
          <cell r="AK28">
            <v>3366.0669509999998</v>
          </cell>
          <cell r="AL28">
            <v>3521.8094470000001</v>
          </cell>
          <cell r="AM28">
            <v>3187.4048400000001</v>
          </cell>
          <cell r="AN28">
            <v>3863.3156770000001</v>
          </cell>
          <cell r="AO28">
            <v>4336.9386329999998</v>
          </cell>
          <cell r="AP28">
            <v>5287.0907900000002</v>
          </cell>
          <cell r="AQ28">
            <v>2239.7650910000002</v>
          </cell>
          <cell r="AR28">
            <v>1245.099584</v>
          </cell>
          <cell r="AS28">
            <v>2141.4338520000001</v>
          </cell>
          <cell r="AT28">
            <v>1777.645434</v>
          </cell>
          <cell r="AU28">
            <v>1338.3922600000001</v>
          </cell>
          <cell r="AV28">
            <v>1207.418874</v>
          </cell>
          <cell r="AW28">
            <v>752.87474799999995</v>
          </cell>
          <cell r="AX28">
            <v>1264.071109</v>
          </cell>
        </row>
        <row r="29">
          <cell r="B29" t="str">
            <v>Empresas Grandes I</v>
          </cell>
          <cell r="C29">
            <v>1572.2</v>
          </cell>
          <cell r="D29">
            <v>40528.793174999999</v>
          </cell>
          <cell r="E29">
            <v>257638.75240600001</v>
          </cell>
          <cell r="F29">
            <v>256467.63876</v>
          </cell>
          <cell r="G29">
            <v>333829.39393800002</v>
          </cell>
          <cell r="H29">
            <v>222870.42674200001</v>
          </cell>
          <cell r="I29">
            <v>177457.24810999999</v>
          </cell>
          <cell r="J29">
            <v>154095.64785499999</v>
          </cell>
          <cell r="K29">
            <v>137665.000566</v>
          </cell>
          <cell r="L29">
            <v>77058.892586000002</v>
          </cell>
          <cell r="M29">
            <v>59109.844217999998</v>
          </cell>
          <cell r="N29">
            <v>49555.627115000003</v>
          </cell>
          <cell r="O29">
            <v>56246.163605000002</v>
          </cell>
          <cell r="P29">
            <v>47981.587563000001</v>
          </cell>
          <cell r="Q29">
            <v>28254.636505999999</v>
          </cell>
          <cell r="R29">
            <v>26635.032675999999</v>
          </cell>
          <cell r="S29">
            <v>18121.887341000001</v>
          </cell>
          <cell r="T29">
            <v>29352.822016999999</v>
          </cell>
          <cell r="U29">
            <v>16731.307757999999</v>
          </cell>
          <cell r="V29">
            <v>12449.479775</v>
          </cell>
          <cell r="W29">
            <v>7446.2263169999997</v>
          </cell>
          <cell r="X29">
            <v>7859.5210479999996</v>
          </cell>
          <cell r="Y29">
            <v>19813.722205999999</v>
          </cell>
          <cell r="Z29">
            <v>5521.0957609999996</v>
          </cell>
          <cell r="AA29">
            <v>6602.6774960000002</v>
          </cell>
          <cell r="AB29">
            <v>8093.7395610000003</v>
          </cell>
          <cell r="AC29">
            <v>11669.758949999999</v>
          </cell>
          <cell r="AD29">
            <v>5180.7505730000003</v>
          </cell>
          <cell r="AE29">
            <v>5690.3250129999997</v>
          </cell>
          <cell r="AF29">
            <v>4816.9546460000001</v>
          </cell>
          <cell r="AG29">
            <v>7908.9807760000003</v>
          </cell>
          <cell r="AH29">
            <v>4235.9132870000003</v>
          </cell>
          <cell r="AI29">
            <v>1769.271172</v>
          </cell>
          <cell r="AJ29">
            <v>3798.3218809999998</v>
          </cell>
          <cell r="AK29">
            <v>4051.4935829999999</v>
          </cell>
          <cell r="AL29">
            <v>1358.175</v>
          </cell>
          <cell r="AM29">
            <v>3423.5425540000001</v>
          </cell>
          <cell r="AN29">
            <v>4666.7948980000001</v>
          </cell>
          <cell r="AO29">
            <v>4630.9133849999998</v>
          </cell>
          <cell r="AP29">
            <v>5823.5865549999999</v>
          </cell>
          <cell r="AQ29">
            <v>701.13220799999999</v>
          </cell>
          <cell r="AR29">
            <v>1527.130091</v>
          </cell>
          <cell r="AS29">
            <v>1613.2659980000001</v>
          </cell>
          <cell r="AT29">
            <v>3850.00315</v>
          </cell>
          <cell r="AU29">
            <v>3360</v>
          </cell>
          <cell r="AV29">
            <v>3582.0417459999999</v>
          </cell>
          <cell r="AW29">
            <v>1421</v>
          </cell>
          <cell r="AX29">
            <v>1123.1500000000001</v>
          </cell>
        </row>
        <row r="30">
          <cell r="B30" t="str">
            <v>Empresas Grandes II</v>
          </cell>
          <cell r="C30">
            <v>0</v>
          </cell>
          <cell r="D30">
            <v>8728.2009340000004</v>
          </cell>
          <cell r="E30">
            <v>33872.609548</v>
          </cell>
          <cell r="F30">
            <v>50409.774768000003</v>
          </cell>
          <cell r="G30">
            <v>82722.207209999993</v>
          </cell>
          <cell r="H30">
            <v>39368.557941999999</v>
          </cell>
          <cell r="I30">
            <v>39457.108257</v>
          </cell>
          <cell r="J30">
            <v>41424.976125000001</v>
          </cell>
          <cell r="K30">
            <v>37239.059157999996</v>
          </cell>
          <cell r="L30">
            <v>14506.017259</v>
          </cell>
          <cell r="M30">
            <v>24377.904362000001</v>
          </cell>
          <cell r="N30">
            <v>11479.805071999999</v>
          </cell>
          <cell r="O30">
            <v>9478.1066819999996</v>
          </cell>
          <cell r="P30">
            <v>7931.6424770000003</v>
          </cell>
          <cell r="Q30">
            <v>2004.0036339999999</v>
          </cell>
          <cell r="R30">
            <v>5524.3941889999996</v>
          </cell>
          <cell r="S30">
            <v>4174.0110679999998</v>
          </cell>
          <cell r="T30">
            <v>7594.795916</v>
          </cell>
          <cell r="U30">
            <v>2160.0016009999999</v>
          </cell>
          <cell r="V30">
            <v>3876.8307</v>
          </cell>
          <cell r="W30">
            <v>1860</v>
          </cell>
          <cell r="X30">
            <v>3091.2008999999998</v>
          </cell>
          <cell r="Y30">
            <v>9184.2685230000006</v>
          </cell>
          <cell r="Z30">
            <v>693.822</v>
          </cell>
          <cell r="AA30">
            <v>604.84237199999995</v>
          </cell>
          <cell r="AB30">
            <v>1984.839651</v>
          </cell>
          <cell r="AC30">
            <v>3450.787957</v>
          </cell>
          <cell r="AD30">
            <v>1112.4202620000001</v>
          </cell>
          <cell r="AE30">
            <v>900</v>
          </cell>
          <cell r="AF30">
            <v>2727</v>
          </cell>
          <cell r="AG30">
            <v>2062.1999999999998</v>
          </cell>
          <cell r="AH30">
            <v>241.93820600000001</v>
          </cell>
          <cell r="AI30">
            <v>1200</v>
          </cell>
          <cell r="AJ30">
            <v>0</v>
          </cell>
          <cell r="AK30">
            <v>0</v>
          </cell>
          <cell r="AL30">
            <v>480</v>
          </cell>
          <cell r="AM30">
            <v>780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600</v>
          </cell>
          <cell r="AT30">
            <v>240</v>
          </cell>
          <cell r="AU30">
            <v>420</v>
          </cell>
          <cell r="AV30">
            <v>0</v>
          </cell>
          <cell r="AW30">
            <v>0</v>
          </cell>
          <cell r="AX30">
            <v>0</v>
          </cell>
        </row>
      </sheetData>
      <sheetData sheetId="23"/>
      <sheetData sheetId="24">
        <row r="1">
          <cell r="A1" t="str">
            <v>last_region</v>
          </cell>
          <cell r="B1" t="str">
            <v>p25</v>
          </cell>
          <cell r="C1" t="str">
            <v>p50</v>
          </cell>
          <cell r="D1" t="str">
            <v>p75</v>
          </cell>
        </row>
        <row r="2">
          <cell r="A2">
            <v>0</v>
          </cell>
          <cell r="B2">
            <v>70.106307983398438</v>
          </cell>
          <cell r="C2">
            <v>123.92352294921875</v>
          </cell>
          <cell r="D2">
            <v>242.5731201171875</v>
          </cell>
        </row>
        <row r="3">
          <cell r="A3">
            <v>1</v>
          </cell>
          <cell r="B3">
            <v>81.366058349609375</v>
          </cell>
          <cell r="C3">
            <v>209.27645874023438</v>
          </cell>
          <cell r="D3">
            <v>732.65667724609375</v>
          </cell>
        </row>
        <row r="4">
          <cell r="A4">
            <v>2</v>
          </cell>
          <cell r="B4">
            <v>70.574974060058594</v>
          </cell>
          <cell r="C4">
            <v>177.32752990722656</v>
          </cell>
          <cell r="D4">
            <v>662.4525146484375</v>
          </cell>
        </row>
        <row r="5">
          <cell r="A5">
            <v>3</v>
          </cell>
          <cell r="B5">
            <v>70.645561218261719</v>
          </cell>
          <cell r="C5">
            <v>159.45025634765625</v>
          </cell>
          <cell r="D5">
            <v>354.547119140625</v>
          </cell>
        </row>
        <row r="6">
          <cell r="A6">
            <v>4</v>
          </cell>
          <cell r="B6">
            <v>70.475425720214844</v>
          </cell>
          <cell r="C6">
            <v>163.77090454101563</v>
          </cell>
          <cell r="D6">
            <v>459.765869140625</v>
          </cell>
        </row>
        <row r="7">
          <cell r="A7">
            <v>5</v>
          </cell>
          <cell r="B7">
            <v>72.674858093261719</v>
          </cell>
          <cell r="C7">
            <v>195.10722351074219</v>
          </cell>
          <cell r="D7">
            <v>606.27972412109375</v>
          </cell>
        </row>
        <row r="8">
          <cell r="A8">
            <v>6</v>
          </cell>
          <cell r="B8">
            <v>97.731101989746094</v>
          </cell>
          <cell r="C8">
            <v>233.96466064453125</v>
          </cell>
          <cell r="D8">
            <v>635.254638671875</v>
          </cell>
        </row>
        <row r="9">
          <cell r="A9">
            <v>7</v>
          </cell>
          <cell r="B9">
            <v>104.63483428955078</v>
          </cell>
          <cell r="C9">
            <v>247.53091430664063</v>
          </cell>
          <cell r="D9">
            <v>674.5</v>
          </cell>
        </row>
        <row r="10">
          <cell r="A10">
            <v>8</v>
          </cell>
          <cell r="B10">
            <v>70.506759643554688</v>
          </cell>
          <cell r="C10">
            <v>174.99403381347656</v>
          </cell>
          <cell r="D10">
            <v>522.9415283203125</v>
          </cell>
        </row>
        <row r="11">
          <cell r="A11">
            <v>9</v>
          </cell>
          <cell r="B11">
            <v>70.421379089355469</v>
          </cell>
          <cell r="C11">
            <v>163.04629516601563</v>
          </cell>
          <cell r="D11">
            <v>487.52426147460938</v>
          </cell>
        </row>
        <row r="12">
          <cell r="A12">
            <v>10</v>
          </cell>
          <cell r="B12">
            <v>71.148788452148438</v>
          </cell>
          <cell r="C12">
            <v>201.87631225585938</v>
          </cell>
          <cell r="D12">
            <v>661.64007568359375</v>
          </cell>
        </row>
        <row r="13">
          <cell r="A13">
            <v>11</v>
          </cell>
          <cell r="B13">
            <v>69.837615966796875</v>
          </cell>
          <cell r="C13">
            <v>139.83755493164063</v>
          </cell>
          <cell r="D13">
            <v>412.0784912109375</v>
          </cell>
        </row>
        <row r="14">
          <cell r="A14">
            <v>12</v>
          </cell>
          <cell r="B14">
            <v>70.779525756835938</v>
          </cell>
          <cell r="C14">
            <v>176.90257263183594</v>
          </cell>
          <cell r="D14">
            <v>691.98883056640625</v>
          </cell>
        </row>
        <row r="15">
          <cell r="A15">
            <v>13</v>
          </cell>
          <cell r="B15">
            <v>104.57057189941406</v>
          </cell>
          <cell r="C15">
            <v>299.89126586914063</v>
          </cell>
          <cell r="D15">
            <v>1047.5</v>
          </cell>
        </row>
        <row r="16">
          <cell r="A16">
            <v>14</v>
          </cell>
          <cell r="B16">
            <v>70.461326599121094</v>
          </cell>
          <cell r="C16">
            <v>161.98234558105469</v>
          </cell>
          <cell r="D16">
            <v>459.17315673828125</v>
          </cell>
        </row>
        <row r="17">
          <cell r="A17">
            <v>15</v>
          </cell>
          <cell r="B17">
            <v>70.766365051269531</v>
          </cell>
          <cell r="C17">
            <v>174.38812255859375</v>
          </cell>
          <cell r="D17">
            <v>353.83566284179688</v>
          </cell>
        </row>
        <row r="18">
          <cell r="A18">
            <v>16</v>
          </cell>
          <cell r="B18">
            <v>71.6343994140625</v>
          </cell>
          <cell r="C18">
            <v>189.49998474121094</v>
          </cell>
          <cell r="D18">
            <v>527.15325927734375</v>
          </cell>
        </row>
      </sheetData>
      <sheetData sheetId="25">
        <row r="1">
          <cell r="A1" t="str">
            <v>last_region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0</v>
          </cell>
          <cell r="B2">
            <v>30.330000000000002</v>
          </cell>
          <cell r="C2">
            <v>32.120000000000005</v>
          </cell>
          <cell r="D2">
            <v>42.734999999999999</v>
          </cell>
          <cell r="E2">
            <v>36.662078059071796</v>
          </cell>
        </row>
        <row r="3">
          <cell r="A3">
            <v>1</v>
          </cell>
          <cell r="B3">
            <v>30.330000000000002</v>
          </cell>
          <cell r="C3">
            <v>41.77</v>
          </cell>
          <cell r="D3">
            <v>47.730000000000004</v>
          </cell>
          <cell r="E3">
            <v>38.794939101982017</v>
          </cell>
        </row>
        <row r="4">
          <cell r="A4">
            <v>2</v>
          </cell>
          <cell r="B4">
            <v>30.330000000000002</v>
          </cell>
          <cell r="C4">
            <v>41.63</v>
          </cell>
          <cell r="D4">
            <v>47.6</v>
          </cell>
          <cell r="E4">
            <v>38.43792289988582</v>
          </cell>
        </row>
        <row r="5">
          <cell r="A5">
            <v>3</v>
          </cell>
          <cell r="B5">
            <v>30.47</v>
          </cell>
          <cell r="C5">
            <v>41.67</v>
          </cell>
          <cell r="D5">
            <v>47.03</v>
          </cell>
          <cell r="E5">
            <v>38.763581081081732</v>
          </cell>
        </row>
        <row r="6">
          <cell r="A6">
            <v>4</v>
          </cell>
          <cell r="B6">
            <v>30.2</v>
          </cell>
          <cell r="C6">
            <v>41.9</v>
          </cell>
          <cell r="D6">
            <v>47.7</v>
          </cell>
          <cell r="E6">
            <v>39.097753888753864</v>
          </cell>
        </row>
        <row r="7">
          <cell r="A7">
            <v>5</v>
          </cell>
          <cell r="B7">
            <v>30.47</v>
          </cell>
          <cell r="C7">
            <v>42.57</v>
          </cell>
          <cell r="D7">
            <v>48</v>
          </cell>
          <cell r="E7">
            <v>40.323006345127041</v>
          </cell>
        </row>
        <row r="8">
          <cell r="A8">
            <v>6</v>
          </cell>
          <cell r="B8">
            <v>30.57</v>
          </cell>
          <cell r="C8">
            <v>42.63</v>
          </cell>
          <cell r="D8">
            <v>48</v>
          </cell>
          <cell r="E8">
            <v>40.694888006355114</v>
          </cell>
        </row>
        <row r="9">
          <cell r="A9">
            <v>7</v>
          </cell>
          <cell r="B9">
            <v>30.47</v>
          </cell>
          <cell r="C9">
            <v>42.37</v>
          </cell>
          <cell r="D9">
            <v>48</v>
          </cell>
          <cell r="E9">
            <v>39.886739065218762</v>
          </cell>
        </row>
        <row r="10">
          <cell r="A10">
            <v>8</v>
          </cell>
          <cell r="B10">
            <v>30.47</v>
          </cell>
          <cell r="C10">
            <v>42.17</v>
          </cell>
          <cell r="D10">
            <v>47.800000000000004</v>
          </cell>
          <cell r="E10">
            <v>39.891735296832039</v>
          </cell>
        </row>
        <row r="11">
          <cell r="A11">
            <v>9</v>
          </cell>
          <cell r="B11">
            <v>30.23</v>
          </cell>
          <cell r="C11">
            <v>42</v>
          </cell>
          <cell r="D11">
            <v>48</v>
          </cell>
          <cell r="E11">
            <v>39.558794947724557</v>
          </cell>
        </row>
        <row r="12">
          <cell r="A12">
            <v>10</v>
          </cell>
          <cell r="B12">
            <v>30.37</v>
          </cell>
          <cell r="C12">
            <v>42.230000000000004</v>
          </cell>
          <cell r="D12">
            <v>48</v>
          </cell>
          <cell r="E12">
            <v>39.879852503640151</v>
          </cell>
        </row>
        <row r="13">
          <cell r="A13">
            <v>11</v>
          </cell>
          <cell r="B13">
            <v>30.27</v>
          </cell>
          <cell r="C13">
            <v>41.67</v>
          </cell>
          <cell r="D13">
            <v>47.6</v>
          </cell>
          <cell r="E13">
            <v>39.04798603839415</v>
          </cell>
        </row>
        <row r="14">
          <cell r="A14">
            <v>12</v>
          </cell>
          <cell r="B14">
            <v>30.47</v>
          </cell>
          <cell r="C14">
            <v>42.6</v>
          </cell>
          <cell r="D14">
            <v>48</v>
          </cell>
          <cell r="E14">
            <v>40.046929035482229</v>
          </cell>
        </row>
        <row r="15">
          <cell r="A15">
            <v>13</v>
          </cell>
          <cell r="B15">
            <v>31.03</v>
          </cell>
          <cell r="C15">
            <v>43.63</v>
          </cell>
          <cell r="D15">
            <v>48</v>
          </cell>
          <cell r="E15">
            <v>40.953660414558151</v>
          </cell>
        </row>
        <row r="16">
          <cell r="A16">
            <v>14</v>
          </cell>
          <cell r="B16">
            <v>30.2</v>
          </cell>
          <cell r="C16">
            <v>42.1</v>
          </cell>
          <cell r="D16">
            <v>48</v>
          </cell>
          <cell r="E16">
            <v>39.671670028238047</v>
          </cell>
        </row>
        <row r="17">
          <cell r="A17">
            <v>15</v>
          </cell>
          <cell r="B17">
            <v>30.07</v>
          </cell>
          <cell r="C17">
            <v>36.869999999999997</v>
          </cell>
          <cell r="D17">
            <v>45.95</v>
          </cell>
          <cell r="E17">
            <v>37.25116122840717</v>
          </cell>
        </row>
        <row r="18">
          <cell r="A18">
            <v>16</v>
          </cell>
          <cell r="B18">
            <v>30.53</v>
          </cell>
          <cell r="C18">
            <v>42.6</v>
          </cell>
          <cell r="D18">
            <v>47.97</v>
          </cell>
          <cell r="E18">
            <v>40.376482562084917</v>
          </cell>
        </row>
      </sheetData>
      <sheetData sheetId="26">
        <row r="1">
          <cell r="A1" t="str">
            <v>last_region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0</v>
          </cell>
          <cell r="B2">
            <v>7.53</v>
          </cell>
          <cell r="C2">
            <v>7.9300000000000006</v>
          </cell>
          <cell r="D2">
            <v>8.2149999999999999</v>
          </cell>
          <cell r="E2">
            <v>8.5474367088607401</v>
          </cell>
        </row>
        <row r="3">
          <cell r="A3">
            <v>1</v>
          </cell>
          <cell r="B3">
            <v>6.23</v>
          </cell>
          <cell r="C3">
            <v>7.07</v>
          </cell>
          <cell r="D3">
            <v>7.2</v>
          </cell>
          <cell r="E3">
            <v>7.282955826213322</v>
          </cell>
        </row>
        <row r="4">
          <cell r="A4">
            <v>2</v>
          </cell>
          <cell r="B4">
            <v>6.53</v>
          </cell>
          <cell r="C4">
            <v>7.13</v>
          </cell>
          <cell r="D4">
            <v>7.43</v>
          </cell>
          <cell r="E4">
            <v>7.4475811277328843</v>
          </cell>
        </row>
        <row r="5">
          <cell r="A5">
            <v>3</v>
          </cell>
          <cell r="B5">
            <v>6.5</v>
          </cell>
          <cell r="C5">
            <v>7.13</v>
          </cell>
          <cell r="D5">
            <v>7.53</v>
          </cell>
          <cell r="E5">
            <v>7.1641162873399438</v>
          </cell>
        </row>
        <row r="6">
          <cell r="A6">
            <v>4</v>
          </cell>
          <cell r="B6">
            <v>6.5</v>
          </cell>
          <cell r="C6">
            <v>7.13</v>
          </cell>
          <cell r="D6">
            <v>7.4</v>
          </cell>
          <cell r="E6">
            <v>7.293590683280164</v>
          </cell>
        </row>
        <row r="7">
          <cell r="A7">
            <v>5</v>
          </cell>
          <cell r="B7">
            <v>6.53</v>
          </cell>
          <cell r="C7">
            <v>7.13</v>
          </cell>
          <cell r="D7">
            <v>7.23</v>
          </cell>
          <cell r="E7">
            <v>7.2772423994708895</v>
          </cell>
        </row>
        <row r="8">
          <cell r="A8">
            <v>6</v>
          </cell>
          <cell r="B8">
            <v>6.53</v>
          </cell>
          <cell r="C8">
            <v>7.13</v>
          </cell>
          <cell r="D8">
            <v>7.53</v>
          </cell>
          <cell r="E8">
            <v>7.5259475774419347</v>
          </cell>
        </row>
        <row r="9">
          <cell r="A9">
            <v>7</v>
          </cell>
          <cell r="B9">
            <v>6.7</v>
          </cell>
          <cell r="C9">
            <v>7.13</v>
          </cell>
          <cell r="D9">
            <v>7.57</v>
          </cell>
          <cell r="E9">
            <v>7.7806953860916055</v>
          </cell>
        </row>
        <row r="10">
          <cell r="A10">
            <v>8</v>
          </cell>
          <cell r="B10">
            <v>6.5</v>
          </cell>
          <cell r="C10">
            <v>7.13</v>
          </cell>
          <cell r="D10">
            <v>7.43</v>
          </cell>
          <cell r="E10">
            <v>7.2820764472348962</v>
          </cell>
        </row>
        <row r="11">
          <cell r="A11">
            <v>9</v>
          </cell>
          <cell r="B11">
            <v>6.67</v>
          </cell>
          <cell r="C11">
            <v>7.13</v>
          </cell>
          <cell r="D11">
            <v>7.7</v>
          </cell>
          <cell r="E11">
            <v>8.0409161781586533</v>
          </cell>
        </row>
        <row r="12">
          <cell r="A12">
            <v>10</v>
          </cell>
          <cell r="B12">
            <v>6.47</v>
          </cell>
          <cell r="C12">
            <v>7.1000000000000005</v>
          </cell>
          <cell r="D12">
            <v>7.2700000000000005</v>
          </cell>
          <cell r="E12">
            <v>7.2741343293024379</v>
          </cell>
        </row>
        <row r="13">
          <cell r="A13">
            <v>11</v>
          </cell>
          <cell r="B13">
            <v>6.33</v>
          </cell>
          <cell r="C13">
            <v>7.13</v>
          </cell>
          <cell r="D13">
            <v>7.43</v>
          </cell>
          <cell r="E13">
            <v>7.419574171029609</v>
          </cell>
        </row>
        <row r="14">
          <cell r="A14">
            <v>12</v>
          </cell>
          <cell r="B14">
            <v>6.53</v>
          </cell>
          <cell r="C14">
            <v>7.13</v>
          </cell>
          <cell r="D14">
            <v>7.23</v>
          </cell>
          <cell r="E14">
            <v>7.1846276861567588</v>
          </cell>
        </row>
        <row r="15">
          <cell r="A15">
            <v>13</v>
          </cell>
          <cell r="B15">
            <v>6.47</v>
          </cell>
          <cell r="C15">
            <v>7.13</v>
          </cell>
          <cell r="D15">
            <v>7.2</v>
          </cell>
          <cell r="E15">
            <v>7.2498423517194297</v>
          </cell>
        </row>
        <row r="16">
          <cell r="A16">
            <v>14</v>
          </cell>
          <cell r="B16">
            <v>6.5</v>
          </cell>
          <cell r="C16">
            <v>7.13</v>
          </cell>
          <cell r="D16">
            <v>7.4</v>
          </cell>
          <cell r="E16">
            <v>7.5095334140110097</v>
          </cell>
        </row>
        <row r="17">
          <cell r="A17">
            <v>15</v>
          </cell>
          <cell r="B17">
            <v>6.5</v>
          </cell>
          <cell r="C17">
            <v>7.13</v>
          </cell>
          <cell r="D17">
            <v>7.7700000000000005</v>
          </cell>
          <cell r="E17">
            <v>8.0688243761996059</v>
          </cell>
        </row>
        <row r="18">
          <cell r="A18">
            <v>16</v>
          </cell>
          <cell r="B18">
            <v>6.63</v>
          </cell>
          <cell r="C18">
            <v>7.13</v>
          </cell>
          <cell r="D18">
            <v>7.83</v>
          </cell>
          <cell r="E18">
            <v>7.980926855747005</v>
          </cell>
        </row>
      </sheetData>
      <sheetData sheetId="27">
        <row r="1">
          <cell r="A1" t="str">
            <v>last_region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0</v>
          </cell>
          <cell r="B2">
            <v>30.330000000000002</v>
          </cell>
          <cell r="C2">
            <v>32.120000000000005</v>
          </cell>
          <cell r="D2">
            <v>42.734999999999999</v>
          </cell>
          <cell r="E2">
            <v>36.662078059071796</v>
          </cell>
        </row>
        <row r="3">
          <cell r="A3">
            <v>1</v>
          </cell>
          <cell r="B3">
            <v>30.330000000000002</v>
          </cell>
          <cell r="C3">
            <v>41.77</v>
          </cell>
          <cell r="D3">
            <v>47.730000000000004</v>
          </cell>
          <cell r="E3">
            <v>38.794879112889127</v>
          </cell>
        </row>
        <row r="4">
          <cell r="A4">
            <v>2</v>
          </cell>
          <cell r="B4">
            <v>30.330000000000002</v>
          </cell>
          <cell r="C4">
            <v>41.63</v>
          </cell>
          <cell r="D4">
            <v>47.6</v>
          </cell>
          <cell r="E4">
            <v>38.43792289988582</v>
          </cell>
        </row>
        <row r="5">
          <cell r="A5">
            <v>3</v>
          </cell>
          <cell r="B5">
            <v>30.47</v>
          </cell>
          <cell r="C5">
            <v>41.67</v>
          </cell>
          <cell r="D5">
            <v>47.03</v>
          </cell>
          <cell r="E5">
            <v>38.763581081081732</v>
          </cell>
        </row>
        <row r="6">
          <cell r="A6">
            <v>4</v>
          </cell>
          <cell r="B6">
            <v>30.2</v>
          </cell>
          <cell r="C6">
            <v>41.9</v>
          </cell>
          <cell r="D6">
            <v>47.7</v>
          </cell>
          <cell r="E6">
            <v>39.097753888753864</v>
          </cell>
        </row>
        <row r="7">
          <cell r="A7">
            <v>5</v>
          </cell>
          <cell r="B7">
            <v>30.47</v>
          </cell>
          <cell r="C7">
            <v>42.57</v>
          </cell>
          <cell r="D7">
            <v>48</v>
          </cell>
          <cell r="E7">
            <v>40.323006345127041</v>
          </cell>
        </row>
        <row r="8">
          <cell r="A8">
            <v>6</v>
          </cell>
          <cell r="B8">
            <v>30.57</v>
          </cell>
          <cell r="C8">
            <v>42.63</v>
          </cell>
          <cell r="D8">
            <v>48</v>
          </cell>
          <cell r="E8">
            <v>40.694872120731603</v>
          </cell>
        </row>
        <row r="9">
          <cell r="A9">
            <v>7</v>
          </cell>
          <cell r="B9">
            <v>30.47</v>
          </cell>
          <cell r="C9">
            <v>42.37</v>
          </cell>
          <cell r="D9">
            <v>48</v>
          </cell>
          <cell r="E9">
            <v>39.886739065218762</v>
          </cell>
        </row>
        <row r="10">
          <cell r="A10">
            <v>8</v>
          </cell>
          <cell r="B10">
            <v>30.47</v>
          </cell>
          <cell r="C10">
            <v>42.17</v>
          </cell>
          <cell r="D10">
            <v>47.800000000000004</v>
          </cell>
          <cell r="E10">
            <v>39.891735296832039</v>
          </cell>
        </row>
        <row r="11">
          <cell r="A11">
            <v>9</v>
          </cell>
          <cell r="B11">
            <v>30.23</v>
          </cell>
          <cell r="C11">
            <v>42</v>
          </cell>
          <cell r="D11">
            <v>48</v>
          </cell>
          <cell r="E11">
            <v>39.558784673958925</v>
          </cell>
        </row>
        <row r="12">
          <cell r="A12">
            <v>10</v>
          </cell>
          <cell r="B12">
            <v>30.37</v>
          </cell>
          <cell r="C12">
            <v>42.230000000000004</v>
          </cell>
          <cell r="D12">
            <v>48</v>
          </cell>
          <cell r="E12">
            <v>39.879852503640151</v>
          </cell>
        </row>
        <row r="13">
          <cell r="A13">
            <v>11</v>
          </cell>
          <cell r="B13">
            <v>30.27</v>
          </cell>
          <cell r="C13">
            <v>41.67</v>
          </cell>
          <cell r="D13">
            <v>47.6</v>
          </cell>
          <cell r="E13">
            <v>39.04798603839415</v>
          </cell>
        </row>
        <row r="14">
          <cell r="A14">
            <v>12</v>
          </cell>
          <cell r="B14">
            <v>30.47</v>
          </cell>
          <cell r="C14">
            <v>42.6</v>
          </cell>
          <cell r="D14">
            <v>48</v>
          </cell>
          <cell r="E14">
            <v>40.046929035482229</v>
          </cell>
        </row>
        <row r="15">
          <cell r="A15">
            <v>13</v>
          </cell>
          <cell r="B15">
            <v>31.03</v>
          </cell>
          <cell r="C15">
            <v>43.63</v>
          </cell>
          <cell r="D15">
            <v>48</v>
          </cell>
          <cell r="E15">
            <v>40.953657780004711</v>
          </cell>
        </row>
        <row r="16">
          <cell r="A16">
            <v>14</v>
          </cell>
          <cell r="B16">
            <v>30.2</v>
          </cell>
          <cell r="C16">
            <v>42.1</v>
          </cell>
          <cell r="D16">
            <v>48</v>
          </cell>
          <cell r="E16">
            <v>39.671670028238047</v>
          </cell>
        </row>
        <row r="17">
          <cell r="A17">
            <v>15</v>
          </cell>
          <cell r="B17">
            <v>30.07</v>
          </cell>
          <cell r="C17">
            <v>36.869999999999997</v>
          </cell>
          <cell r="D17">
            <v>45.95</v>
          </cell>
          <cell r="E17">
            <v>37.251137236084716</v>
          </cell>
        </row>
        <row r="18">
          <cell r="A18">
            <v>16</v>
          </cell>
          <cell r="B18">
            <v>30.53</v>
          </cell>
          <cell r="C18">
            <v>42.6</v>
          </cell>
          <cell r="D18">
            <v>47.97</v>
          </cell>
          <cell r="E18">
            <v>40.376482562084917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A1" t="str">
            <v>glosa_sub_actividades_final</v>
          </cell>
          <cell r="B1" t="str">
            <v>p25</v>
          </cell>
          <cell r="C1" t="str">
            <v>p50</v>
          </cell>
          <cell r="D1" t="str">
            <v>p75</v>
          </cell>
        </row>
        <row r="2">
          <cell r="A2" t="str">
            <v/>
          </cell>
          <cell r="B2">
            <v>69.676528930664063</v>
          </cell>
          <cell r="C2">
            <v>104.67032623291016</v>
          </cell>
          <cell r="D2">
            <v>236.29888916015625</v>
          </cell>
        </row>
        <row r="3">
          <cell r="A3" t="str">
            <v>Actividades de seguros y reaseguros</v>
          </cell>
          <cell r="B3">
            <v>285.70663452148438</v>
          </cell>
          <cell r="C3">
            <v>526.5201416015625</v>
          </cell>
          <cell r="D3">
            <v>1045.2366943359375</v>
          </cell>
        </row>
        <row r="4">
          <cell r="A4" t="str">
            <v>Actividades inmobiliarias</v>
          </cell>
          <cell r="B4">
            <v>247.32960510253906</v>
          </cell>
          <cell r="C4">
            <v>697.7569580078125</v>
          </cell>
          <cell r="D4">
            <v>2089.44384765625</v>
          </cell>
        </row>
        <row r="5">
          <cell r="A5" t="str">
            <v>Administracion publica</v>
          </cell>
          <cell r="B5">
            <v>106.85678100585938</v>
          </cell>
          <cell r="C5">
            <v>285.02923583984375</v>
          </cell>
          <cell r="D5">
            <v>631.1680908203125</v>
          </cell>
        </row>
        <row r="6">
          <cell r="A6" t="str">
            <v>Agropecuario-silvicola</v>
          </cell>
          <cell r="B6">
            <v>105.81752777099609</v>
          </cell>
          <cell r="C6">
            <v>334.79901123046875</v>
          </cell>
          <cell r="D6">
            <v>1000.5</v>
          </cell>
        </row>
        <row r="7">
          <cell r="A7" t="str">
            <v>Alimentos</v>
          </cell>
          <cell r="B7">
            <v>209.49996948242188</v>
          </cell>
          <cell r="C7">
            <v>696.824951171875</v>
          </cell>
          <cell r="D7">
            <v>2539.509765625</v>
          </cell>
        </row>
        <row r="8">
          <cell r="A8" t="str">
            <v>Auxiliares financieros</v>
          </cell>
          <cell r="B8">
            <v>245.32168579101563</v>
          </cell>
          <cell r="C8">
            <v>696.78436279296875</v>
          </cell>
          <cell r="D8">
            <v>1856.62451171875</v>
          </cell>
        </row>
        <row r="9">
          <cell r="A9" t="str">
            <v>Bebidas y tabaco</v>
          </cell>
          <cell r="B9">
            <v>317.51416015625</v>
          </cell>
          <cell r="C9">
            <v>1044.8092041015625</v>
          </cell>
          <cell r="D9">
            <v>3486.841796875</v>
          </cell>
        </row>
        <row r="10">
          <cell r="A10" t="str">
            <v xml:space="preserve">Celulosa, papel e imprentas </v>
          </cell>
          <cell r="B10">
            <v>181.58537292480469</v>
          </cell>
          <cell r="C10">
            <v>591.10577392578125</v>
          </cell>
          <cell r="D10">
            <v>1743.3514404296875</v>
          </cell>
        </row>
        <row r="11">
          <cell r="A11" t="str">
            <v>Cobre</v>
          </cell>
          <cell r="B11">
            <v>211.6337890625</v>
          </cell>
          <cell r="C11">
            <v>800.93267822265625</v>
          </cell>
          <cell r="D11">
            <v>2509.245849609375</v>
          </cell>
        </row>
        <row r="12">
          <cell r="A12" t="str">
            <v>Comercio</v>
          </cell>
          <cell r="B12">
            <v>105.76245880126953</v>
          </cell>
          <cell r="C12">
            <v>275.91940307617188</v>
          </cell>
          <cell r="D12">
            <v>767.95611572265625</v>
          </cell>
        </row>
        <row r="13">
          <cell r="A13" t="str">
            <v>Comunicaciones</v>
          </cell>
          <cell r="B13">
            <v>106.5008544921875</v>
          </cell>
          <cell r="C13">
            <v>345.91400146484375</v>
          </cell>
          <cell r="D13">
            <v>1046.504150390625</v>
          </cell>
        </row>
        <row r="14">
          <cell r="A14" t="str">
            <v>Construccion</v>
          </cell>
          <cell r="B14">
            <v>209.09567260742188</v>
          </cell>
          <cell r="C14">
            <v>640.92431640625</v>
          </cell>
          <cell r="D14">
            <v>1870.0579833984375</v>
          </cell>
        </row>
        <row r="15">
          <cell r="A15" t="str">
            <v xml:space="preserve">Educacion </v>
          </cell>
          <cell r="B15">
            <v>215.53794860839844</v>
          </cell>
          <cell r="C15">
            <v>529.97259521484375</v>
          </cell>
          <cell r="D15">
            <v>1741.2103271484375</v>
          </cell>
        </row>
        <row r="16">
          <cell r="A16" t="str">
            <v xml:space="preserve">Elaboraci�n de combustibles </v>
          </cell>
          <cell r="B16">
            <v>626.87109375</v>
          </cell>
          <cell r="C16">
            <v>1390.1920166015625</v>
          </cell>
          <cell r="D16">
            <v>3484.8095703125</v>
          </cell>
        </row>
        <row r="17">
          <cell r="A17" t="str">
            <v>Electricidad, gas y agua</v>
          </cell>
          <cell r="B17">
            <v>140.91322326660156</v>
          </cell>
          <cell r="C17">
            <v>353.30441284179688</v>
          </cell>
          <cell r="D17">
            <v>1128.66259765625</v>
          </cell>
        </row>
        <row r="18">
          <cell r="A18" t="str">
            <v>Intermediacion financiera</v>
          </cell>
          <cell r="B18">
            <v>322.71136474609375</v>
          </cell>
          <cell r="C18">
            <v>835.91259765625</v>
          </cell>
          <cell r="D18">
            <v>2089.8359375</v>
          </cell>
        </row>
        <row r="19">
          <cell r="A19" t="str">
            <v>Maderas y muebles</v>
          </cell>
          <cell r="B19">
            <v>200.82518005371094</v>
          </cell>
          <cell r="C19">
            <v>692.608642578125</v>
          </cell>
          <cell r="D19">
            <v>2089.44384765625</v>
          </cell>
        </row>
        <row r="20">
          <cell r="A20" t="str">
            <v>Minerales no metalicos y metalica basica</v>
          </cell>
          <cell r="B20">
            <v>156.86093139648438</v>
          </cell>
          <cell r="C20">
            <v>440.8614501953125</v>
          </cell>
          <cell r="D20">
            <v>1730.3743896484375</v>
          </cell>
        </row>
        <row r="21">
          <cell r="A21" t="str">
            <v>Organizaciones y �rganos extraterritoriales</v>
          </cell>
          <cell r="B21">
            <v>110.90184020996094</v>
          </cell>
          <cell r="C21">
            <v>325.46652221679688</v>
          </cell>
          <cell r="D21">
            <v>1145.7362060546875</v>
          </cell>
        </row>
        <row r="22">
          <cell r="A22" t="str">
            <v>Otros servicios sociales y personales</v>
          </cell>
          <cell r="B22">
            <v>137.32415771484375</v>
          </cell>
          <cell r="C22">
            <v>450.80816650390625</v>
          </cell>
          <cell r="D22">
            <v>1636.7427978515625</v>
          </cell>
        </row>
        <row r="23">
          <cell r="A23" t="str">
            <v>Pesca</v>
          </cell>
          <cell r="B23">
            <v>70.563316345214844</v>
          </cell>
          <cell r="C23">
            <v>106.38224792480469</v>
          </cell>
          <cell r="D23">
            <v>348.25869750976563</v>
          </cell>
        </row>
        <row r="24">
          <cell r="A24" t="str">
            <v>Productos metalicos, maquinaria y equipos, y otros n.c.p.</v>
          </cell>
          <cell r="B24">
            <v>175.37022399902344</v>
          </cell>
          <cell r="C24">
            <v>523.22491455078125</v>
          </cell>
          <cell r="D24">
            <v>1741.970947265625</v>
          </cell>
        </row>
        <row r="25">
          <cell r="A25" t="str">
            <v>Quimica, caucho y plastico</v>
          </cell>
          <cell r="B25">
            <v>611.21612548828125</v>
          </cell>
          <cell r="C25">
            <v>2085.493408203125</v>
          </cell>
          <cell r="D25">
            <v>5991.90283203125</v>
          </cell>
        </row>
        <row r="26">
          <cell r="A26" t="str">
            <v>Restaurantes y hoteles</v>
          </cell>
          <cell r="B26">
            <v>139.35885620117188</v>
          </cell>
          <cell r="C26">
            <v>353.21011352539063</v>
          </cell>
          <cell r="D26">
            <v>1045.49658203125</v>
          </cell>
        </row>
        <row r="27">
          <cell r="A27" t="str">
            <v>Resto mineria</v>
          </cell>
          <cell r="B27">
            <v>281.39529418945313</v>
          </cell>
          <cell r="C27">
            <v>894.2657470703125</v>
          </cell>
          <cell r="D27">
            <v>2749.438720703125</v>
          </cell>
        </row>
        <row r="28">
          <cell r="A28" t="str">
            <v>Salud</v>
          </cell>
          <cell r="B28">
            <v>243.61921691894531</v>
          </cell>
          <cell r="C28">
            <v>566.1319580078125</v>
          </cell>
          <cell r="D28">
            <v>1487.6025390625</v>
          </cell>
        </row>
        <row r="29">
          <cell r="A29" t="str">
            <v>Servicios empresariales s/ inmobiliario</v>
          </cell>
          <cell r="B29">
            <v>174.23776245117188</v>
          </cell>
          <cell r="C29">
            <v>522.347412109375</v>
          </cell>
          <cell r="D29">
            <v>1547.69873046875</v>
          </cell>
        </row>
        <row r="30">
          <cell r="A30" t="str">
            <v>Textil, prendas de vestir, cuero y calzado</v>
          </cell>
          <cell r="B30">
            <v>81.118682861328125</v>
          </cell>
          <cell r="C30">
            <v>223.89990234375</v>
          </cell>
          <cell r="D30">
            <v>1219.2174072265625</v>
          </cell>
        </row>
        <row r="31">
          <cell r="A31" t="str">
            <v>Transporte</v>
          </cell>
          <cell r="B31">
            <v>98.942039489746094</v>
          </cell>
          <cell r="C31">
            <v>176.93890380859375</v>
          </cell>
          <cell r="D31">
            <v>523.3599853515625</v>
          </cell>
        </row>
      </sheetData>
      <sheetData sheetId="41">
        <row r="1">
          <cell r="A1" t="str">
            <v>glosa_sub_actividades_final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 t="str">
            <v/>
          </cell>
          <cell r="B2">
            <v>30.17</v>
          </cell>
          <cell r="C2">
            <v>41.7</v>
          </cell>
          <cell r="D2">
            <v>47.27</v>
          </cell>
          <cell r="E2">
            <v>38.424978258523211</v>
          </cell>
        </row>
        <row r="3">
          <cell r="A3" t="str">
            <v>Actividades de seguros y reaseguros</v>
          </cell>
          <cell r="B3">
            <v>36.5</v>
          </cell>
          <cell r="C3">
            <v>47.785000000000004</v>
          </cell>
          <cell r="D3">
            <v>48</v>
          </cell>
          <cell r="E3">
            <v>42.486122448979607</v>
          </cell>
        </row>
        <row r="4">
          <cell r="A4" t="str">
            <v>Actividades inmobiliarias</v>
          </cell>
          <cell r="B4">
            <v>36.5</v>
          </cell>
          <cell r="C4">
            <v>47.83</v>
          </cell>
          <cell r="D4">
            <v>48</v>
          </cell>
          <cell r="E4">
            <v>42.377220166512416</v>
          </cell>
        </row>
        <row r="5">
          <cell r="A5" t="str">
            <v>Administracion publica</v>
          </cell>
          <cell r="B5">
            <v>36.17</v>
          </cell>
          <cell r="C5">
            <v>43.97</v>
          </cell>
          <cell r="D5">
            <v>47.67</v>
          </cell>
          <cell r="E5">
            <v>41.697199999999995</v>
          </cell>
        </row>
        <row r="6">
          <cell r="A6" t="str">
            <v>Agropecuario-silvicola</v>
          </cell>
          <cell r="B6">
            <v>30.57</v>
          </cell>
          <cell r="C6">
            <v>42.67</v>
          </cell>
          <cell r="D6">
            <v>48</v>
          </cell>
          <cell r="E6">
            <v>40.12061390388272</v>
          </cell>
        </row>
        <row r="7">
          <cell r="A7" t="str">
            <v>Alimentos</v>
          </cell>
          <cell r="B7">
            <v>41.33</v>
          </cell>
          <cell r="C7">
            <v>47.730000000000004</v>
          </cell>
          <cell r="D7">
            <v>48</v>
          </cell>
          <cell r="E7">
            <v>42.743118279569771</v>
          </cell>
        </row>
        <row r="8">
          <cell r="A8" t="str">
            <v>Auxiliares financieros</v>
          </cell>
          <cell r="B8">
            <v>36.57</v>
          </cell>
          <cell r="C8">
            <v>47.800000000000004</v>
          </cell>
          <cell r="D8">
            <v>48</v>
          </cell>
          <cell r="E8">
            <v>42.513019480519489</v>
          </cell>
        </row>
        <row r="9">
          <cell r="A9" t="str">
            <v>Bebidas y tabaco</v>
          </cell>
          <cell r="B9">
            <v>42.265000000000001</v>
          </cell>
          <cell r="C9">
            <v>47.95</v>
          </cell>
          <cell r="D9">
            <v>48</v>
          </cell>
          <cell r="E9">
            <v>43.478134328358209</v>
          </cell>
        </row>
        <row r="10">
          <cell r="A10" t="str">
            <v xml:space="preserve">Celulosa, papel e imprentas </v>
          </cell>
          <cell r="B10">
            <v>41.6</v>
          </cell>
          <cell r="C10">
            <v>47.77</v>
          </cell>
          <cell r="D10">
            <v>48</v>
          </cell>
          <cell r="E10">
            <v>43.127935973041303</v>
          </cell>
        </row>
        <row r="11">
          <cell r="A11" t="str">
            <v>Cobre</v>
          </cell>
          <cell r="B11">
            <v>31.3</v>
          </cell>
          <cell r="C11">
            <v>42.7</v>
          </cell>
          <cell r="D11">
            <v>48</v>
          </cell>
          <cell r="E11">
            <v>40.989690721649495</v>
          </cell>
        </row>
        <row r="12">
          <cell r="A12" t="str">
            <v>Comercio</v>
          </cell>
          <cell r="B12">
            <v>30.53</v>
          </cell>
          <cell r="C12">
            <v>42.4</v>
          </cell>
          <cell r="D12">
            <v>48</v>
          </cell>
          <cell r="E12">
            <v>40.451425210171955</v>
          </cell>
        </row>
        <row r="13">
          <cell r="A13" t="str">
            <v>Comunicaciones</v>
          </cell>
          <cell r="B13">
            <v>31.07</v>
          </cell>
          <cell r="C13">
            <v>42.7</v>
          </cell>
          <cell r="D13">
            <v>48</v>
          </cell>
          <cell r="E13">
            <v>40.88589618815891</v>
          </cell>
        </row>
        <row r="14">
          <cell r="A14" t="str">
            <v>Construccion</v>
          </cell>
          <cell r="B14">
            <v>31.6</v>
          </cell>
          <cell r="C14">
            <v>47.13</v>
          </cell>
          <cell r="D14">
            <v>48</v>
          </cell>
          <cell r="E14">
            <v>41.06340616081183</v>
          </cell>
        </row>
        <row r="15">
          <cell r="A15" t="str">
            <v xml:space="preserve">Educacion </v>
          </cell>
          <cell r="B15">
            <v>42</v>
          </cell>
          <cell r="C15">
            <v>47.9</v>
          </cell>
          <cell r="D15">
            <v>48</v>
          </cell>
          <cell r="E15">
            <v>43.653984575835501</v>
          </cell>
        </row>
        <row r="16">
          <cell r="A16" t="str">
            <v xml:space="preserve">Elaboraci�n de combustibles </v>
          </cell>
          <cell r="B16">
            <v>36.369999999999997</v>
          </cell>
          <cell r="C16">
            <v>42.7</v>
          </cell>
          <cell r="D16">
            <v>48</v>
          </cell>
          <cell r="E16">
            <v>41.7</v>
          </cell>
        </row>
        <row r="17">
          <cell r="A17" t="str">
            <v>Electricidad, gas y agua</v>
          </cell>
          <cell r="B17">
            <v>30.47</v>
          </cell>
          <cell r="C17">
            <v>43.3</v>
          </cell>
          <cell r="D17">
            <v>48</v>
          </cell>
          <cell r="E17">
            <v>40.748770764119627</v>
          </cell>
        </row>
        <row r="18">
          <cell r="A18" t="str">
            <v>Intermediacion financiera</v>
          </cell>
          <cell r="B18">
            <v>42.63</v>
          </cell>
          <cell r="C18">
            <v>48</v>
          </cell>
          <cell r="D18">
            <v>48</v>
          </cell>
          <cell r="E18">
            <v>43.852474607571608</v>
          </cell>
        </row>
        <row r="19">
          <cell r="A19" t="str">
            <v>Maderas y muebles</v>
          </cell>
          <cell r="B19">
            <v>36.300000000000004</v>
          </cell>
          <cell r="C19">
            <v>47.57</v>
          </cell>
          <cell r="D19">
            <v>48</v>
          </cell>
          <cell r="E19">
            <v>41.947471852609951</v>
          </cell>
        </row>
        <row r="20">
          <cell r="A20" t="str">
            <v>Minerales no metalicos y metalica basica</v>
          </cell>
          <cell r="B20">
            <v>32.57</v>
          </cell>
          <cell r="C20">
            <v>47.230000000000004</v>
          </cell>
          <cell r="D20">
            <v>48</v>
          </cell>
          <cell r="E20">
            <v>41.466064139941722</v>
          </cell>
        </row>
        <row r="21">
          <cell r="A21" t="str">
            <v>Organizaciones y �rganos extraterritoriales</v>
          </cell>
          <cell r="B21">
            <v>30.53</v>
          </cell>
          <cell r="C21">
            <v>42.5</v>
          </cell>
          <cell r="D21">
            <v>48</v>
          </cell>
          <cell r="E21">
            <v>40.102857142857147</v>
          </cell>
        </row>
        <row r="22">
          <cell r="A22" t="str">
            <v>Otros servicios sociales y personales</v>
          </cell>
          <cell r="B22">
            <v>35.43</v>
          </cell>
          <cell r="C22">
            <v>47.4</v>
          </cell>
          <cell r="D22">
            <v>48</v>
          </cell>
          <cell r="E22">
            <v>41.587210930663083</v>
          </cell>
        </row>
        <row r="23">
          <cell r="A23" t="str">
            <v>Pesca</v>
          </cell>
          <cell r="B23">
            <v>30.2</v>
          </cell>
          <cell r="C23">
            <v>36.47</v>
          </cell>
          <cell r="D23">
            <v>46.67</v>
          </cell>
          <cell r="E23">
            <v>37.337886416861785</v>
          </cell>
        </row>
        <row r="24">
          <cell r="A24" t="str">
            <v>Productos metalicos, maquinaria y equipos, y otros n.c.p.</v>
          </cell>
          <cell r="B24">
            <v>35.67</v>
          </cell>
          <cell r="C24">
            <v>47.53</v>
          </cell>
          <cell r="D24">
            <v>48</v>
          </cell>
          <cell r="E24">
            <v>41.598892864241705</v>
          </cell>
        </row>
        <row r="25">
          <cell r="A25" t="str">
            <v>Quimica, caucho y plastico</v>
          </cell>
          <cell r="B25">
            <v>41.6</v>
          </cell>
          <cell r="C25">
            <v>47.77</v>
          </cell>
          <cell r="D25">
            <v>48</v>
          </cell>
          <cell r="E25">
            <v>43.20503121098632</v>
          </cell>
        </row>
        <row r="26">
          <cell r="A26" t="str">
            <v>Restaurantes y hoteles</v>
          </cell>
          <cell r="B26">
            <v>36.53</v>
          </cell>
          <cell r="C26">
            <v>47.57</v>
          </cell>
          <cell r="D26">
            <v>48</v>
          </cell>
          <cell r="E26">
            <v>42.19654281885763</v>
          </cell>
        </row>
        <row r="27">
          <cell r="A27" t="str">
            <v>Resto mineria</v>
          </cell>
          <cell r="B27">
            <v>34.730000000000004</v>
          </cell>
          <cell r="C27">
            <v>47.57</v>
          </cell>
          <cell r="D27">
            <v>48</v>
          </cell>
          <cell r="E27">
            <v>41.638133971291879</v>
          </cell>
        </row>
        <row r="28">
          <cell r="A28" t="str">
            <v>Salud</v>
          </cell>
          <cell r="B28">
            <v>42</v>
          </cell>
          <cell r="C28">
            <v>47.9</v>
          </cell>
          <cell r="D28">
            <v>48</v>
          </cell>
          <cell r="E28">
            <v>43.455763344531498</v>
          </cell>
        </row>
        <row r="29">
          <cell r="A29" t="str">
            <v>Servicios empresariales s/ inmobiliario</v>
          </cell>
          <cell r="B29">
            <v>36.5</v>
          </cell>
          <cell r="C29">
            <v>47.53</v>
          </cell>
          <cell r="D29">
            <v>48</v>
          </cell>
          <cell r="E29">
            <v>42.068878235856978</v>
          </cell>
        </row>
        <row r="30">
          <cell r="A30" t="str">
            <v>Textil, prendas de vestir, cuero y calzado</v>
          </cell>
          <cell r="B30">
            <v>31.23</v>
          </cell>
          <cell r="C30">
            <v>42.7</v>
          </cell>
          <cell r="D30">
            <v>48</v>
          </cell>
          <cell r="E30">
            <v>40.992766333136977</v>
          </cell>
        </row>
        <row r="31">
          <cell r="A31" t="str">
            <v>Transporte</v>
          </cell>
          <cell r="B31">
            <v>30.43</v>
          </cell>
          <cell r="C31">
            <v>42.03</v>
          </cell>
          <cell r="D31">
            <v>47.730000000000004</v>
          </cell>
          <cell r="E31">
            <v>39.812146231637335</v>
          </cell>
        </row>
      </sheetData>
      <sheetData sheetId="42">
        <row r="1">
          <cell r="A1" t="str">
            <v>glosa_sub_actividades_final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 t="str">
            <v/>
          </cell>
          <cell r="B2">
            <v>6.53</v>
          </cell>
          <cell r="C2">
            <v>7.13</v>
          </cell>
          <cell r="D2">
            <v>7.67</v>
          </cell>
          <cell r="E2">
            <v>7.3576070003955438</v>
          </cell>
        </row>
        <row r="3">
          <cell r="A3" t="str">
            <v>Actividades de seguros y reaseguros</v>
          </cell>
          <cell r="B3">
            <v>6.67</v>
          </cell>
          <cell r="C3">
            <v>7.1000000000000005</v>
          </cell>
          <cell r="D3">
            <v>7.17</v>
          </cell>
          <cell r="E3">
            <v>6.9182653061224482</v>
          </cell>
        </row>
        <row r="4">
          <cell r="A4" t="str">
            <v>Actividades inmobiliarias</v>
          </cell>
          <cell r="B4">
            <v>6.73</v>
          </cell>
          <cell r="C4">
            <v>7.13</v>
          </cell>
          <cell r="D4">
            <v>7.17</v>
          </cell>
          <cell r="E4">
            <v>6.9675578168362442</v>
          </cell>
        </row>
        <row r="5">
          <cell r="A5" t="str">
            <v>Administracion publica</v>
          </cell>
          <cell r="B5">
            <v>6.63</v>
          </cell>
          <cell r="C5">
            <v>7.13</v>
          </cell>
          <cell r="D5">
            <v>7.7700000000000005</v>
          </cell>
          <cell r="E5">
            <v>7.2115999999999998</v>
          </cell>
        </row>
        <row r="6">
          <cell r="A6" t="str">
            <v>Agropecuario-silvicola</v>
          </cell>
          <cell r="B6">
            <v>7.03</v>
          </cell>
          <cell r="C6">
            <v>7.53</v>
          </cell>
          <cell r="D6">
            <v>12.530000000000001</v>
          </cell>
          <cell r="E6">
            <v>9.7394855953696258</v>
          </cell>
        </row>
        <row r="7">
          <cell r="A7" t="str">
            <v>Alimentos</v>
          </cell>
          <cell r="B7">
            <v>6.63</v>
          </cell>
          <cell r="C7">
            <v>7.13</v>
          </cell>
          <cell r="D7">
            <v>7.2</v>
          </cell>
          <cell r="E7">
            <v>7.071023655913951</v>
          </cell>
        </row>
        <row r="8">
          <cell r="A8" t="str">
            <v>Auxiliares financieros</v>
          </cell>
          <cell r="B8">
            <v>6.3</v>
          </cell>
          <cell r="C8">
            <v>7.07</v>
          </cell>
          <cell r="D8">
            <v>7.17</v>
          </cell>
          <cell r="E8">
            <v>7.8436363636363682</v>
          </cell>
        </row>
        <row r="9">
          <cell r="A9" t="str">
            <v>Bebidas y tabaco</v>
          </cell>
          <cell r="B9">
            <v>6.4849999999999994</v>
          </cell>
          <cell r="C9">
            <v>7.13</v>
          </cell>
          <cell r="D9">
            <v>7.2</v>
          </cell>
          <cell r="E9">
            <v>7.1844776119403235</v>
          </cell>
        </row>
        <row r="10">
          <cell r="A10" t="str">
            <v xml:space="preserve">Celulosa, papel e imprentas </v>
          </cell>
          <cell r="B10">
            <v>6.47</v>
          </cell>
          <cell r="C10">
            <v>7.13</v>
          </cell>
          <cell r="D10">
            <v>7.17</v>
          </cell>
          <cell r="E10">
            <v>6.9335383319292401</v>
          </cell>
        </row>
        <row r="11">
          <cell r="A11" t="str">
            <v>Cobre</v>
          </cell>
          <cell r="B11">
            <v>6.83</v>
          </cell>
          <cell r="C11">
            <v>7.13</v>
          </cell>
          <cell r="D11">
            <v>7.23</v>
          </cell>
          <cell r="E11">
            <v>7.2679381443298938</v>
          </cell>
        </row>
        <row r="12">
          <cell r="A12" t="str">
            <v>Comercio</v>
          </cell>
          <cell r="B12">
            <v>6.33</v>
          </cell>
          <cell r="C12">
            <v>7.1000000000000005</v>
          </cell>
          <cell r="D12">
            <v>7.2</v>
          </cell>
          <cell r="E12">
            <v>7.1437851039529541</v>
          </cell>
        </row>
        <row r="13">
          <cell r="A13" t="str">
            <v>Comunicaciones</v>
          </cell>
          <cell r="B13">
            <v>6.33</v>
          </cell>
          <cell r="C13">
            <v>7.13</v>
          </cell>
          <cell r="D13">
            <v>7.2</v>
          </cell>
          <cell r="E13">
            <v>7.5135847526358637</v>
          </cell>
        </row>
        <row r="14">
          <cell r="A14" t="str">
            <v>Construccion</v>
          </cell>
          <cell r="B14">
            <v>6.63</v>
          </cell>
          <cell r="C14">
            <v>7.13</v>
          </cell>
          <cell r="D14">
            <v>7.17</v>
          </cell>
          <cell r="E14">
            <v>7.1147692156275548</v>
          </cell>
        </row>
        <row r="15">
          <cell r="A15" t="str">
            <v xml:space="preserve">Educacion </v>
          </cell>
          <cell r="B15">
            <v>6.5</v>
          </cell>
          <cell r="C15">
            <v>7.1000000000000005</v>
          </cell>
          <cell r="D15">
            <v>7.17</v>
          </cell>
          <cell r="E15">
            <v>7.4828877463581822</v>
          </cell>
        </row>
        <row r="16">
          <cell r="A16" t="str">
            <v xml:space="preserve">Elaboraci�n de combustibles </v>
          </cell>
          <cell r="B16">
            <v>7.1000000000000005</v>
          </cell>
          <cell r="C16">
            <v>7.13</v>
          </cell>
          <cell r="D16">
            <v>7.17</v>
          </cell>
          <cell r="E16">
            <v>7.027777777777775</v>
          </cell>
        </row>
        <row r="17">
          <cell r="A17" t="str">
            <v>Electricidad, gas y agua</v>
          </cell>
          <cell r="B17">
            <v>6.43</v>
          </cell>
          <cell r="C17">
            <v>7.1000000000000005</v>
          </cell>
          <cell r="D17">
            <v>7.2</v>
          </cell>
          <cell r="E17">
            <v>7.0072425249169488</v>
          </cell>
        </row>
        <row r="18">
          <cell r="A18" t="str">
            <v>Intermediacion financiera</v>
          </cell>
          <cell r="B18">
            <v>6.7700000000000005</v>
          </cell>
          <cell r="C18">
            <v>7.07</v>
          </cell>
          <cell r="D18">
            <v>7.17</v>
          </cell>
          <cell r="E18">
            <v>7.5479778393351786</v>
          </cell>
        </row>
        <row r="19">
          <cell r="A19" t="str">
            <v>Maderas y muebles</v>
          </cell>
          <cell r="B19">
            <v>6.63</v>
          </cell>
          <cell r="C19">
            <v>7.13</v>
          </cell>
          <cell r="D19">
            <v>7.17</v>
          </cell>
          <cell r="E19">
            <v>7.6664431934493855</v>
          </cell>
        </row>
        <row r="20">
          <cell r="A20" t="str">
            <v>Minerales no metalicos y metalica basica</v>
          </cell>
          <cell r="B20">
            <v>6.5</v>
          </cell>
          <cell r="C20">
            <v>7.1000000000000005</v>
          </cell>
          <cell r="D20">
            <v>7.17</v>
          </cell>
          <cell r="E20">
            <v>6.9788921282798997</v>
          </cell>
        </row>
        <row r="21">
          <cell r="A21" t="str">
            <v>Organizaciones y �rganos extraterritoriales</v>
          </cell>
          <cell r="B21">
            <v>6.97</v>
          </cell>
          <cell r="C21">
            <v>7.13</v>
          </cell>
          <cell r="D21">
            <v>7.23</v>
          </cell>
          <cell r="E21">
            <v>7.0533333333333337</v>
          </cell>
        </row>
        <row r="22">
          <cell r="A22" t="str">
            <v>Otros servicios sociales y personales</v>
          </cell>
          <cell r="B22">
            <v>6.23</v>
          </cell>
          <cell r="C22">
            <v>7.03</v>
          </cell>
          <cell r="D22">
            <v>7.17</v>
          </cell>
          <cell r="E22">
            <v>7.5538267042686629</v>
          </cell>
        </row>
        <row r="23">
          <cell r="A23" t="str">
            <v>Pesca</v>
          </cell>
          <cell r="B23">
            <v>7</v>
          </cell>
          <cell r="C23">
            <v>7.43</v>
          </cell>
          <cell r="D23">
            <v>8.17</v>
          </cell>
          <cell r="E23">
            <v>8.2058313817330415</v>
          </cell>
        </row>
        <row r="24">
          <cell r="A24" t="str">
            <v>Productos metalicos, maquinaria y equipos, y otros n.c.p.</v>
          </cell>
          <cell r="B24">
            <v>6.33</v>
          </cell>
          <cell r="C24">
            <v>7.1000000000000005</v>
          </cell>
          <cell r="D24">
            <v>7.17</v>
          </cell>
          <cell r="E24">
            <v>7.2879387795667032</v>
          </cell>
        </row>
        <row r="25">
          <cell r="A25" t="str">
            <v>Quimica, caucho y plastico</v>
          </cell>
          <cell r="B25">
            <v>6.33</v>
          </cell>
          <cell r="C25">
            <v>7.13</v>
          </cell>
          <cell r="D25">
            <v>7.17</v>
          </cell>
          <cell r="E25">
            <v>6.8746317103620598</v>
          </cell>
        </row>
        <row r="26">
          <cell r="A26" t="str">
            <v>Restaurantes y hoteles</v>
          </cell>
          <cell r="B26">
            <v>6.5</v>
          </cell>
          <cell r="C26">
            <v>7.13</v>
          </cell>
          <cell r="D26">
            <v>7.2</v>
          </cell>
          <cell r="E26">
            <v>7.4118443172125792</v>
          </cell>
        </row>
        <row r="27">
          <cell r="A27" t="str">
            <v>Resto mineria</v>
          </cell>
          <cell r="B27">
            <v>6.73</v>
          </cell>
          <cell r="C27">
            <v>7.13</v>
          </cell>
          <cell r="D27">
            <v>7.17</v>
          </cell>
          <cell r="E27">
            <v>7.0496172248803957</v>
          </cell>
        </row>
        <row r="28">
          <cell r="A28" t="str">
            <v>Salud</v>
          </cell>
          <cell r="B28">
            <v>6.7700000000000005</v>
          </cell>
          <cell r="C28">
            <v>7.13</v>
          </cell>
          <cell r="D28">
            <v>7.17</v>
          </cell>
          <cell r="E28">
            <v>7.1974393430383623</v>
          </cell>
        </row>
        <row r="29">
          <cell r="A29" t="str">
            <v>Servicios empresariales s/ inmobiliario</v>
          </cell>
          <cell r="B29">
            <v>6.63</v>
          </cell>
          <cell r="C29">
            <v>7.13</v>
          </cell>
          <cell r="D29">
            <v>7.17</v>
          </cell>
          <cell r="E29">
            <v>7.1436359137764409</v>
          </cell>
        </row>
        <row r="30">
          <cell r="A30" t="str">
            <v>Textil, prendas de vestir, cuero y calzado</v>
          </cell>
          <cell r="B30">
            <v>6.2700000000000005</v>
          </cell>
          <cell r="C30">
            <v>7.07</v>
          </cell>
          <cell r="D30">
            <v>7.2</v>
          </cell>
          <cell r="E30">
            <v>6.9446674514420783</v>
          </cell>
        </row>
        <row r="31">
          <cell r="A31" t="str">
            <v>Transporte</v>
          </cell>
          <cell r="B31">
            <v>6.2700000000000005</v>
          </cell>
          <cell r="C31">
            <v>7.07</v>
          </cell>
          <cell r="D31">
            <v>7.23</v>
          </cell>
          <cell r="E31">
            <v>7.2879859009379446</v>
          </cell>
        </row>
      </sheetData>
      <sheetData sheetId="43">
        <row r="1">
          <cell r="A1" t="str">
            <v>glosa_sub_actividades_final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 t="str">
            <v/>
          </cell>
          <cell r="B2">
            <v>30.17</v>
          </cell>
          <cell r="C2">
            <v>41.7</v>
          </cell>
          <cell r="D2">
            <v>47.27</v>
          </cell>
          <cell r="E2">
            <v>38.424978258523211</v>
          </cell>
        </row>
        <row r="3">
          <cell r="A3" t="str">
            <v>Actividades de seguros y reaseguros</v>
          </cell>
          <cell r="B3">
            <v>36.5</v>
          </cell>
          <cell r="C3">
            <v>47.785000000000004</v>
          </cell>
          <cell r="D3">
            <v>48</v>
          </cell>
          <cell r="E3">
            <v>42.486122448979607</v>
          </cell>
        </row>
        <row r="4">
          <cell r="A4" t="str">
            <v>Actividades inmobiliarias</v>
          </cell>
          <cell r="B4">
            <v>36.5</v>
          </cell>
          <cell r="C4">
            <v>47.83</v>
          </cell>
          <cell r="D4">
            <v>48</v>
          </cell>
          <cell r="E4">
            <v>42.377220166512416</v>
          </cell>
        </row>
        <row r="5">
          <cell r="A5" t="str">
            <v>Administracion publica</v>
          </cell>
          <cell r="B5">
            <v>36.17</v>
          </cell>
          <cell r="C5">
            <v>43.97</v>
          </cell>
          <cell r="D5">
            <v>47.67</v>
          </cell>
          <cell r="E5">
            <v>41.697199999999995</v>
          </cell>
        </row>
        <row r="6">
          <cell r="A6" t="str">
            <v>Agropecuario-silvicola</v>
          </cell>
          <cell r="B6">
            <v>30.57</v>
          </cell>
          <cell r="C6">
            <v>42.67</v>
          </cell>
          <cell r="D6">
            <v>48</v>
          </cell>
          <cell r="E6">
            <v>40.12060284841025</v>
          </cell>
        </row>
        <row r="7">
          <cell r="A7" t="str">
            <v>Alimentos</v>
          </cell>
          <cell r="B7">
            <v>41.33</v>
          </cell>
          <cell r="C7">
            <v>47.730000000000004</v>
          </cell>
          <cell r="D7">
            <v>48</v>
          </cell>
          <cell r="E7">
            <v>42.743118279569771</v>
          </cell>
        </row>
        <row r="8">
          <cell r="A8" t="str">
            <v>Auxiliares financieros</v>
          </cell>
          <cell r="B8">
            <v>36.57</v>
          </cell>
          <cell r="C8">
            <v>47.800000000000004</v>
          </cell>
          <cell r="D8">
            <v>48</v>
          </cell>
          <cell r="E8">
            <v>42.513019480519489</v>
          </cell>
        </row>
        <row r="9">
          <cell r="A9" t="str">
            <v>Bebidas y tabaco</v>
          </cell>
          <cell r="B9">
            <v>42.265000000000001</v>
          </cell>
          <cell r="C9">
            <v>47.95</v>
          </cell>
          <cell r="D9">
            <v>48</v>
          </cell>
          <cell r="E9">
            <v>43.478134328358209</v>
          </cell>
        </row>
        <row r="10">
          <cell r="A10" t="str">
            <v xml:space="preserve">Celulosa, papel e imprentas </v>
          </cell>
          <cell r="B10">
            <v>41.6</v>
          </cell>
          <cell r="C10">
            <v>47.77</v>
          </cell>
          <cell r="D10">
            <v>48</v>
          </cell>
          <cell r="E10">
            <v>43.127935973041303</v>
          </cell>
        </row>
        <row r="11">
          <cell r="A11" t="str">
            <v>Cobre</v>
          </cell>
          <cell r="B11">
            <v>31.3</v>
          </cell>
          <cell r="C11">
            <v>42.7</v>
          </cell>
          <cell r="D11">
            <v>48</v>
          </cell>
          <cell r="E11">
            <v>40.989690721649495</v>
          </cell>
        </row>
        <row r="12">
          <cell r="A12" t="str">
            <v>Comercio</v>
          </cell>
          <cell r="B12">
            <v>30.53</v>
          </cell>
          <cell r="C12">
            <v>42.4</v>
          </cell>
          <cell r="D12">
            <v>48</v>
          </cell>
          <cell r="E12">
            <v>40.451417780035868</v>
          </cell>
        </row>
        <row r="13">
          <cell r="A13" t="str">
            <v>Comunicaciones</v>
          </cell>
          <cell r="B13">
            <v>31.07</v>
          </cell>
          <cell r="C13">
            <v>42.7</v>
          </cell>
          <cell r="D13">
            <v>48</v>
          </cell>
          <cell r="E13">
            <v>40.88589618815891</v>
          </cell>
        </row>
        <row r="14">
          <cell r="A14" t="str">
            <v>Construccion</v>
          </cell>
          <cell r="B14">
            <v>31.6</v>
          </cell>
          <cell r="C14">
            <v>47.13</v>
          </cell>
          <cell r="D14">
            <v>48</v>
          </cell>
          <cell r="E14">
            <v>41.06340616081183</v>
          </cell>
        </row>
        <row r="15">
          <cell r="A15" t="str">
            <v xml:space="preserve">Educacion </v>
          </cell>
          <cell r="B15">
            <v>42</v>
          </cell>
          <cell r="C15">
            <v>47.9</v>
          </cell>
          <cell r="D15">
            <v>48</v>
          </cell>
          <cell r="E15">
            <v>43.653984575835501</v>
          </cell>
        </row>
        <row r="16">
          <cell r="A16" t="str">
            <v xml:space="preserve">Elaboraci�n de combustibles </v>
          </cell>
          <cell r="B16">
            <v>36.369999999999997</v>
          </cell>
          <cell r="C16">
            <v>42.7</v>
          </cell>
          <cell r="D16">
            <v>48</v>
          </cell>
          <cell r="E16">
            <v>41.7</v>
          </cell>
        </row>
        <row r="17">
          <cell r="A17" t="str">
            <v>Electricidad, gas y agua</v>
          </cell>
          <cell r="B17">
            <v>30.47</v>
          </cell>
          <cell r="C17">
            <v>43.3</v>
          </cell>
          <cell r="D17">
            <v>48</v>
          </cell>
          <cell r="E17">
            <v>40.748770764119627</v>
          </cell>
        </row>
        <row r="18">
          <cell r="A18" t="str">
            <v>Intermediacion financiera</v>
          </cell>
          <cell r="B18">
            <v>42.63</v>
          </cell>
          <cell r="C18">
            <v>48</v>
          </cell>
          <cell r="D18">
            <v>48</v>
          </cell>
          <cell r="E18">
            <v>43.852262234533747</v>
          </cell>
        </row>
        <row r="19">
          <cell r="A19" t="str">
            <v>Maderas y muebles</v>
          </cell>
          <cell r="B19">
            <v>36.300000000000004</v>
          </cell>
          <cell r="C19">
            <v>47.57</v>
          </cell>
          <cell r="D19">
            <v>48</v>
          </cell>
          <cell r="E19">
            <v>41.947471852609951</v>
          </cell>
        </row>
        <row r="20">
          <cell r="A20" t="str">
            <v>Minerales no metalicos y metalica basica</v>
          </cell>
          <cell r="B20">
            <v>32.57</v>
          </cell>
          <cell r="C20">
            <v>47.230000000000004</v>
          </cell>
          <cell r="D20">
            <v>48</v>
          </cell>
          <cell r="E20">
            <v>41.466064139941722</v>
          </cell>
        </row>
        <row r="21">
          <cell r="A21" t="str">
            <v>Organizaciones y �rganos extraterritoriales</v>
          </cell>
          <cell r="B21">
            <v>30.53</v>
          </cell>
          <cell r="C21">
            <v>42.5</v>
          </cell>
          <cell r="D21">
            <v>48</v>
          </cell>
          <cell r="E21">
            <v>40.102857142857147</v>
          </cell>
        </row>
        <row r="22">
          <cell r="A22" t="str">
            <v>Otros servicios sociales y personales</v>
          </cell>
          <cell r="B22">
            <v>35.43</v>
          </cell>
          <cell r="C22">
            <v>47.4</v>
          </cell>
          <cell r="D22">
            <v>48</v>
          </cell>
          <cell r="E22">
            <v>41.587201205874592</v>
          </cell>
        </row>
        <row r="23">
          <cell r="A23" t="str">
            <v>Pesca</v>
          </cell>
          <cell r="B23">
            <v>30.2</v>
          </cell>
          <cell r="C23">
            <v>36.47</v>
          </cell>
          <cell r="D23">
            <v>46.67</v>
          </cell>
          <cell r="E23">
            <v>37.337886416861785</v>
          </cell>
        </row>
        <row r="24">
          <cell r="A24" t="str">
            <v>Productos metalicos, maquinaria y equipos, y otros n.c.p.</v>
          </cell>
          <cell r="B24">
            <v>35.67</v>
          </cell>
          <cell r="C24">
            <v>47.53</v>
          </cell>
          <cell r="D24">
            <v>48</v>
          </cell>
          <cell r="E24">
            <v>41.598892864241705</v>
          </cell>
        </row>
        <row r="25">
          <cell r="A25" t="str">
            <v>Quimica, caucho y plastico</v>
          </cell>
          <cell r="B25">
            <v>41.6</v>
          </cell>
          <cell r="C25">
            <v>47.77</v>
          </cell>
          <cell r="D25">
            <v>48</v>
          </cell>
          <cell r="E25">
            <v>43.20503121098632</v>
          </cell>
        </row>
        <row r="26">
          <cell r="A26" t="str">
            <v>Restaurantes y hoteles</v>
          </cell>
          <cell r="B26">
            <v>36.53</v>
          </cell>
          <cell r="C26">
            <v>47.57</v>
          </cell>
          <cell r="D26">
            <v>48</v>
          </cell>
          <cell r="E26">
            <v>42.19654281885763</v>
          </cell>
        </row>
        <row r="27">
          <cell r="A27" t="str">
            <v>Resto mineria</v>
          </cell>
          <cell r="B27">
            <v>34.730000000000004</v>
          </cell>
          <cell r="C27">
            <v>47.57</v>
          </cell>
          <cell r="D27">
            <v>48</v>
          </cell>
          <cell r="E27">
            <v>41.638133971291879</v>
          </cell>
        </row>
        <row r="28">
          <cell r="A28" t="str">
            <v>Salud</v>
          </cell>
          <cell r="B28">
            <v>42</v>
          </cell>
          <cell r="C28">
            <v>47.9</v>
          </cell>
          <cell r="D28">
            <v>48</v>
          </cell>
          <cell r="E28">
            <v>43.455763344531498</v>
          </cell>
        </row>
        <row r="29">
          <cell r="A29" t="str">
            <v>Servicios empresariales s/ inmobiliario</v>
          </cell>
          <cell r="B29">
            <v>36.5</v>
          </cell>
          <cell r="C29">
            <v>47.53</v>
          </cell>
          <cell r="D29">
            <v>48</v>
          </cell>
          <cell r="E29">
            <v>42.068878235856978</v>
          </cell>
        </row>
        <row r="30">
          <cell r="A30" t="str">
            <v>Textil, prendas de vestir, cuero y calzado</v>
          </cell>
          <cell r="B30">
            <v>31.23</v>
          </cell>
          <cell r="C30">
            <v>42.7</v>
          </cell>
          <cell r="D30">
            <v>48</v>
          </cell>
          <cell r="E30">
            <v>40.992766333136977</v>
          </cell>
        </row>
        <row r="31">
          <cell r="A31" t="str">
            <v>Transporte</v>
          </cell>
          <cell r="B31">
            <v>30.43</v>
          </cell>
          <cell r="C31">
            <v>42.03</v>
          </cell>
          <cell r="D31">
            <v>47.730000000000004</v>
          </cell>
          <cell r="E31">
            <v>39.812143648039473</v>
          </cell>
        </row>
      </sheetData>
      <sheetData sheetId="44">
        <row r="1">
          <cell r="A1" t="str">
            <v>d58_tamano_firma</v>
          </cell>
          <cell r="B1" t="str">
            <v>p25</v>
          </cell>
          <cell r="C1" t="str">
            <v>p50</v>
          </cell>
          <cell r="D1" t="str">
            <v>p75</v>
          </cell>
        </row>
        <row r="2">
          <cell r="A2">
            <v>1</v>
          </cell>
          <cell r="B2">
            <v>70.675003051757813</v>
          </cell>
          <cell r="C2">
            <v>174.65235900878906</v>
          </cell>
          <cell r="D2">
            <v>498.025390625</v>
          </cell>
        </row>
        <row r="3">
          <cell r="A3">
            <v>2</v>
          </cell>
          <cell r="B3">
            <v>2397.56591796875</v>
          </cell>
          <cell r="C3">
            <v>3482.472900390625</v>
          </cell>
          <cell r="D3">
            <v>5220.69482421875</v>
          </cell>
        </row>
        <row r="4">
          <cell r="A4">
            <v>3</v>
          </cell>
          <cell r="B4">
            <v>6877.6865234375</v>
          </cell>
          <cell r="C4">
            <v>10447.10546875</v>
          </cell>
          <cell r="D4">
            <v>17411.6328125</v>
          </cell>
        </row>
        <row r="5">
          <cell r="A5">
            <v>4</v>
          </cell>
          <cell r="B5">
            <v>17411.580078125</v>
          </cell>
          <cell r="C5">
            <v>27865.59375</v>
          </cell>
          <cell r="D5">
            <v>51007.11328125</v>
          </cell>
        </row>
      </sheetData>
      <sheetData sheetId="45">
        <row r="1">
          <cell r="A1" t="str">
            <v>d58_tamano_firma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1</v>
          </cell>
          <cell r="B2">
            <v>30.43</v>
          </cell>
          <cell r="C2">
            <v>42.13</v>
          </cell>
          <cell r="D2">
            <v>47.83</v>
          </cell>
          <cell r="E2">
            <v>39.699865740469725</v>
          </cell>
        </row>
        <row r="3">
          <cell r="A3">
            <v>2</v>
          </cell>
          <cell r="B3">
            <v>47.57</v>
          </cell>
          <cell r="C3">
            <v>48</v>
          </cell>
          <cell r="D3">
            <v>48</v>
          </cell>
          <cell r="E3">
            <v>44.983901775559055</v>
          </cell>
        </row>
        <row r="4">
          <cell r="A4">
            <v>3</v>
          </cell>
          <cell r="B4">
            <v>47.57</v>
          </cell>
          <cell r="C4">
            <v>48</v>
          </cell>
          <cell r="D4">
            <v>48</v>
          </cell>
          <cell r="E4">
            <v>44.516321475625212</v>
          </cell>
        </row>
        <row r="5">
          <cell r="A5">
            <v>4</v>
          </cell>
          <cell r="B5">
            <v>47.53</v>
          </cell>
          <cell r="C5">
            <v>47.77</v>
          </cell>
          <cell r="D5">
            <v>48</v>
          </cell>
          <cell r="E5">
            <v>43.901483516483587</v>
          </cell>
        </row>
      </sheetData>
      <sheetData sheetId="46">
        <row r="1">
          <cell r="A1" t="str">
            <v>d58_tamano_firma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1</v>
          </cell>
          <cell r="B2">
            <v>6.5</v>
          </cell>
          <cell r="C2">
            <v>7.13</v>
          </cell>
          <cell r="D2">
            <v>7.4</v>
          </cell>
          <cell r="E2">
            <v>7.3976325569603638</v>
          </cell>
        </row>
        <row r="3">
          <cell r="A3">
            <v>2</v>
          </cell>
          <cell r="B3">
            <v>6.7700000000000005</v>
          </cell>
          <cell r="C3">
            <v>7.13</v>
          </cell>
          <cell r="D3">
            <v>7.17</v>
          </cell>
          <cell r="E3">
            <v>7.4341673673280599</v>
          </cell>
        </row>
        <row r="4">
          <cell r="A4">
            <v>3</v>
          </cell>
          <cell r="B4">
            <v>6.67</v>
          </cell>
          <cell r="C4">
            <v>7.13</v>
          </cell>
          <cell r="D4">
            <v>7.17</v>
          </cell>
          <cell r="E4">
            <v>7.2390092226609379</v>
          </cell>
        </row>
        <row r="5">
          <cell r="A5">
            <v>4</v>
          </cell>
          <cell r="B5">
            <v>6.17</v>
          </cell>
          <cell r="C5">
            <v>7.1000000000000005</v>
          </cell>
          <cell r="D5">
            <v>7.17</v>
          </cell>
          <cell r="E5">
            <v>6.8670054945054959</v>
          </cell>
        </row>
      </sheetData>
      <sheetData sheetId="47">
        <row r="1">
          <cell r="A1" t="str">
            <v>d58_tamano_firma</v>
          </cell>
          <cell r="B1" t="str">
            <v>p25</v>
          </cell>
          <cell r="C1" t="str">
            <v>p50</v>
          </cell>
          <cell r="D1" t="str">
            <v>p75</v>
          </cell>
          <cell r="E1" t="str">
            <v>mean</v>
          </cell>
        </row>
        <row r="2">
          <cell r="A2">
            <v>1</v>
          </cell>
          <cell r="B2">
            <v>30.43</v>
          </cell>
          <cell r="C2">
            <v>42.13</v>
          </cell>
          <cell r="D2">
            <v>47.83</v>
          </cell>
          <cell r="E2">
            <v>39.699861459731103</v>
          </cell>
        </row>
        <row r="3">
          <cell r="A3">
            <v>2</v>
          </cell>
          <cell r="B3">
            <v>47.57</v>
          </cell>
          <cell r="C3">
            <v>48</v>
          </cell>
          <cell r="D3">
            <v>48</v>
          </cell>
          <cell r="E3">
            <v>44.983901775559055</v>
          </cell>
        </row>
        <row r="4">
          <cell r="A4">
            <v>3</v>
          </cell>
          <cell r="B4">
            <v>47.57</v>
          </cell>
          <cell r="C4">
            <v>48</v>
          </cell>
          <cell r="D4">
            <v>48</v>
          </cell>
          <cell r="E4">
            <v>44.516320158102154</v>
          </cell>
        </row>
        <row r="5">
          <cell r="A5">
            <v>4</v>
          </cell>
          <cell r="B5">
            <v>47.53</v>
          </cell>
          <cell r="C5">
            <v>47.77</v>
          </cell>
          <cell r="D5">
            <v>48</v>
          </cell>
          <cell r="E5">
            <v>43.901483516483587</v>
          </cell>
        </row>
      </sheetData>
      <sheetData sheetId="48">
        <row r="1">
          <cell r="A1" t="str">
            <v>ins_cod</v>
          </cell>
          <cell r="B1" t="str">
            <v>ins_name</v>
          </cell>
        </row>
        <row r="2">
          <cell r="A2">
            <v>1</v>
          </cell>
          <cell r="B2" t="str">
            <v>Banco de Chile</v>
          </cell>
        </row>
        <row r="3">
          <cell r="A3">
            <v>8</v>
          </cell>
          <cell r="B3" t="str">
            <v>O'HIGGINS</v>
          </cell>
        </row>
        <row r="4">
          <cell r="A4">
            <v>9</v>
          </cell>
          <cell r="B4" t="str">
            <v>Internacional</v>
          </cell>
        </row>
        <row r="5">
          <cell r="A5">
            <v>10</v>
          </cell>
          <cell r="B5" t="str">
            <v>BANCO OSORNO</v>
          </cell>
        </row>
        <row r="6">
          <cell r="A6">
            <v>11</v>
          </cell>
          <cell r="B6" t="str">
            <v>Dresdner</v>
          </cell>
        </row>
        <row r="7">
          <cell r="A7">
            <v>12</v>
          </cell>
          <cell r="B7" t="str">
            <v>Banco del Estado</v>
          </cell>
        </row>
        <row r="8">
          <cell r="A8">
            <v>14</v>
          </cell>
          <cell r="B8" t="str">
            <v>Scotiabank</v>
          </cell>
        </row>
        <row r="9">
          <cell r="A9">
            <v>16</v>
          </cell>
          <cell r="B9" t="str">
            <v>BCI</v>
          </cell>
        </row>
        <row r="10">
          <cell r="A10">
            <v>17</v>
          </cell>
          <cell r="B10" t="str">
            <v>Banco do Brasil</v>
          </cell>
        </row>
        <row r="11">
          <cell r="A11">
            <v>22</v>
          </cell>
          <cell r="B11" t="str">
            <v>BCO. TRABAJO</v>
          </cell>
        </row>
        <row r="12">
          <cell r="A12">
            <v>25</v>
          </cell>
          <cell r="B12" t="str">
            <v>BANESTO CHILE BANK</v>
          </cell>
        </row>
        <row r="13">
          <cell r="A13">
            <v>26</v>
          </cell>
          <cell r="B13" t="str">
            <v>NACIONAL</v>
          </cell>
        </row>
        <row r="14">
          <cell r="A14">
            <v>27</v>
          </cell>
          <cell r="B14" t="str">
            <v>Corpbanca</v>
          </cell>
        </row>
        <row r="15">
          <cell r="A15">
            <v>28</v>
          </cell>
          <cell r="B15" t="str">
            <v>BICE</v>
          </cell>
        </row>
        <row r="16">
          <cell r="A16">
            <v>29</v>
          </cell>
          <cell r="B16" t="str">
            <v>Edwards</v>
          </cell>
        </row>
        <row r="17">
          <cell r="A17">
            <v>31</v>
          </cell>
          <cell r="B17" t="str">
            <v>HSBC</v>
          </cell>
        </row>
        <row r="18">
          <cell r="A18">
            <v>32</v>
          </cell>
          <cell r="B18" t="str">
            <v>Bank of America</v>
          </cell>
        </row>
        <row r="19">
          <cell r="A19">
            <v>33</v>
          </cell>
          <cell r="B19" t="str">
            <v>City</v>
          </cell>
        </row>
        <row r="20">
          <cell r="A20">
            <v>34</v>
          </cell>
          <cell r="B20" t="str">
            <v>Banco Real</v>
          </cell>
        </row>
        <row r="21">
          <cell r="A21">
            <v>35</v>
          </cell>
          <cell r="B21" t="str">
            <v>Santiago</v>
          </cell>
        </row>
        <row r="22">
          <cell r="A22">
            <v>36</v>
          </cell>
          <cell r="B22" t="str">
            <v>Do Estado de S.Paulo S.A.</v>
          </cell>
        </row>
        <row r="23">
          <cell r="A23">
            <v>37</v>
          </cell>
          <cell r="B23" t="str">
            <v>Santander</v>
          </cell>
        </row>
        <row r="24">
          <cell r="A24">
            <v>38</v>
          </cell>
          <cell r="B24" t="str">
            <v>Exterior</v>
          </cell>
        </row>
        <row r="25">
          <cell r="A25">
            <v>39</v>
          </cell>
          <cell r="B25" t="str">
            <v>ITAU</v>
          </cell>
        </row>
        <row r="26">
          <cell r="A26">
            <v>40</v>
          </cell>
          <cell r="B26" t="str">
            <v>Sudameris</v>
          </cell>
        </row>
        <row r="27">
          <cell r="A27">
            <v>41</v>
          </cell>
          <cell r="B27" t="str">
            <v>JPMorgan</v>
          </cell>
        </row>
        <row r="28">
          <cell r="A28">
            <v>42</v>
          </cell>
          <cell r="B28" t="str">
            <v>American Express</v>
          </cell>
        </row>
        <row r="29">
          <cell r="A29">
            <v>43</v>
          </cell>
          <cell r="B29" t="str">
            <v>Banco de la Nacion Argentina</v>
          </cell>
        </row>
        <row r="30">
          <cell r="A30">
            <v>44</v>
          </cell>
          <cell r="B30" t="str">
            <v>BCO CHICAGO</v>
          </cell>
        </row>
        <row r="31">
          <cell r="A31">
            <v>45</v>
          </cell>
          <cell r="B31" t="str">
            <v>Banco de Tokio</v>
          </cell>
        </row>
        <row r="32">
          <cell r="A32">
            <v>46</v>
          </cell>
          <cell r="B32" t="str">
            <v>sudamericano</v>
          </cell>
        </row>
        <row r="33">
          <cell r="A33">
            <v>48</v>
          </cell>
          <cell r="B33" t="str">
            <v>CENTROHISPANO BANCO</v>
          </cell>
        </row>
        <row r="34">
          <cell r="A34">
            <v>49</v>
          </cell>
          <cell r="B34" t="str">
            <v>Security</v>
          </cell>
        </row>
        <row r="35">
          <cell r="A35">
            <v>50</v>
          </cell>
          <cell r="B35" t="str">
            <v>BCO. HONGKONG</v>
          </cell>
        </row>
        <row r="36">
          <cell r="A36">
            <v>51</v>
          </cell>
          <cell r="B36" t="str">
            <v>Falabella</v>
          </cell>
        </row>
        <row r="37">
          <cell r="A37">
            <v>52</v>
          </cell>
          <cell r="B37" t="str">
            <v>Deutsche</v>
          </cell>
        </row>
        <row r="38">
          <cell r="A38">
            <v>53</v>
          </cell>
          <cell r="B38" t="str">
            <v>Ripley</v>
          </cell>
        </row>
        <row r="39">
          <cell r="A39">
            <v>54</v>
          </cell>
          <cell r="B39" t="str">
            <v>Rabobank</v>
          </cell>
        </row>
        <row r="40">
          <cell r="A40">
            <v>55</v>
          </cell>
          <cell r="B40" t="str">
            <v>Consorcio</v>
          </cell>
        </row>
        <row r="41">
          <cell r="A41">
            <v>56</v>
          </cell>
          <cell r="B41" t="str">
            <v>Penta</v>
          </cell>
        </row>
        <row r="42">
          <cell r="A42">
            <v>57</v>
          </cell>
          <cell r="B42" t="str">
            <v>Paris</v>
          </cell>
        </row>
        <row r="43">
          <cell r="A43">
            <v>58</v>
          </cell>
          <cell r="B43" t="str">
            <v>DNB NOR</v>
          </cell>
        </row>
        <row r="44">
          <cell r="A44">
            <v>231</v>
          </cell>
          <cell r="B44" t="str">
            <v>BANCHILE ASESORIA FINANCIERA S.A.</v>
          </cell>
        </row>
        <row r="45">
          <cell r="A45">
            <v>235</v>
          </cell>
          <cell r="B45" t="str">
            <v>SCOTIA SUD AMERICANO ASESORIAS FINANCIERAS LTDA.</v>
          </cell>
        </row>
        <row r="46">
          <cell r="A46">
            <v>236</v>
          </cell>
          <cell r="B46" t="str">
            <v>BCI S.A. ASESORIA FINANCIERA</v>
          </cell>
        </row>
        <row r="47">
          <cell r="A47">
            <v>237</v>
          </cell>
          <cell r="B47" t="str">
            <v>CORPBANCA ASESORIAS FINANCIERAS S.A.</v>
          </cell>
        </row>
        <row r="48">
          <cell r="A48">
            <v>241</v>
          </cell>
          <cell r="B48" t="str">
            <v>BBVA ASESORIAS FINANCIERAS S.A.</v>
          </cell>
        </row>
        <row r="49">
          <cell r="A49">
            <v>245</v>
          </cell>
          <cell r="B49" t="str">
            <v>BANCOESTADO MICROEMPRESAS S.A.</v>
          </cell>
        </row>
        <row r="50">
          <cell r="A50">
            <v>248</v>
          </cell>
          <cell r="B50" t="str">
            <v>BANRIPLEY ASESOR�A FINANCIERA LTDA.</v>
          </cell>
        </row>
        <row r="51">
          <cell r="A51">
            <v>261</v>
          </cell>
          <cell r="B51" t="str">
            <v>REDBANC S.A.</v>
          </cell>
        </row>
        <row r="52">
          <cell r="A52">
            <v>263</v>
          </cell>
          <cell r="B52" t="str">
            <v>SOCIEDAD DE RECAUDACION Y PAGOS DE SERVICIOS LTDA. - Servipag</v>
          </cell>
        </row>
        <row r="53">
          <cell r="A53">
            <v>265</v>
          </cell>
          <cell r="B53" t="str">
            <v>SOCIEDAD INTERBANCARIA DE DEPOSITOS DE VALORES S.A.</v>
          </cell>
        </row>
        <row r="54">
          <cell r="A54">
            <v>267</v>
          </cell>
          <cell r="B54" t="str">
            <v>Transbank S.A.</v>
          </cell>
        </row>
        <row r="55">
          <cell r="A55">
            <v>268</v>
          </cell>
          <cell r="B55" t="str">
            <v>NEXUS S.A.</v>
          </cell>
        </row>
        <row r="56">
          <cell r="A56">
            <v>269</v>
          </cell>
          <cell r="B56" t="str">
            <v>ANALISIS Y SERVICIOS S.A. - BCI NEGOCIOS</v>
          </cell>
        </row>
        <row r="57">
          <cell r="A57">
            <v>270</v>
          </cell>
          <cell r="B57" t="str">
            <v>CENTRO DE COMPENSACION AUTOMATIZADO S.A.</v>
          </cell>
        </row>
        <row r="58">
          <cell r="A58">
            <v>273</v>
          </cell>
          <cell r="B58" t="str">
            <v>ARTIKOS CHILE S.A.</v>
          </cell>
        </row>
        <row r="59">
          <cell r="A59">
            <v>274</v>
          </cell>
          <cell r="B59" t="str">
            <v>BANCOESTADO CONTACTO 24 HORAS S.A.</v>
          </cell>
        </row>
        <row r="60">
          <cell r="A60">
            <v>275</v>
          </cell>
          <cell r="B60" t="str">
            <v>PROMARKET S.A.</v>
          </cell>
        </row>
        <row r="61">
          <cell r="A61">
            <v>276</v>
          </cell>
          <cell r="B61" t="str">
            <v>SOCIEDAD OPERADORA DE LA C�MARA DE COMPENSACI�N DE PAGOS DE ALTO VALOR S.A. - COMBANC S.A.</v>
          </cell>
        </row>
        <row r="62">
          <cell r="A62">
            <v>277</v>
          </cell>
          <cell r="B62" t="str">
            <v>BANCOESTADO CENTRO DE SERVICIOS S.A</v>
          </cell>
        </row>
        <row r="63">
          <cell r="A63">
            <v>278</v>
          </cell>
          <cell r="B63" t="str">
            <v>BANCHILE TRADE SERVICE</v>
          </cell>
        </row>
        <row r="64">
          <cell r="A64">
            <v>279</v>
          </cell>
          <cell r="B64" t="str">
            <v>ADMINISTRADOR FINANCIERO TRANSANTIAGO S.A. - AFT</v>
          </cell>
        </row>
        <row r="65">
          <cell r="A65">
            <v>281</v>
          </cell>
          <cell r="B65" t="str">
            <v>SOCIEDAD DE SERVICIOS TRANSACCIONALES CAJAVECINA S.A.</v>
          </cell>
        </row>
        <row r="66">
          <cell r="A66">
            <v>284</v>
          </cell>
          <cell r="B66" t="str">
            <v>CORPLEGAL S.A.</v>
          </cell>
        </row>
        <row r="67">
          <cell r="A67">
            <v>285</v>
          </cell>
          <cell r="B67" t="str">
            <v>INVERSIONES E INMOBILIARIA INVERMAS S.A. - INVERMAS S.A.</v>
          </cell>
        </row>
        <row r="68">
          <cell r="A68">
            <v>286</v>
          </cell>
          <cell r="B68" t="str">
            <v>GESTION DE RECAUDACION Y COBRANZA S.A. - GRC S.A.</v>
          </cell>
        </row>
        <row r="69">
          <cell r="A69">
            <v>287</v>
          </cell>
          <cell r="B69" t="str">
            <v>SOCIEDAD DE PROMOCION DE PRODUCTOS BANCARIOS S.A. - PROBANC S.A.</v>
          </cell>
        </row>
        <row r="70">
          <cell r="A70">
            <v>288</v>
          </cell>
          <cell r="B70" t="str">
            <v>SMU CORP S.A.</v>
          </cell>
        </row>
        <row r="71">
          <cell r="A71">
            <v>289</v>
          </cell>
          <cell r="B71" t="str">
            <v>Consorcio Tarjetas de Credito</v>
          </cell>
        </row>
        <row r="72">
          <cell r="A72">
            <v>291</v>
          </cell>
          <cell r="B72" t="str">
            <v>SERVICIOS DE INFRAESTRUCTURA DE MERCADO OTC S.A.</v>
          </cell>
        </row>
        <row r="73">
          <cell r="A73">
            <v>292</v>
          </cell>
          <cell r="B73" t="str">
            <v>CAR S.A. - TARJETA RIPLEY</v>
          </cell>
        </row>
        <row r="74">
          <cell r="A74">
            <v>294</v>
          </cell>
          <cell r="B74" t="str">
            <v>CAT ADMINISTRADORA DE TARJETAS S.A.</v>
          </cell>
        </row>
        <row r="75">
          <cell r="A75">
            <v>330</v>
          </cell>
          <cell r="B75" t="str">
            <v>BBVA SOC. DE LEASING INMOBILIARIO S.A.</v>
          </cell>
        </row>
        <row r="76">
          <cell r="A76">
            <v>331</v>
          </cell>
          <cell r="B76" t="str">
            <v>BANDESARROLLO SOC. DE LEASING INMOBILIARIO S.A.</v>
          </cell>
        </row>
        <row r="77">
          <cell r="A77">
            <v>363</v>
          </cell>
          <cell r="B77" t="str">
            <v>BCI FACTORING S.A.</v>
          </cell>
        </row>
        <row r="78">
          <cell r="A78">
            <v>366</v>
          </cell>
          <cell r="B78" t="str">
            <v>BBVA FACTORING LTDA.</v>
          </cell>
        </row>
        <row r="79">
          <cell r="A79">
            <v>504</v>
          </cell>
          <cell r="B79" t="str">
            <v>BBVA</v>
          </cell>
        </row>
        <row r="80">
          <cell r="A80">
            <v>507</v>
          </cell>
          <cell r="B80" t="str">
            <v>del desarrollo</v>
          </cell>
        </row>
        <row r="81">
          <cell r="A81">
            <v>671</v>
          </cell>
          <cell r="B81" t="str">
            <v>COOCRETAL</v>
          </cell>
        </row>
        <row r="82">
          <cell r="A82">
            <v>672</v>
          </cell>
          <cell r="B82" t="str">
            <v>COOPEUCH</v>
          </cell>
        </row>
        <row r="83">
          <cell r="A83">
            <v>673</v>
          </cell>
          <cell r="B83" t="str">
            <v>ORIENCOP</v>
          </cell>
        </row>
        <row r="84">
          <cell r="A84">
            <v>674</v>
          </cell>
          <cell r="B84" t="str">
            <v>CAPUAL</v>
          </cell>
        </row>
        <row r="85">
          <cell r="A85">
            <v>675</v>
          </cell>
          <cell r="B85" t="str">
            <v>DETACOOP</v>
          </cell>
        </row>
        <row r="86">
          <cell r="A86">
            <v>676</v>
          </cell>
          <cell r="B86" t="str">
            <v>AHORROCOOP</v>
          </cell>
        </row>
        <row r="87">
          <cell r="A87">
            <v>682</v>
          </cell>
          <cell r="B87" t="str">
            <v>Iswitch (Multicaja)</v>
          </cell>
        </row>
        <row r="88">
          <cell r="A88">
            <v>684</v>
          </cell>
          <cell r="B88" t="str">
            <v>Fis Card Processing Services (Chile) S.A., antes Fidelity</v>
          </cell>
        </row>
        <row r="89">
          <cell r="A89">
            <v>686</v>
          </cell>
          <cell r="B89" t="str">
            <v>SERVICIOS Y ADMINISTRACI�N DE CR�DITOS COMERCIALES L�DER S.A. (PRESTO)</v>
          </cell>
        </row>
        <row r="90">
          <cell r="A90">
            <v>688</v>
          </cell>
          <cell r="B90" t="str">
            <v>Cencosud Administradora de Tarjetas S.A</v>
          </cell>
        </row>
        <row r="91">
          <cell r="A91">
            <v>689</v>
          </cell>
          <cell r="B91" t="str">
            <v>Cr�ditos Organizaci�n y Finanzas S.A.(DIN)</v>
          </cell>
        </row>
        <row r="92">
          <cell r="A92">
            <v>690</v>
          </cell>
          <cell r="B92" t="str">
            <v>ABC Inversiones Ltda. - Tarjeta ABC</v>
          </cell>
        </row>
        <row r="93">
          <cell r="A93">
            <v>691</v>
          </cell>
          <cell r="B93" t="str">
            <v>Car S.A. - Tarjeta Ripley</v>
          </cell>
        </row>
        <row r="94">
          <cell r="A94">
            <v>693</v>
          </cell>
          <cell r="B94" t="str">
            <v>Promotora CMR Falabella S.A. (CMR)</v>
          </cell>
        </row>
        <row r="95">
          <cell r="A95">
            <v>695</v>
          </cell>
          <cell r="B95" t="str">
            <v>Inversiones SCG S.A. - Tarjeta La Polar</v>
          </cell>
        </row>
        <row r="96">
          <cell r="A96">
            <v>696</v>
          </cell>
          <cell r="B96" t="str">
            <v>Administradora TMO S.A. - Tarjeta Johnson�s Multiopci�n</v>
          </cell>
        </row>
        <row r="97">
          <cell r="A97">
            <v>697</v>
          </cell>
          <cell r="B97" t="str">
            <v>Inversiones LP (LA POLAR)</v>
          </cell>
        </row>
        <row r="98">
          <cell r="A98">
            <v>698</v>
          </cell>
          <cell r="B98" t="str">
            <v>TECNOCOM PROCESADORA DE CHILE</v>
          </cell>
        </row>
        <row r="99">
          <cell r="A99">
            <v>699</v>
          </cell>
          <cell r="B99" t="str">
            <v>Tricard S.A.</v>
          </cell>
        </row>
        <row r="100">
          <cell r="A100">
            <v>700</v>
          </cell>
          <cell r="B100" t="str">
            <v>Global Partners Data Services SpA</v>
          </cell>
        </row>
        <row r="101">
          <cell r="A101">
            <v>701</v>
          </cell>
          <cell r="B101" t="str">
            <v>SOCIEDAD DE CR�DITOS COMERCIALES S.A (CORONA)</v>
          </cell>
        </row>
        <row r="102">
          <cell r="A102">
            <v>702</v>
          </cell>
          <cell r="B102" t="str">
            <v>Corpolar S.A.</v>
          </cell>
        </row>
        <row r="103">
          <cell r="A103">
            <v>703</v>
          </cell>
          <cell r="B103" t="str">
            <v>Avantia S.A.</v>
          </cell>
        </row>
        <row r="104">
          <cell r="A104">
            <v>704</v>
          </cell>
          <cell r="B104" t="str">
            <v>OPERADORA DE TRAJETAS L�DER SERVICIOS FINANCIEROS S.A. (WALMART)</v>
          </cell>
        </row>
        <row r="105">
          <cell r="A105">
            <v>706</v>
          </cell>
          <cell r="B105" t="str">
            <v>Solventa Operadora S.A.</v>
          </cell>
        </row>
        <row r="106">
          <cell r="A106">
            <v>707</v>
          </cell>
          <cell r="B106" t="str">
            <v>Solventa Tarjetas S.A.</v>
          </cell>
        </row>
        <row r="107">
          <cell r="A107">
            <v>708</v>
          </cell>
          <cell r="B107" t="str">
            <v>INVERSIONES Y TARJETAS.A. (HITES)</v>
          </cell>
        </row>
        <row r="108">
          <cell r="A108">
            <v>709</v>
          </cell>
          <cell r="B108" t="str">
            <v>Get Net</v>
          </cell>
        </row>
        <row r="109">
          <cell r="A109">
            <v>711</v>
          </cell>
          <cell r="B109" t="str">
            <v>Cencosud Administradora de Procesos</v>
          </cell>
        </row>
        <row r="110">
          <cell r="A110">
            <v>712</v>
          </cell>
          <cell r="B110" t="str">
            <v>Administradora Plaza S.A. (HITES)</v>
          </cell>
        </row>
        <row r="111">
          <cell r="A111">
            <v>713</v>
          </cell>
          <cell r="B111" t="str">
            <v>FIN. COMERCIAL</v>
          </cell>
        </row>
        <row r="112">
          <cell r="A112">
            <v>714</v>
          </cell>
          <cell r="B112" t="str">
            <v>SOCIEDAD EMISORA DE TARJETAS C y D S.A.</v>
          </cell>
        </row>
        <row r="113">
          <cell r="A113">
            <v>716</v>
          </cell>
          <cell r="B113" t="str">
            <v>Atlas</v>
          </cell>
        </row>
        <row r="114">
          <cell r="A114">
            <v>718</v>
          </cell>
          <cell r="B114" t="str">
            <v>Fiso S.A.</v>
          </cell>
        </row>
        <row r="115">
          <cell r="A115">
            <v>719</v>
          </cell>
          <cell r="B115" t="str">
            <v>OPERADORA DE PROCESOS S.A.</v>
          </cell>
        </row>
        <row r="116">
          <cell r="A116">
            <v>722</v>
          </cell>
          <cell r="B116" t="str">
            <v>FIN. FUSA</v>
          </cell>
        </row>
        <row r="117">
          <cell r="A117">
            <v>733</v>
          </cell>
          <cell r="B117" t="str">
            <v>Condell</v>
          </cell>
        </row>
        <row r="118">
          <cell r="A118">
            <v>734</v>
          </cell>
          <cell r="B118" t="str">
            <v>Conosur</v>
          </cell>
        </row>
        <row r="119">
          <cell r="A119">
            <v>752</v>
          </cell>
          <cell r="B119" t="str">
            <v>BANCOESTADO SERVICIOS DE COBRANZA S.A.</v>
          </cell>
        </row>
        <row r="120">
          <cell r="A120">
            <v>753</v>
          </cell>
          <cell r="B120" t="str">
            <v>SOCOFIN S.A.</v>
          </cell>
        </row>
        <row r="121">
          <cell r="A121">
            <v>754</v>
          </cell>
          <cell r="B121" t="str">
            <v>SERVICIO DE NORMALIZACION Y COBRANZA NORMALIZA S.A.</v>
          </cell>
        </row>
        <row r="122">
          <cell r="A122">
            <v>755</v>
          </cell>
          <cell r="B122" t="str">
            <v>CENTRO DE RECUPERACION Y COBRANZA LTDA.</v>
          </cell>
        </row>
        <row r="123">
          <cell r="A123">
            <v>756</v>
          </cell>
          <cell r="B123" t="str">
            <v>RECAUDACIONES Y COBRANZAS S.A.</v>
          </cell>
        </row>
        <row r="124">
          <cell r="A124">
            <v>800</v>
          </cell>
          <cell r="B124" t="str">
            <v>Sociedad Operadora de Tarjetas S.A.</v>
          </cell>
        </row>
        <row r="125">
          <cell r="A125">
            <v>900</v>
          </cell>
          <cell r="B125" t="str">
            <v>BANCOS</v>
          </cell>
        </row>
        <row r="126">
          <cell r="A126">
            <v>910</v>
          </cell>
          <cell r="B126" t="str">
            <v>FINANCIERAS</v>
          </cell>
        </row>
        <row r="127">
          <cell r="A127">
            <v>914</v>
          </cell>
          <cell r="B127" t="str">
            <v>CONSOLIDADO SCOTIA DESARROLLO</v>
          </cell>
        </row>
        <row r="128">
          <cell r="A128">
            <v>916</v>
          </cell>
          <cell r="B128" t="str">
            <v>CONSOLIDADO BCI CONOSUR</v>
          </cell>
        </row>
        <row r="129">
          <cell r="A129">
            <v>930</v>
          </cell>
          <cell r="B129" t="str">
            <v>BCI - SUCURSAL MIAMI</v>
          </cell>
        </row>
        <row r="130">
          <cell r="A130">
            <v>931</v>
          </cell>
          <cell r="B130" t="str">
            <v>BANCO DEL ESTADO DE CHILE - SUCURSAL NUEVA YORK</v>
          </cell>
        </row>
        <row r="131">
          <cell r="A131">
            <v>932</v>
          </cell>
          <cell r="B131" t="str">
            <v>CORPBANCA - SUCURSAL NUEVA YORK</v>
          </cell>
        </row>
        <row r="132">
          <cell r="A132">
            <v>950</v>
          </cell>
          <cell r="B132" t="str">
            <v>BANCOS NACIONALES</v>
          </cell>
        </row>
        <row r="133">
          <cell r="A133">
            <v>960</v>
          </cell>
          <cell r="B133" t="str">
            <v>BANCOS EXTRANJEROS</v>
          </cell>
        </row>
        <row r="134">
          <cell r="A134">
            <v>970</v>
          </cell>
          <cell r="B134" t="str">
            <v>Bancos establecidos en Chile</v>
          </cell>
        </row>
        <row r="135">
          <cell r="A135">
            <v>980</v>
          </cell>
          <cell r="B135" t="str">
            <v>Sucursales de bancos extranjeros</v>
          </cell>
        </row>
        <row r="136">
          <cell r="A136">
            <v>999</v>
          </cell>
          <cell r="B136" t="str">
            <v>Sistema</v>
          </cell>
        </row>
        <row r="137">
          <cell r="A137">
            <v>1000</v>
          </cell>
          <cell r="B137" t="str">
            <v>Multibancos Privados</v>
          </cell>
        </row>
        <row r="138">
          <cell r="A138">
            <v>1005</v>
          </cell>
          <cell r="B138" t="str">
            <v>Especializados</v>
          </cell>
        </row>
        <row r="139">
          <cell r="A139">
            <v>1080</v>
          </cell>
          <cell r="B139" t="str">
            <v>Megabancos</v>
          </cell>
        </row>
        <row r="140">
          <cell r="A140">
            <v>1085</v>
          </cell>
          <cell r="B140" t="str">
            <v>Intermedios</v>
          </cell>
        </row>
        <row r="141">
          <cell r="A141">
            <v>1090</v>
          </cell>
          <cell r="B141" t="str">
            <v>Baja Presencia</v>
          </cell>
        </row>
        <row r="142">
          <cell r="A142">
            <v>2000</v>
          </cell>
          <cell r="B142" t="str">
            <v>Multibancos Privados</v>
          </cell>
        </row>
        <row r="143">
          <cell r="A143">
            <v>2001</v>
          </cell>
          <cell r="B143" t="str">
            <v>Grandes</v>
          </cell>
        </row>
        <row r="144">
          <cell r="A144">
            <v>2002</v>
          </cell>
          <cell r="B144" t="str">
            <v>Medianos</v>
          </cell>
        </row>
        <row r="145">
          <cell r="A145">
            <v>2010</v>
          </cell>
          <cell r="B145" t="str">
            <v>Estatal</v>
          </cell>
        </row>
        <row r="146">
          <cell r="A146">
            <v>2020</v>
          </cell>
          <cell r="B146" t="str">
            <v>Especializados</v>
          </cell>
        </row>
        <row r="147">
          <cell r="A147">
            <v>2021</v>
          </cell>
          <cell r="B147" t="str">
            <v>Empresas y Personas ABC1</v>
          </cell>
        </row>
        <row r="148">
          <cell r="A148">
            <v>2022</v>
          </cell>
          <cell r="B148" t="str">
            <v>Tesoreria</v>
          </cell>
        </row>
        <row r="149">
          <cell r="A149">
            <v>2023</v>
          </cell>
          <cell r="B149" t="str">
            <v>Consumo</v>
          </cell>
        </row>
        <row r="150">
          <cell r="A150">
            <v>2024</v>
          </cell>
          <cell r="B150" t="str">
            <v>Pequenas Empresas</v>
          </cell>
        </row>
        <row r="151">
          <cell r="A151">
            <v>2025</v>
          </cell>
          <cell r="B151" t="str">
            <v>Comercio Exterior</v>
          </cell>
        </row>
        <row r="152">
          <cell r="A152">
            <v>2026</v>
          </cell>
          <cell r="B152" t="str">
            <v>Inversiones</v>
          </cell>
        </row>
        <row r="153">
          <cell r="A153">
            <v>59</v>
          </cell>
          <cell r="B153" t="str">
            <v>BTG Pactual</v>
          </cell>
        </row>
        <row r="154">
          <cell r="A154">
            <v>60</v>
          </cell>
          <cell r="B154" t="str">
            <v>China construction bank</v>
          </cell>
        </row>
        <row r="155">
          <cell r="A155">
            <v>677</v>
          </cell>
          <cell r="B155" t="str">
            <v>Lautaro Rosas</v>
          </cell>
        </row>
        <row r="156">
          <cell r="A156">
            <v>61</v>
          </cell>
          <cell r="B156" t="str">
            <v>Bank of China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E563-C15F-498C-9A44-2EAE941AB7C1}">
  <dimension ref="A1:B85"/>
  <sheetViews>
    <sheetView tabSelected="1" zoomScale="85" zoomScaleNormal="85" workbookViewId="0">
      <selection activeCell="D21" sqref="D21"/>
    </sheetView>
  </sheetViews>
  <sheetFormatPr baseColWidth="10" defaultColWidth="11.44140625" defaultRowHeight="15.6" x14ac:dyDescent="0.3"/>
  <cols>
    <col min="1" max="1" width="6.88671875" style="9" bestFit="1" customWidth="1"/>
    <col min="2" max="2" width="66.5546875" style="1" bestFit="1" customWidth="1"/>
    <col min="3" max="16384" width="11.44140625" style="1"/>
  </cols>
  <sheetData>
    <row r="1" spans="1:2" x14ac:dyDescent="0.3">
      <c r="A1" s="8"/>
    </row>
    <row r="2" spans="1:2" ht="18" x14ac:dyDescent="0.35">
      <c r="B2" s="10" t="s">
        <v>0</v>
      </c>
    </row>
    <row r="3" spans="1:2" ht="18" x14ac:dyDescent="0.35">
      <c r="B3" s="11"/>
    </row>
    <row r="4" spans="1:2" x14ac:dyDescent="0.3">
      <c r="B4" s="2" t="s">
        <v>76</v>
      </c>
    </row>
    <row r="5" spans="1:2" x14ac:dyDescent="0.3">
      <c r="B5" s="2" t="s">
        <v>77</v>
      </c>
    </row>
    <row r="6" spans="1:2" x14ac:dyDescent="0.3">
      <c r="B6" s="2" t="s">
        <v>1</v>
      </c>
    </row>
    <row r="7" spans="1:2" x14ac:dyDescent="0.3">
      <c r="B7" s="2"/>
    </row>
    <row r="8" spans="1:2" x14ac:dyDescent="0.3">
      <c r="B8" s="12" t="s">
        <v>2</v>
      </c>
    </row>
    <row r="9" spans="1:2" x14ac:dyDescent="0.3">
      <c r="B9" s="12" t="s">
        <v>3</v>
      </c>
    </row>
    <row r="10" spans="1:2" x14ac:dyDescent="0.3">
      <c r="B10" s="12" t="s">
        <v>4</v>
      </c>
    </row>
    <row r="11" spans="1:2" x14ac:dyDescent="0.3">
      <c r="B11" s="12" t="s">
        <v>5</v>
      </c>
    </row>
    <row r="12" spans="1:2" x14ac:dyDescent="0.3">
      <c r="B12" s="2"/>
    </row>
    <row r="13" spans="1:2" x14ac:dyDescent="0.3">
      <c r="B13" s="3" t="s">
        <v>6</v>
      </c>
    </row>
    <row r="14" spans="1:2" x14ac:dyDescent="0.3">
      <c r="B14" s="2" t="s">
        <v>7</v>
      </c>
    </row>
    <row r="22" spans="1:1" x14ac:dyDescent="0.3">
      <c r="A22" s="13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  <row r="80" spans="1:1" x14ac:dyDescent="0.3">
      <c r="A80" s="14"/>
    </row>
    <row r="81" spans="1:1" x14ac:dyDescent="0.3">
      <c r="A81" s="14"/>
    </row>
    <row r="82" spans="1:1" x14ac:dyDescent="0.3">
      <c r="A82" s="14"/>
    </row>
    <row r="83" spans="1:1" x14ac:dyDescent="0.3">
      <c r="A83" s="14"/>
    </row>
    <row r="84" spans="1:1" x14ac:dyDescent="0.3">
      <c r="A84" s="14"/>
    </row>
    <row r="85" spans="1:1" x14ac:dyDescent="0.3">
      <c r="A85" s="14"/>
    </row>
  </sheetData>
  <hyperlinks>
    <hyperlink ref="B8" location="'cuadro general'!A1" display="1. Cuadro general" xr:uid="{FB61A771-6E3F-4008-8E1B-E6C7742D7851}"/>
    <hyperlink ref="B9" location="caracteristicas!A1" display="2. Características de los créditos" xr:uid="{717FDBD0-16C4-4B71-9573-B1DF89CF31ED}"/>
    <hyperlink ref="B10" location="evoluciones!A1" display="3. Evoluciones semanales" xr:uid="{4B9E754C-9ABA-4588-AA93-B5F15DA1F630}"/>
    <hyperlink ref="B11" location="participaciones!A1" display="4. Participaciones por tamaño de ventas y sector económico" xr:uid="{CF5E718B-F774-48BC-9872-6042646EE4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B53-AD42-41AC-968A-000C2E2DDDEE}">
  <dimension ref="A1:BP88"/>
  <sheetViews>
    <sheetView zoomScale="85" zoomScaleNormal="85" workbookViewId="0">
      <selection activeCell="B11" sqref="B11"/>
    </sheetView>
  </sheetViews>
  <sheetFormatPr baseColWidth="10" defaultColWidth="11.44140625" defaultRowHeight="15.6" x14ac:dyDescent="0.3"/>
  <cols>
    <col min="1" max="1" width="6.88671875" style="9" bestFit="1" customWidth="1"/>
    <col min="2" max="2" width="52.109375" style="15" customWidth="1"/>
    <col min="3" max="3" width="11" style="1" customWidth="1"/>
    <col min="4" max="9" width="11" style="15" customWidth="1"/>
    <col min="10" max="13" width="11.33203125" style="15" customWidth="1"/>
    <col min="14" max="14" width="11" style="15" customWidth="1"/>
    <col min="15" max="15" width="11" style="1" customWidth="1"/>
    <col min="16" max="26" width="11" style="15" customWidth="1"/>
    <col min="27" max="27" width="11" style="1" customWidth="1"/>
    <col min="28" max="37" width="11" style="15" customWidth="1"/>
    <col min="38" max="48" width="11" style="1" customWidth="1"/>
    <col min="49" max="49" width="11" style="15" customWidth="1"/>
    <col min="50" max="60" width="11" style="16" customWidth="1"/>
    <col min="61" max="61" width="11" style="17" customWidth="1"/>
    <col min="62" max="62" width="8.109375" style="18" bestFit="1" customWidth="1"/>
    <col min="63" max="63" width="8.109375" style="18" customWidth="1"/>
    <col min="64" max="64" width="8.109375" style="18" bestFit="1" customWidth="1"/>
    <col min="65" max="65" width="5.6640625" style="18" customWidth="1"/>
    <col min="66" max="68" width="10" style="18" customWidth="1"/>
    <col min="69" max="16384" width="11.44140625" style="1"/>
  </cols>
  <sheetData>
    <row r="1" spans="1:68" x14ac:dyDescent="0.3">
      <c r="A1" s="8" t="s">
        <v>78</v>
      </c>
    </row>
    <row r="2" spans="1:68" ht="18" x14ac:dyDescent="0.35">
      <c r="B2" s="11" t="s">
        <v>71</v>
      </c>
    </row>
    <row r="3" spans="1:68" x14ac:dyDescent="0.3">
      <c r="B3" s="1" t="str">
        <f>índice!B5</f>
        <v>Información al: 26-03-2021</v>
      </c>
      <c r="BJ3" s="19"/>
      <c r="BK3" s="19"/>
      <c r="BL3" s="19"/>
      <c r="BM3" s="19"/>
      <c r="BN3" s="19"/>
      <c r="BO3" s="19"/>
      <c r="BP3" s="19"/>
    </row>
    <row r="4" spans="1:68" x14ac:dyDescent="0.3">
      <c r="B4" s="1"/>
      <c r="BJ4" s="19"/>
      <c r="BK4" s="19"/>
      <c r="BL4" s="19"/>
      <c r="BM4" s="19"/>
      <c r="BN4" s="19"/>
      <c r="BO4" s="19"/>
      <c r="BP4" s="19"/>
    </row>
    <row r="5" spans="1:68" x14ac:dyDescent="0.3">
      <c r="A5" s="20"/>
      <c r="B5" s="15" t="s">
        <v>8</v>
      </c>
      <c r="BJ5" s="19"/>
      <c r="BK5" s="19"/>
      <c r="BL5" s="19"/>
      <c r="BM5" s="19"/>
      <c r="BN5" s="19"/>
      <c r="BO5" s="19"/>
      <c r="BP5" s="19"/>
    </row>
    <row r="6" spans="1:68" x14ac:dyDescent="0.3">
      <c r="A6" s="20"/>
      <c r="BJ6" s="19"/>
      <c r="BK6" s="19"/>
      <c r="BL6" s="19"/>
      <c r="BM6" s="19"/>
      <c r="BN6" s="19"/>
      <c r="BO6" s="19"/>
      <c r="BP6" s="19"/>
    </row>
    <row r="7" spans="1:68" x14ac:dyDescent="0.3">
      <c r="A7" s="20"/>
      <c r="B7" s="21"/>
      <c r="C7" s="7" t="s">
        <v>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10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79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 t="s">
        <v>11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 t="s">
        <v>80</v>
      </c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19"/>
      <c r="BK7" s="19"/>
      <c r="BL7" s="19"/>
      <c r="BM7" s="19"/>
      <c r="BN7" s="19"/>
      <c r="BO7" s="19"/>
      <c r="BP7" s="19"/>
    </row>
    <row r="8" spans="1:68" x14ac:dyDescent="0.3">
      <c r="A8" s="20"/>
      <c r="B8" s="21"/>
      <c r="C8" s="22">
        <v>43952</v>
      </c>
      <c r="D8" s="22">
        <v>43983</v>
      </c>
      <c r="E8" s="22">
        <v>44013</v>
      </c>
      <c r="F8" s="22">
        <v>44044</v>
      </c>
      <c r="G8" s="22">
        <v>44075</v>
      </c>
      <c r="H8" s="22">
        <v>44105</v>
      </c>
      <c r="I8" s="22">
        <v>44136</v>
      </c>
      <c r="J8" s="22">
        <v>44166</v>
      </c>
      <c r="K8" s="22">
        <v>44197</v>
      </c>
      <c r="L8" s="22">
        <v>44228</v>
      </c>
      <c r="M8" s="22">
        <v>44256</v>
      </c>
      <c r="N8" s="22" t="s">
        <v>12</v>
      </c>
      <c r="O8" s="22">
        <v>43952</v>
      </c>
      <c r="P8" s="22">
        <v>43983</v>
      </c>
      <c r="Q8" s="22">
        <v>44013</v>
      </c>
      <c r="R8" s="22">
        <v>44044</v>
      </c>
      <c r="S8" s="22">
        <v>44075</v>
      </c>
      <c r="T8" s="22">
        <v>44105</v>
      </c>
      <c r="U8" s="22">
        <v>44136</v>
      </c>
      <c r="V8" s="22">
        <v>44166</v>
      </c>
      <c r="W8" s="22">
        <v>44197</v>
      </c>
      <c r="X8" s="22">
        <v>44228</v>
      </c>
      <c r="Y8" s="22">
        <v>44256</v>
      </c>
      <c r="Z8" s="22" t="s">
        <v>12</v>
      </c>
      <c r="AA8" s="22">
        <v>43952</v>
      </c>
      <c r="AB8" s="22">
        <v>43983</v>
      </c>
      <c r="AC8" s="22">
        <v>44013</v>
      </c>
      <c r="AD8" s="22">
        <v>44044</v>
      </c>
      <c r="AE8" s="22">
        <v>44075</v>
      </c>
      <c r="AF8" s="22">
        <v>44105</v>
      </c>
      <c r="AG8" s="22">
        <v>44136</v>
      </c>
      <c r="AH8" s="22">
        <v>44166</v>
      </c>
      <c r="AI8" s="22">
        <v>44197</v>
      </c>
      <c r="AJ8" s="22">
        <v>44228</v>
      </c>
      <c r="AK8" s="22">
        <v>44256</v>
      </c>
      <c r="AL8" s="22" t="s">
        <v>12</v>
      </c>
      <c r="AM8" s="22">
        <v>43952</v>
      </c>
      <c r="AN8" s="22">
        <v>43983</v>
      </c>
      <c r="AO8" s="22">
        <v>44013</v>
      </c>
      <c r="AP8" s="22">
        <v>44044</v>
      </c>
      <c r="AQ8" s="22">
        <v>44075</v>
      </c>
      <c r="AR8" s="22">
        <v>44105</v>
      </c>
      <c r="AS8" s="22">
        <v>44136</v>
      </c>
      <c r="AT8" s="22">
        <v>44166</v>
      </c>
      <c r="AU8" s="22">
        <v>44197</v>
      </c>
      <c r="AV8" s="22">
        <v>44228</v>
      </c>
      <c r="AW8" s="22" t="s">
        <v>12</v>
      </c>
      <c r="AX8" s="22">
        <v>43952</v>
      </c>
      <c r="AY8" s="22">
        <v>43983</v>
      </c>
      <c r="AZ8" s="22">
        <v>44013</v>
      </c>
      <c r="BA8" s="22">
        <v>44044</v>
      </c>
      <c r="BB8" s="22">
        <v>44075</v>
      </c>
      <c r="BC8" s="22">
        <v>44105</v>
      </c>
      <c r="BD8" s="22">
        <v>44136</v>
      </c>
      <c r="BE8" s="22">
        <v>44166</v>
      </c>
      <c r="BF8" s="22">
        <v>44197</v>
      </c>
      <c r="BG8" s="22">
        <v>44228</v>
      </c>
      <c r="BH8" s="22">
        <v>44256</v>
      </c>
      <c r="BI8" s="22" t="s">
        <v>12</v>
      </c>
      <c r="BJ8" s="19"/>
      <c r="BK8" s="19"/>
      <c r="BL8" s="19"/>
      <c r="BM8" s="19"/>
      <c r="BN8" s="19"/>
      <c r="BO8" s="19"/>
      <c r="BP8" s="19"/>
    </row>
    <row r="9" spans="1:68" x14ac:dyDescent="0.3">
      <c r="A9" s="20">
        <v>1</v>
      </c>
      <c r="B9" s="1" t="str">
        <f>VLOOKUP(A9,[1]instituciones!A:B,2,0)</f>
        <v>Banco de Chile</v>
      </c>
      <c r="C9" s="23">
        <f>VLOOKUP(A9,[1]may2020!A:D,2,0)</f>
        <v>13689</v>
      </c>
      <c r="D9" s="23">
        <f>VLOOKUP(A9,[1]jun2020!A:D,2,0)</f>
        <v>9552</v>
      </c>
      <c r="E9" s="23">
        <f>VLOOKUP(A9,[1]jul2020!A:D,2,0)</f>
        <v>7969</v>
      </c>
      <c r="F9" s="23">
        <f>VLOOKUP(A9,[1]ago2020!A:D,2,0)</f>
        <v>4303</v>
      </c>
      <c r="G9" s="23">
        <f>IFERROR(VLOOKUP(A9,[1]sep2020!A:D,2,0),"")</f>
        <v>1560</v>
      </c>
      <c r="H9" s="23">
        <f>IFERROR(VLOOKUP(A9,[1]oct2020!A:D,2,0),"")</f>
        <v>952</v>
      </c>
      <c r="I9" s="23">
        <f>IFERROR(VLOOKUP(A9,[1]nov2020!A:D,2,0),"")</f>
        <v>683</v>
      </c>
      <c r="J9" s="23">
        <f>IFERROR(VLOOKUP(A9,[1]dic2020!A:D,2,0),"")</f>
        <v>446</v>
      </c>
      <c r="K9" s="23">
        <f>IFERROR(VLOOKUP(A9,[1]ene2021!A:D,2,0),"")</f>
        <v>341</v>
      </c>
      <c r="L9" s="23">
        <f>IFERROR(VLOOKUP(A9,[1]feb2021!A:D,2,0),"")</f>
        <v>203</v>
      </c>
      <c r="M9" s="23">
        <f>IFERROR(VLOOKUP(A9,[1]mar2021!A:D,2,0),"")</f>
        <v>64</v>
      </c>
      <c r="N9" s="24">
        <f t="shared" ref="N9:N18" si="0">SUM(C9:M9)</f>
        <v>39762</v>
      </c>
      <c r="O9" s="23">
        <f>VLOOKUP(A9,[1]may2020!A:D,3,0)/1000000</f>
        <v>629104.47698599997</v>
      </c>
      <c r="P9" s="23">
        <f>VLOOKUP(A9,[1]jun2020!A:D,3,0)/1000000</f>
        <v>571907.70238100004</v>
      </c>
      <c r="Q9" s="23">
        <f>VLOOKUP(A9,[1]jul2020!A:D,3,0)/1000000</f>
        <v>363356.78735399997</v>
      </c>
      <c r="R9" s="23">
        <f>VLOOKUP(A9,[1]ago2020!A:D,3,0)/1000000</f>
        <v>164487.853707</v>
      </c>
      <c r="S9" s="23">
        <f>IFERROR(VLOOKUP(A9,[1]sep2020!A:D,3,0)/1000000,"")</f>
        <v>68012.273828999998</v>
      </c>
      <c r="T9" s="23">
        <f>IFERROR(VLOOKUP(A9,[1]oct2020!A:D,3,0)/1000000,"")</f>
        <v>39505.472800000003</v>
      </c>
      <c r="U9" s="23">
        <f>IFERROR(VLOOKUP(A9,[1]nov2020!A:D,3,0)/1000000,"")</f>
        <v>24782.040876999999</v>
      </c>
      <c r="V9" s="23">
        <f>IFERROR(VLOOKUP(A9,[1]dic2020!A:D,3,0)/1000000,"")</f>
        <v>14235.662431999999</v>
      </c>
      <c r="W9" s="23">
        <f>IFERROR(VLOOKUP(A9,[1]ene2021!A:D,3,0)/1000000,"")</f>
        <v>9722.5429139999997</v>
      </c>
      <c r="X9" s="23">
        <f>IFERROR(VLOOKUP(A9,[1]feb2021!A:D,3,0)/1000000,"")</f>
        <v>3736.6324490000002</v>
      </c>
      <c r="Y9" s="23">
        <f>IFERROR(VLOOKUP(A9,[1]mar2021!A:D,3,0)/1000000,"")</f>
        <v>1626.6659569999999</v>
      </c>
      <c r="Z9" s="25">
        <f t="shared" ref="Z9:Z18" si="1">SUM(O9:Y9)</f>
        <v>1890478.1116860001</v>
      </c>
      <c r="AA9" s="23">
        <f>VLOOKUP(A9,[1]may2020!A:D,4,0)/1000000</f>
        <v>505638.86062499997</v>
      </c>
      <c r="AB9" s="23">
        <f>VLOOKUP(A9,[1]jun2020!A:D,4,0)/1000000</f>
        <v>435906.59608300001</v>
      </c>
      <c r="AC9" s="23">
        <f>VLOOKUP(A9,[1]jul2020!A:D,4,0)/1000000</f>
        <v>279040.11960400001</v>
      </c>
      <c r="AD9" s="23">
        <f>VLOOKUP(A9,[1]ago2020!A:D,4,0)/1000000</f>
        <v>129661.01405899999</v>
      </c>
      <c r="AE9" s="23">
        <f>IFERROR(VLOOKUP(A9,[1]sep2020!A:D,4,0)/1000000,"")</f>
        <v>52712.543963999997</v>
      </c>
      <c r="AF9" s="23">
        <f>IFERROR(VLOOKUP(A9,[1]oct2020!A:D,4,0)/1000000,"")</f>
        <v>30302.521196000002</v>
      </c>
      <c r="AG9" s="23">
        <f>IFERROR(VLOOKUP(A9,[1]nov2020!A:D,4,0)/1000000,"")</f>
        <v>19425.287675</v>
      </c>
      <c r="AH9" s="23">
        <f>IFERROR(VLOOKUP(A9,[1]dic2020!A:D,4,0)/1000000,"")</f>
        <v>16750.543375000001</v>
      </c>
      <c r="AI9" s="23">
        <f>IFERROR(VLOOKUP(A9,[1]ene2021!A:D,4,0)/1000000,"")</f>
        <v>7609.0273079999997</v>
      </c>
      <c r="AJ9" s="23">
        <f>IFERROR(VLOOKUP(A9,[1]feb2021!A:D,4,0)/1000000,"")</f>
        <v>3044.9395939999999</v>
      </c>
      <c r="AK9" s="23">
        <f>IFERROR(VLOOKUP(A9,[1]mar2021!A:D,4,0)/1000000,"")</f>
        <v>1274.1653719999999</v>
      </c>
      <c r="AL9" s="24">
        <f>SUM(AA9:AJ9)</f>
        <v>1480091.4534829999</v>
      </c>
      <c r="AM9" s="26">
        <f t="shared" ref="AM9:AV20" si="2">O9/C9</f>
        <v>45.956934544963104</v>
      </c>
      <c r="AN9" s="26">
        <f t="shared" si="2"/>
        <v>59.873084420121444</v>
      </c>
      <c r="AO9" s="26">
        <f t="shared" si="2"/>
        <v>45.596284019826825</v>
      </c>
      <c r="AP9" s="26">
        <f t="shared" si="2"/>
        <v>38.226319708807807</v>
      </c>
      <c r="AQ9" s="26">
        <f t="shared" ref="AQ9:AV19" si="3">IFERROR(S9/G9,"")</f>
        <v>43.59761142884615</v>
      </c>
      <c r="AR9" s="26">
        <f t="shared" si="3"/>
        <v>41.497345378151266</v>
      </c>
      <c r="AS9" s="26">
        <f t="shared" si="3"/>
        <v>36.284100844802339</v>
      </c>
      <c r="AT9" s="26">
        <f t="shared" si="3"/>
        <v>31.918525632286993</v>
      </c>
      <c r="AU9" s="26">
        <f t="shared" si="3"/>
        <v>28.511856052785923</v>
      </c>
      <c r="AV9" s="26">
        <f t="shared" si="3"/>
        <v>18.407056399014778</v>
      </c>
      <c r="AW9" s="27">
        <f t="shared" ref="AW9:BH20" si="4">Z9/N9</f>
        <v>47.544844617624868</v>
      </c>
      <c r="AX9" s="28">
        <f t="shared" si="4"/>
        <v>0.80374385991891839</v>
      </c>
      <c r="AY9" s="28">
        <f t="shared" si="4"/>
        <v>0.76219745645706083</v>
      </c>
      <c r="AZ9" s="28">
        <f t="shared" si="4"/>
        <v>0.76795075615897457</v>
      </c>
      <c r="BA9" s="28">
        <f t="shared" si="4"/>
        <v>0.78827105550275711</v>
      </c>
      <c r="BB9" s="28">
        <f t="shared" ref="BB9:BH19" si="5">IFERROR(AE9/S9,"")</f>
        <v>0.77504457646178126</v>
      </c>
      <c r="BC9" s="28">
        <f t="shared" si="5"/>
        <v>0.76704615963993728</v>
      </c>
      <c r="BD9" s="28">
        <f t="shared" si="5"/>
        <v>0.78384535686197032</v>
      </c>
      <c r="BE9" s="28">
        <f t="shared" si="5"/>
        <v>1.1766606194135976</v>
      </c>
      <c r="BF9" s="28">
        <f t="shared" si="5"/>
        <v>0.78261699385696326</v>
      </c>
      <c r="BG9" s="28">
        <f t="shared" si="5"/>
        <v>0.81488870943538705</v>
      </c>
      <c r="BH9" s="28">
        <f t="shared" si="5"/>
        <v>0.78329872615634999</v>
      </c>
      <c r="BI9" s="29">
        <f t="shared" ref="BI9:BI20" si="6">AL9/Z9</f>
        <v>0.78291911677464399</v>
      </c>
      <c r="BJ9" s="19"/>
      <c r="BK9" s="19"/>
      <c r="BL9" s="19"/>
      <c r="BM9" s="19"/>
      <c r="BN9" s="30">
        <f>SUM(C9:L9)-N9</f>
        <v>-64</v>
      </c>
      <c r="BO9" s="30">
        <f>SUM(O9:X9)-Z9</f>
        <v>-1626.6659570001066</v>
      </c>
      <c r="BP9" s="30">
        <f>SUM(AA9:AJ9)-AL9</f>
        <v>0</v>
      </c>
    </row>
    <row r="10" spans="1:68" x14ac:dyDescent="0.3">
      <c r="A10" s="20">
        <v>9</v>
      </c>
      <c r="B10" s="1" t="str">
        <f>VLOOKUP(A10,[1]instituciones!A:B,2,0)</f>
        <v>Internacional</v>
      </c>
      <c r="C10" s="23">
        <f>VLOOKUP(A10,[1]may2020!A:D,2,0)</f>
        <v>58</v>
      </c>
      <c r="D10" s="23">
        <f>VLOOKUP(A10,[1]jun2020!A:D,2,0)</f>
        <v>90</v>
      </c>
      <c r="E10" s="23">
        <f>VLOOKUP(A10,[1]jul2020!A:D,2,0)</f>
        <v>62</v>
      </c>
      <c r="F10" s="23">
        <f>VLOOKUP(A10,[1]ago2020!A:D,2,0)</f>
        <v>32</v>
      </c>
      <c r="G10" s="23">
        <f>IFERROR(VLOOKUP(A10,[1]sep2020!A:D,2,0),"")</f>
        <v>17</v>
      </c>
      <c r="H10" s="23">
        <f>IFERROR(VLOOKUP(A10,[1]oct2020!A:D,2,0),"")</f>
        <v>13</v>
      </c>
      <c r="I10" s="23">
        <f>IFERROR(VLOOKUP(A10,[1]nov2020!A:D,2,0),"")</f>
        <v>2</v>
      </c>
      <c r="J10" s="23">
        <f>IFERROR(VLOOKUP(A10,[1]dic2020!A:D,2,0),"")</f>
        <v>1</v>
      </c>
      <c r="K10" s="23">
        <f>IFERROR(VLOOKUP(A10,[1]ene2021!A:D,2,0),"")</f>
        <v>1</v>
      </c>
      <c r="L10" s="23" t="str">
        <f>IFERROR(VLOOKUP(A10,[1]feb2021!A:D,2,0),"")</f>
        <v/>
      </c>
      <c r="M10" s="23" t="str">
        <f>IFERROR(VLOOKUP(A10,[1]mar2021!A:D,2,0),"")</f>
        <v/>
      </c>
      <c r="N10" s="24">
        <f t="shared" si="0"/>
        <v>276</v>
      </c>
      <c r="O10" s="23">
        <f>VLOOKUP(A10,[1]may2020!A:D,3,0)/1000000</f>
        <v>8260.7024999999994</v>
      </c>
      <c r="P10" s="23">
        <f>VLOOKUP(A10,[1]jun2020!A:D,3,0)/1000000</f>
        <v>18546.091</v>
      </c>
      <c r="Q10" s="23">
        <f>VLOOKUP(A10,[1]jul2020!A:D,3,0)/1000000</f>
        <v>9308.56</v>
      </c>
      <c r="R10" s="23">
        <f>VLOOKUP(A10,[1]ago2020!A:D,3,0)/1000000</f>
        <v>6053</v>
      </c>
      <c r="S10" s="23">
        <f>IFERROR(VLOOKUP(A10,[1]sep2020!A:D,3,0)/1000000,"")</f>
        <v>1781.9649999999999</v>
      </c>
      <c r="T10" s="23">
        <f>IFERROR(VLOOKUP(A10,[1]oct2020!A:D,3,0)/1000000,"")</f>
        <v>872</v>
      </c>
      <c r="U10" s="23">
        <f>IFERROR(VLOOKUP(A10,[1]nov2020!A:D,3,0)/1000000,"")</f>
        <v>70</v>
      </c>
      <c r="V10" s="23">
        <f>IFERROR(VLOOKUP(A10,[1]dic2020!A:D,3,0)/1000000,"")</f>
        <v>300</v>
      </c>
      <c r="W10" s="23">
        <f>IFERROR(VLOOKUP(A10,[1]ene2021!A:D,3,0)/1000000,"")</f>
        <v>200</v>
      </c>
      <c r="X10" s="23" t="str">
        <f>IFERROR(VLOOKUP(A10,[1]feb2021!A:D,3,0)/1000000,"")</f>
        <v/>
      </c>
      <c r="Y10" s="23" t="str">
        <f>IFERROR(VLOOKUP(A10,[1]mar2021!A:D,3,0)/1000000,"")</f>
        <v/>
      </c>
      <c r="Z10" s="25">
        <f t="shared" si="1"/>
        <v>45392.318499999994</v>
      </c>
      <c r="AA10" s="23">
        <f>VLOOKUP(A10,[1]may2020!A:D,4,0)/1000000</f>
        <v>6258.0971250000002</v>
      </c>
      <c r="AB10" s="23">
        <f>VLOOKUP(A10,[1]jun2020!A:D,4,0)/1000000</f>
        <v>13500.254300000001</v>
      </c>
      <c r="AC10" s="23">
        <f>VLOOKUP(A10,[1]jul2020!A:D,4,0)/1000000</f>
        <v>6877.1980000000003</v>
      </c>
      <c r="AD10" s="23">
        <f>VLOOKUP(A10,[1]ago2020!A:D,4,0)/1000000</f>
        <v>4397.3999999999996</v>
      </c>
      <c r="AE10" s="23">
        <f>IFERROR(VLOOKUP(A10,[1]sep2020!A:D,4,0)/1000000,"")</f>
        <v>1397.222</v>
      </c>
      <c r="AF10" s="23">
        <f>IFERROR(VLOOKUP(A10,[1]oct2020!A:D,4,0)/1000000,"")</f>
        <v>652.15</v>
      </c>
      <c r="AG10" s="23">
        <f>IFERROR(VLOOKUP(A10,[1]nov2020!A:D,4,0)/1000000,"")</f>
        <v>58</v>
      </c>
      <c r="AH10" s="23">
        <f>IFERROR(VLOOKUP(A10,[1]dic2020!A:D,4,0)/1000000,"")</f>
        <v>180</v>
      </c>
      <c r="AI10" s="23">
        <f>IFERROR(VLOOKUP(A10,[1]ene2021!A:D,4,0)/1000000,"")</f>
        <v>140</v>
      </c>
      <c r="AJ10" s="23" t="str">
        <f>IFERROR(VLOOKUP(A10,[1]feb2021!A:D,4,0)/1000000,"")</f>
        <v/>
      </c>
      <c r="AK10" s="23" t="str">
        <f>IFERROR(VLOOKUP(A10,[1]mar2021!A:D,4,0)/1000000,"")</f>
        <v/>
      </c>
      <c r="AL10" s="24">
        <f t="shared" ref="AL10:AL20" si="7">SUM(AA10:AJ10)</f>
        <v>33460.321425000002</v>
      </c>
      <c r="AM10" s="26">
        <f t="shared" si="2"/>
        <v>142.42590517241379</v>
      </c>
      <c r="AN10" s="26">
        <f t="shared" si="2"/>
        <v>206.06767777777779</v>
      </c>
      <c r="AO10" s="26">
        <f t="shared" si="2"/>
        <v>150.13806451612902</v>
      </c>
      <c r="AP10" s="26">
        <f t="shared" si="2"/>
        <v>189.15625</v>
      </c>
      <c r="AQ10" s="26">
        <f t="shared" si="3"/>
        <v>104.82147058823529</v>
      </c>
      <c r="AR10" s="26">
        <f t="shared" si="3"/>
        <v>67.07692307692308</v>
      </c>
      <c r="AS10" s="26">
        <f t="shared" si="3"/>
        <v>35</v>
      </c>
      <c r="AT10" s="26">
        <f t="shared" si="3"/>
        <v>300</v>
      </c>
      <c r="AU10" s="26">
        <f t="shared" si="3"/>
        <v>200</v>
      </c>
      <c r="AV10" s="26" t="str">
        <f t="shared" si="3"/>
        <v/>
      </c>
      <c r="AW10" s="27">
        <f t="shared" si="4"/>
        <v>164.46492210144925</v>
      </c>
      <c r="AX10" s="28">
        <f t="shared" si="4"/>
        <v>0.75757444660426887</v>
      </c>
      <c r="AY10" s="28">
        <f t="shared" si="4"/>
        <v>0.72792990717019557</v>
      </c>
      <c r="AZ10" s="28">
        <f t="shared" si="4"/>
        <v>0.73880363880127542</v>
      </c>
      <c r="BA10" s="28">
        <f t="shared" si="4"/>
        <v>0.72648273583347089</v>
      </c>
      <c r="BB10" s="28">
        <f t="shared" si="5"/>
        <v>0.78409059661665637</v>
      </c>
      <c r="BC10" s="28">
        <f t="shared" si="5"/>
        <v>0.74787844036697249</v>
      </c>
      <c r="BD10" s="28">
        <f t="shared" si="5"/>
        <v>0.82857142857142863</v>
      </c>
      <c r="BE10" s="28">
        <f t="shared" si="5"/>
        <v>0.6</v>
      </c>
      <c r="BF10" s="28">
        <f t="shared" si="5"/>
        <v>0.7</v>
      </c>
      <c r="BG10" s="28" t="str">
        <f t="shared" si="5"/>
        <v/>
      </c>
      <c r="BH10" s="28" t="str">
        <f t="shared" si="5"/>
        <v/>
      </c>
      <c r="BI10" s="29">
        <f t="shared" si="6"/>
        <v>0.73713620565558924</v>
      </c>
      <c r="BJ10" s="19"/>
      <c r="BK10" s="19"/>
      <c r="BL10" s="19"/>
      <c r="BM10" s="19"/>
      <c r="BN10" s="30">
        <f t="shared" ref="BN10:BN20" si="8">SUM(C10:L10)-N10</f>
        <v>0</v>
      </c>
      <c r="BO10" s="30">
        <f t="shared" ref="BO10:BO20" si="9">SUM(O10:X10)-Z10</f>
        <v>0</v>
      </c>
      <c r="BP10" s="30">
        <f t="shared" ref="BP10:BP20" si="10">SUM(AA10:AJ10)-AL10</f>
        <v>0</v>
      </c>
    </row>
    <row r="11" spans="1:68" s="18" customFormat="1" x14ac:dyDescent="0.3">
      <c r="A11" s="20">
        <v>12</v>
      </c>
      <c r="B11" s="1" t="s">
        <v>69</v>
      </c>
      <c r="C11" s="23">
        <f>VLOOKUP(A11,[1]may2020!A:D,2,0)</f>
        <v>27325</v>
      </c>
      <c r="D11" s="23">
        <f>VLOOKUP(A11,[1]jun2020!A:D,2,0)</f>
        <v>36593</v>
      </c>
      <c r="E11" s="23">
        <f>VLOOKUP(A11,[1]jul2020!A:D,2,0)</f>
        <v>43052</v>
      </c>
      <c r="F11" s="23">
        <f>VLOOKUP(A11,[1]ago2020!A:D,2,0)</f>
        <v>19658</v>
      </c>
      <c r="G11" s="23">
        <f>IFERROR(VLOOKUP(A11,[1]sep2020!A:D,2,0),"")</f>
        <v>4141</v>
      </c>
      <c r="H11" s="23">
        <f>IFERROR(VLOOKUP(A11,[1]oct2020!A:D,2,0),"")</f>
        <v>9565</v>
      </c>
      <c r="I11" s="23">
        <f>IFERROR(VLOOKUP(A11,[1]nov2020!A:D,2,0),"")</f>
        <v>9751</v>
      </c>
      <c r="J11" s="23">
        <f>IFERROR(VLOOKUP(A11,[1]dic2020!A:D,2,0),"")</f>
        <v>6572</v>
      </c>
      <c r="K11" s="23">
        <f>IFERROR(VLOOKUP(A11,[1]ene2021!A:D,2,0),"")</f>
        <v>5142</v>
      </c>
      <c r="L11" s="23">
        <f>IFERROR(VLOOKUP(A11,[1]feb2021!A:D,2,0),"")</f>
        <v>3609</v>
      </c>
      <c r="M11" s="23">
        <f>IFERROR(VLOOKUP(A11,[1]mar2021!A:D,2,0),"")</f>
        <v>779</v>
      </c>
      <c r="N11" s="24">
        <f t="shared" si="0"/>
        <v>166187</v>
      </c>
      <c r="O11" s="23">
        <f>VLOOKUP(A11,[1]may2020!A:D,3,0)/1000000</f>
        <v>322561.442048</v>
      </c>
      <c r="P11" s="23">
        <f>VLOOKUP(A11,[1]jun2020!A:D,3,0)/1000000</f>
        <v>568408.50202799996</v>
      </c>
      <c r="Q11" s="23">
        <f>VLOOKUP(A11,[1]jul2020!A:D,3,0)/1000000</f>
        <v>329699.11784600001</v>
      </c>
      <c r="R11" s="23">
        <f>VLOOKUP(A11,[1]ago2020!A:D,3,0)/1000000</f>
        <v>148183.83887499999</v>
      </c>
      <c r="S11" s="23">
        <f>IFERROR(VLOOKUP(A11,[1]sep2020!A:D,3,0)/1000000,"")</f>
        <v>42215.558312000001</v>
      </c>
      <c r="T11" s="23">
        <f>IFERROR(VLOOKUP(A11,[1]oct2020!A:D,3,0)/1000000,"")</f>
        <v>80832.629352000004</v>
      </c>
      <c r="U11" s="23">
        <f>IFERROR(VLOOKUP(A11,[1]nov2020!A:D,3,0)/1000000,"")</f>
        <v>74699.973364999998</v>
      </c>
      <c r="V11" s="23">
        <f>IFERROR(VLOOKUP(A11,[1]dic2020!A:D,3,0)/1000000,"")</f>
        <v>58022.669002000002</v>
      </c>
      <c r="W11" s="23">
        <f>IFERROR(VLOOKUP(A11,[1]ene2021!A:D,3,0)/1000000,"")</f>
        <v>63801.169688000002</v>
      </c>
      <c r="X11" s="23">
        <f>IFERROR(VLOOKUP(A11,[1]feb2021!A:D,3,0)/1000000,"")</f>
        <v>38806.440682</v>
      </c>
      <c r="Y11" s="23">
        <f>IFERROR(VLOOKUP(A11,[1]mar2021!A:D,3,0)/1000000,"")</f>
        <v>12515.929117</v>
      </c>
      <c r="Z11" s="25">
        <f t="shared" si="1"/>
        <v>1739747.2703150001</v>
      </c>
      <c r="AA11" s="23">
        <f>VLOOKUP(A11,[1]may2020!A:D,4,0)/1000000</f>
        <v>254267.69239700001</v>
      </c>
      <c r="AB11" s="23">
        <f>VLOOKUP(A11,[1]jun2020!A:D,4,0)/1000000</f>
        <v>426434.70270299999</v>
      </c>
      <c r="AC11" s="23">
        <f>VLOOKUP(A11,[1]jul2020!A:D,4,0)/1000000</f>
        <v>265745.856562</v>
      </c>
      <c r="AD11" s="23">
        <f>VLOOKUP(A11,[1]ago2020!A:D,4,0)/1000000</f>
        <v>120968.97398</v>
      </c>
      <c r="AE11" s="23">
        <f>IFERROR(VLOOKUP(A11,[1]sep2020!A:D,4,0)/1000000,"")</f>
        <v>34506.611280999998</v>
      </c>
      <c r="AF11" s="23">
        <f>IFERROR(VLOOKUP(A11,[1]oct2020!A:D,4,0)/1000000,"")</f>
        <v>66847.113245</v>
      </c>
      <c r="AG11" s="23">
        <f>IFERROR(VLOOKUP(A11,[1]nov2020!A:D,4,0)/1000000,"")</f>
        <v>62010.376853000002</v>
      </c>
      <c r="AH11" s="23">
        <f>IFERROR(VLOOKUP(A11,[1]dic2020!A:D,4,0)/1000000,"")</f>
        <v>47921.415998999997</v>
      </c>
      <c r="AI11" s="23">
        <f>IFERROR(VLOOKUP(A11,[1]ene2021!A:D,4,0)/1000000,"")</f>
        <v>52140.186373999997</v>
      </c>
      <c r="AJ11" s="23">
        <f>IFERROR(VLOOKUP(A11,[1]feb2021!A:D,4,0)/1000000,"")</f>
        <v>32546.01928</v>
      </c>
      <c r="AK11" s="23">
        <f>IFERROR(VLOOKUP(A11,[1]mar2021!A:D,4,0)/1000000,"")</f>
        <v>10502.020422</v>
      </c>
      <c r="AL11" s="24">
        <f t="shared" si="7"/>
        <v>1363388.9486739996</v>
      </c>
      <c r="AM11" s="26">
        <f t="shared" si="2"/>
        <v>11.804627339359561</v>
      </c>
      <c r="AN11" s="26">
        <f t="shared" si="2"/>
        <v>15.533257782308091</v>
      </c>
      <c r="AO11" s="26">
        <f t="shared" si="2"/>
        <v>7.6581603141782031</v>
      </c>
      <c r="AP11" s="26">
        <f t="shared" si="2"/>
        <v>7.538093339861633</v>
      </c>
      <c r="AQ11" s="26">
        <f t="shared" si="3"/>
        <v>10.194532313933832</v>
      </c>
      <c r="AR11" s="26">
        <f t="shared" si="3"/>
        <v>8.4508760430737073</v>
      </c>
      <c r="AS11" s="26">
        <f t="shared" si="3"/>
        <v>7.6607500117936622</v>
      </c>
      <c r="AT11" s="26">
        <f t="shared" si="3"/>
        <v>8.8287688682288508</v>
      </c>
      <c r="AU11" s="26">
        <f t="shared" si="3"/>
        <v>12.407850970050564</v>
      </c>
      <c r="AV11" s="26">
        <f t="shared" si="3"/>
        <v>10.752685143252979</v>
      </c>
      <c r="AW11" s="27">
        <f t="shared" si="4"/>
        <v>10.468612288055024</v>
      </c>
      <c r="AX11" s="28">
        <f t="shared" si="4"/>
        <v>0.78827677227200244</v>
      </c>
      <c r="AY11" s="28">
        <f t="shared" si="4"/>
        <v>0.75022576400870533</v>
      </c>
      <c r="AZ11" s="28">
        <f t="shared" si="4"/>
        <v>0.80602537943740538</v>
      </c>
      <c r="BA11" s="28">
        <f t="shared" si="4"/>
        <v>0.81634390699003956</v>
      </c>
      <c r="BB11" s="28">
        <f t="shared" si="5"/>
        <v>0.81739085448009596</v>
      </c>
      <c r="BC11" s="28">
        <f t="shared" si="5"/>
        <v>0.82698179906906655</v>
      </c>
      <c r="BD11" s="28">
        <f t="shared" si="5"/>
        <v>0.83012582280323022</v>
      </c>
      <c r="BE11" s="28">
        <f t="shared" si="5"/>
        <v>0.82590850823060513</v>
      </c>
      <c r="BF11" s="28">
        <f t="shared" si="5"/>
        <v>0.81722931772216001</v>
      </c>
      <c r="BG11" s="28">
        <f t="shared" si="5"/>
        <v>0.83867571227928062</v>
      </c>
      <c r="BH11" s="28">
        <f t="shared" si="5"/>
        <v>0.83909235373788027</v>
      </c>
      <c r="BI11" s="29">
        <f t="shared" si="6"/>
        <v>0.78367069282835733</v>
      </c>
      <c r="BJ11" s="19"/>
      <c r="BK11" s="19"/>
      <c r="BL11" s="19"/>
      <c r="BM11" s="19"/>
      <c r="BN11" s="30">
        <f t="shared" si="8"/>
        <v>-779</v>
      </c>
      <c r="BO11" s="30">
        <f t="shared" si="9"/>
        <v>-12515.929116999963</v>
      </c>
      <c r="BP11" s="30">
        <f t="shared" si="10"/>
        <v>0</v>
      </c>
    </row>
    <row r="12" spans="1:68" x14ac:dyDescent="0.3">
      <c r="A12" s="20">
        <v>14</v>
      </c>
      <c r="B12" s="1" t="str">
        <f>VLOOKUP(A12,[1]instituciones!A:B,2,0)</f>
        <v>Scotiabank</v>
      </c>
      <c r="C12" s="23">
        <f>VLOOKUP(A12,[1]may2020!A:D,2,0)</f>
        <v>2052</v>
      </c>
      <c r="D12" s="23">
        <f>VLOOKUP(A12,[1]jun2020!A:D,2,0)</f>
        <v>1533</v>
      </c>
      <c r="E12" s="23">
        <f>VLOOKUP(A12,[1]jul2020!A:D,2,0)</f>
        <v>680</v>
      </c>
      <c r="F12" s="23">
        <f>VLOOKUP(A12,[1]ago2020!A:D,2,0)</f>
        <v>284</v>
      </c>
      <c r="G12" s="23">
        <f>IFERROR(VLOOKUP(A12,[1]sep2020!A:D,2,0),"")</f>
        <v>142</v>
      </c>
      <c r="H12" s="23">
        <f>IFERROR(VLOOKUP(A12,[1]oct2020!A:D,2,0),"")</f>
        <v>74</v>
      </c>
      <c r="I12" s="23">
        <f>IFERROR(VLOOKUP(A12,[1]nov2020!A:D,2,0),"")</f>
        <v>40</v>
      </c>
      <c r="J12" s="23">
        <f>IFERROR(VLOOKUP(A12,[1]dic2020!A:D,2,0),"")</f>
        <v>28</v>
      </c>
      <c r="K12" s="23">
        <f>IFERROR(VLOOKUP(A12,[1]ene2021!A:D,2,0),"")</f>
        <v>28</v>
      </c>
      <c r="L12" s="23">
        <f>IFERROR(VLOOKUP(A12,[1]feb2021!A:D,2,0),"")</f>
        <v>16</v>
      </c>
      <c r="M12" s="23">
        <f>IFERROR(VLOOKUP(A12,[1]mar2021!A:D,2,0),"")</f>
        <v>32</v>
      </c>
      <c r="N12" s="24">
        <f t="shared" si="0"/>
        <v>4909</v>
      </c>
      <c r="O12" s="23">
        <f>VLOOKUP(A12,[1]may2020!A:D,3,0)/1000000</f>
        <v>359864.60606399999</v>
      </c>
      <c r="P12" s="23">
        <f>VLOOKUP(A12,[1]jun2020!A:D,3,0)/1000000</f>
        <v>159594.62297200001</v>
      </c>
      <c r="Q12" s="23">
        <f>VLOOKUP(A12,[1]jul2020!A:D,3,0)/1000000</f>
        <v>48211.749822999998</v>
      </c>
      <c r="R12" s="23">
        <f>VLOOKUP(A12,[1]ago2020!A:D,3,0)/1000000</f>
        <v>20739.243508</v>
      </c>
      <c r="S12" s="23">
        <f>IFERROR(VLOOKUP(A12,[1]sep2020!A:D,3,0)/1000000,"")</f>
        <v>19218.093041</v>
      </c>
      <c r="T12" s="23">
        <f>IFERROR(VLOOKUP(A12,[1]oct2020!A:D,3,0)/1000000,"")</f>
        <v>10024.608092</v>
      </c>
      <c r="U12" s="23">
        <f>IFERROR(VLOOKUP(A12,[1]nov2020!A:D,3,0)/1000000,"")</f>
        <v>8177.5499630000004</v>
      </c>
      <c r="V12" s="23">
        <f>IFERROR(VLOOKUP(A12,[1]dic2020!A:D,3,0)/1000000,"")</f>
        <v>2727.9000270000001</v>
      </c>
      <c r="W12" s="23">
        <f>IFERROR(VLOOKUP(A12,[1]ene2021!A:D,3,0)/1000000,"")</f>
        <v>8591.0426979999993</v>
      </c>
      <c r="X12" s="23">
        <f>IFERROR(VLOOKUP(A12,[1]feb2021!A:D,3,0)/1000000,"")</f>
        <v>7748.5225440000004</v>
      </c>
      <c r="Y12" s="23">
        <f>IFERROR(VLOOKUP(A12,[1]mar2021!A:D,3,0)/1000000,"")</f>
        <v>9475.5844560000005</v>
      </c>
      <c r="Z12" s="25">
        <f t="shared" si="1"/>
        <v>654373.52318799996</v>
      </c>
      <c r="AA12" s="23">
        <f>VLOOKUP(A12,[1]may2020!A:D,4,0)/1000000</f>
        <v>266107.280371</v>
      </c>
      <c r="AB12" s="23">
        <f>VLOOKUP(A12,[1]jun2020!A:D,4,0)/1000000</f>
        <v>117781.100144</v>
      </c>
      <c r="AC12" s="23">
        <f>VLOOKUP(A12,[1]jul2020!A:D,4,0)/1000000</f>
        <v>35786.580744999999</v>
      </c>
      <c r="AD12" s="23">
        <f>VLOOKUP(A12,[1]ago2020!A:D,4,0)/1000000</f>
        <v>15282.914697</v>
      </c>
      <c r="AE12" s="23">
        <f>IFERROR(VLOOKUP(A12,[1]sep2020!A:D,4,0)/1000000,"")</f>
        <v>13570.277260999999</v>
      </c>
      <c r="AF12" s="23">
        <f>IFERROR(VLOOKUP(A12,[1]oct2020!A:D,4,0)/1000000,"")</f>
        <v>7144.5851940000002</v>
      </c>
      <c r="AG12" s="23">
        <f>IFERROR(VLOOKUP(A12,[1]nov2020!A:D,4,0)/1000000,"")</f>
        <v>5675.9882639999996</v>
      </c>
      <c r="AH12" s="23">
        <f>IFERROR(VLOOKUP(A12,[1]dic2020!A:D,4,0)/1000000,"")</f>
        <v>1950.996425</v>
      </c>
      <c r="AI12" s="23">
        <f>IFERROR(VLOOKUP(A12,[1]ene2021!A:D,4,0)/1000000,"")</f>
        <v>6081.7546199999997</v>
      </c>
      <c r="AJ12" s="23">
        <f>IFERROR(VLOOKUP(A12,[1]feb2021!A:D,4,0)/1000000,"")</f>
        <v>5316.244162</v>
      </c>
      <c r="AK12" s="23">
        <f>IFERROR(VLOOKUP(A12,[1]mar2021!A:D,4,0)/1000000,"")</f>
        <v>6684.7467880000004</v>
      </c>
      <c r="AL12" s="24">
        <f t="shared" si="7"/>
        <v>474697.72188299999</v>
      </c>
      <c r="AM12" s="26">
        <f t="shared" si="2"/>
        <v>175.37261504093567</v>
      </c>
      <c r="AN12" s="26">
        <f t="shared" si="2"/>
        <v>104.10608152120027</v>
      </c>
      <c r="AO12" s="26">
        <f t="shared" si="2"/>
        <v>70.899632092647053</v>
      </c>
      <c r="AP12" s="26">
        <f t="shared" si="2"/>
        <v>73.025505309859156</v>
      </c>
      <c r="AQ12" s="26">
        <f t="shared" si="3"/>
        <v>135.33868338732395</v>
      </c>
      <c r="AR12" s="26">
        <f t="shared" si="3"/>
        <v>135.46767691891893</v>
      </c>
      <c r="AS12" s="26">
        <f t="shared" si="3"/>
        <v>204.438749075</v>
      </c>
      <c r="AT12" s="26">
        <f t="shared" si="3"/>
        <v>97.425000964285715</v>
      </c>
      <c r="AU12" s="26">
        <f t="shared" si="3"/>
        <v>306.82295349999998</v>
      </c>
      <c r="AV12" s="26">
        <f t="shared" si="3"/>
        <v>484.28265900000002</v>
      </c>
      <c r="AW12" s="27">
        <f t="shared" si="4"/>
        <v>133.30077881197801</v>
      </c>
      <c r="AX12" s="28">
        <f t="shared" si="4"/>
        <v>0.73946499846576808</v>
      </c>
      <c r="AY12" s="28">
        <f t="shared" si="4"/>
        <v>0.73800168170242197</v>
      </c>
      <c r="AZ12" s="28">
        <f t="shared" si="4"/>
        <v>0.74227923434398102</v>
      </c>
      <c r="BA12" s="28">
        <f t="shared" si="4"/>
        <v>0.73690801166902431</v>
      </c>
      <c r="BB12" s="28">
        <f t="shared" si="5"/>
        <v>0.70611986486115375</v>
      </c>
      <c r="BC12" s="28">
        <f t="shared" si="5"/>
        <v>0.71270468914407115</v>
      </c>
      <c r="BD12" s="28">
        <f t="shared" si="5"/>
        <v>0.69409398776913345</v>
      </c>
      <c r="BE12" s="28">
        <f t="shared" si="5"/>
        <v>0.71520085255675681</v>
      </c>
      <c r="BF12" s="28">
        <f t="shared" si="5"/>
        <v>0.70791809955918816</v>
      </c>
      <c r="BG12" s="28">
        <f t="shared" si="5"/>
        <v>0.68609778597296411</v>
      </c>
      <c r="BH12" s="28">
        <f t="shared" si="5"/>
        <v>0.70547065661656116</v>
      </c>
      <c r="BI12" s="29">
        <f t="shared" si="6"/>
        <v>0.72542317967015368</v>
      </c>
      <c r="BJ12" s="19"/>
      <c r="BK12" s="19"/>
      <c r="BL12" s="19"/>
      <c r="BM12" s="19"/>
      <c r="BN12" s="30">
        <f t="shared" si="8"/>
        <v>-32</v>
      </c>
      <c r="BO12" s="30">
        <f t="shared" si="9"/>
        <v>-9475.5844560000114</v>
      </c>
      <c r="BP12" s="30">
        <f t="shared" si="10"/>
        <v>0</v>
      </c>
    </row>
    <row r="13" spans="1:68" x14ac:dyDescent="0.3">
      <c r="A13" s="20">
        <v>16</v>
      </c>
      <c r="B13" s="1" t="str">
        <f>VLOOKUP(A13,[1]instituciones!A:B,2,0)</f>
        <v>BCI</v>
      </c>
      <c r="C13" s="23">
        <f>VLOOKUP(A13,[1]may2020!A:D,2,0)</f>
        <v>9506</v>
      </c>
      <c r="D13" s="23">
        <f>VLOOKUP(A13,[1]jun2020!A:D,2,0)</f>
        <v>7207</v>
      </c>
      <c r="E13" s="23">
        <f>VLOOKUP(A13,[1]jul2020!A:D,2,0)</f>
        <v>3601</v>
      </c>
      <c r="F13" s="23">
        <f>VLOOKUP(A13,[1]ago2020!A:D,2,0)</f>
        <v>908</v>
      </c>
      <c r="G13" s="23">
        <f>IFERROR(VLOOKUP(A13,[1]sep2020!A:D,2,0),"")</f>
        <v>339</v>
      </c>
      <c r="H13" s="23">
        <f>IFERROR(VLOOKUP(A13,[1]oct2020!A:D,2,0),"")</f>
        <v>189</v>
      </c>
      <c r="I13" s="23">
        <f>IFERROR(VLOOKUP(A13,[1]nov2020!A:D,2,0),"")</f>
        <v>134</v>
      </c>
      <c r="J13" s="23">
        <f>IFERROR(VLOOKUP(A13,[1]dic2020!A:D,2,0),"")</f>
        <v>50</v>
      </c>
      <c r="K13" s="23">
        <f>IFERROR(VLOOKUP(A13,[1]ene2021!A:D,2,0),"")</f>
        <v>35</v>
      </c>
      <c r="L13" s="23">
        <f>IFERROR(VLOOKUP(A13,[1]feb2021!A:D,2,0),"")</f>
        <v>24</v>
      </c>
      <c r="M13" s="23">
        <f>IFERROR(VLOOKUP(A13,[1]mar2021!A:D,2,0),"")</f>
        <v>4</v>
      </c>
      <c r="N13" s="24">
        <f t="shared" si="0"/>
        <v>21997</v>
      </c>
      <c r="O13" s="23">
        <f>VLOOKUP(A13,[1]may2020!A:D,3,0)/1000000</f>
        <v>1078522.5388100001</v>
      </c>
      <c r="P13" s="23">
        <f>VLOOKUP(A13,[1]jun2020!A:D,3,0)/1000000</f>
        <v>552834.37572899996</v>
      </c>
      <c r="Q13" s="23">
        <f>VLOOKUP(A13,[1]jul2020!A:D,3,0)/1000000</f>
        <v>187128.98363599999</v>
      </c>
      <c r="R13" s="23">
        <f>VLOOKUP(A13,[1]ago2020!A:D,3,0)/1000000</f>
        <v>42532.474595</v>
      </c>
      <c r="S13" s="23">
        <f>IFERROR(VLOOKUP(A13,[1]sep2020!A:D,3,0)/1000000,"")</f>
        <v>16773.247235999999</v>
      </c>
      <c r="T13" s="23">
        <f>IFERROR(VLOOKUP(A13,[1]oct2020!A:D,3,0)/1000000,"")</f>
        <v>12566.153731</v>
      </c>
      <c r="U13" s="23">
        <f>IFERROR(VLOOKUP(A13,[1]nov2020!A:D,3,0)/1000000,"")</f>
        <v>9170.2403460000005</v>
      </c>
      <c r="V13" s="23">
        <f>IFERROR(VLOOKUP(A13,[1]dic2020!A:D,3,0)/1000000,"")</f>
        <v>2421.9424530000001</v>
      </c>
      <c r="W13" s="23">
        <f>IFERROR(VLOOKUP(A13,[1]ene2021!A:D,3,0)/1000000,"")</f>
        <v>2517.1019179999998</v>
      </c>
      <c r="X13" s="23">
        <f>IFERROR(VLOOKUP(A13,[1]feb2021!A:D,3,0)/1000000,"")</f>
        <v>688.55032200000005</v>
      </c>
      <c r="Y13" s="23">
        <f>IFERROR(VLOOKUP(A13,[1]mar2021!A:D,3,0)/1000000,"")</f>
        <v>435</v>
      </c>
      <c r="Z13" s="25">
        <f t="shared" si="1"/>
        <v>1905590.6087759999</v>
      </c>
      <c r="AA13" s="23">
        <f>VLOOKUP(A13,[1]may2020!A:D,4,0)/1000000</f>
        <v>792994.30172300001</v>
      </c>
      <c r="AB13" s="23">
        <f>VLOOKUP(A13,[1]jun2020!A:D,4,0)/1000000</f>
        <v>411497.60699900001</v>
      </c>
      <c r="AC13" s="23">
        <f>VLOOKUP(A13,[1]jul2020!A:D,4,0)/1000000</f>
        <v>141223.09450899999</v>
      </c>
      <c r="AD13" s="23">
        <f>VLOOKUP(A13,[1]ago2020!A:D,4,0)/1000000</f>
        <v>32515.961417999999</v>
      </c>
      <c r="AE13" s="23">
        <f>IFERROR(VLOOKUP(A13,[1]sep2020!A:D,4,0)/1000000,"")</f>
        <v>12971.418641</v>
      </c>
      <c r="AF13" s="23">
        <f>IFERROR(VLOOKUP(A13,[1]oct2020!A:D,4,0)/1000000,"")</f>
        <v>9231.2000970000008</v>
      </c>
      <c r="AG13" s="23">
        <f>IFERROR(VLOOKUP(A13,[1]nov2020!A:D,4,0)/1000000,"")</f>
        <v>6707.3291230000004</v>
      </c>
      <c r="AH13" s="23">
        <f>IFERROR(VLOOKUP(A13,[1]dic2020!A:D,4,0)/1000000,"")</f>
        <v>1902.7636500000001</v>
      </c>
      <c r="AI13" s="23">
        <f>IFERROR(VLOOKUP(A13,[1]ene2021!A:D,4,0)/1000000,"")</f>
        <v>1828.7866300000001</v>
      </c>
      <c r="AJ13" s="23">
        <f>IFERROR(VLOOKUP(A13,[1]feb2021!A:D,4,0)/1000000,"")</f>
        <v>554.99658699999998</v>
      </c>
      <c r="AK13" s="23">
        <f>IFERROR(VLOOKUP(A13,[1]mar2021!A:D,4,0)/1000000,"")</f>
        <v>353.5</v>
      </c>
      <c r="AL13" s="24">
        <f t="shared" si="7"/>
        <v>1411427.4593770001</v>
      </c>
      <c r="AM13" s="26">
        <f t="shared" si="2"/>
        <v>113.45703122343784</v>
      </c>
      <c r="AN13" s="26">
        <f t="shared" si="2"/>
        <v>76.707974986679616</v>
      </c>
      <c r="AO13" s="26">
        <f t="shared" si="2"/>
        <v>51.965838277145238</v>
      </c>
      <c r="AP13" s="26">
        <f t="shared" si="2"/>
        <v>46.841932373348016</v>
      </c>
      <c r="AQ13" s="26">
        <f t="shared" si="3"/>
        <v>49.478605415929202</v>
      </c>
      <c r="AR13" s="26">
        <f t="shared" si="3"/>
        <v>66.487585878306874</v>
      </c>
      <c r="AS13" s="26">
        <f t="shared" si="3"/>
        <v>68.434629447761196</v>
      </c>
      <c r="AT13" s="26">
        <f t="shared" si="3"/>
        <v>48.438849060000003</v>
      </c>
      <c r="AU13" s="26">
        <f t="shared" si="3"/>
        <v>71.91719765714285</v>
      </c>
      <c r="AV13" s="26">
        <f t="shared" si="3"/>
        <v>28.689596750000003</v>
      </c>
      <c r="AW13" s="27">
        <f t="shared" si="4"/>
        <v>86.629568067281895</v>
      </c>
      <c r="AX13" s="28">
        <f t="shared" si="4"/>
        <v>0.73525983295440367</v>
      </c>
      <c r="AY13" s="28">
        <f t="shared" si="4"/>
        <v>0.74434156967242682</v>
      </c>
      <c r="AZ13" s="28">
        <f t="shared" si="4"/>
        <v>0.75468316967779114</v>
      </c>
      <c r="BA13" s="28">
        <f t="shared" si="4"/>
        <v>0.76449728654684213</v>
      </c>
      <c r="BB13" s="28">
        <f t="shared" si="5"/>
        <v>0.77333973907925058</v>
      </c>
      <c r="BC13" s="28">
        <f t="shared" si="5"/>
        <v>0.73460824167916594</v>
      </c>
      <c r="BD13" s="28">
        <f t="shared" si="5"/>
        <v>0.73142348182026595</v>
      </c>
      <c r="BE13" s="28">
        <f t="shared" si="5"/>
        <v>0.78563536786065824</v>
      </c>
      <c r="BF13" s="28">
        <f t="shared" si="5"/>
        <v>0.72654453000976982</v>
      </c>
      <c r="BG13" s="28">
        <f t="shared" si="5"/>
        <v>0.80603634805939417</v>
      </c>
      <c r="BH13" s="28">
        <f t="shared" si="5"/>
        <v>0.81264367816091954</v>
      </c>
      <c r="BI13" s="29">
        <f t="shared" si="6"/>
        <v>0.74067717004734246</v>
      </c>
      <c r="BJ13" s="19"/>
      <c r="BK13" s="19"/>
      <c r="BL13" s="19"/>
      <c r="BM13" s="19"/>
      <c r="BN13" s="30">
        <f t="shared" si="8"/>
        <v>-4</v>
      </c>
      <c r="BO13" s="30">
        <f t="shared" si="9"/>
        <v>-435</v>
      </c>
      <c r="BP13" s="30">
        <f t="shared" si="10"/>
        <v>0</v>
      </c>
    </row>
    <row r="14" spans="1:68" x14ac:dyDescent="0.3">
      <c r="A14" s="20">
        <v>28</v>
      </c>
      <c r="B14" s="1" t="str">
        <f>VLOOKUP(A14,[1]instituciones!A:B,2,0)</f>
        <v>BICE</v>
      </c>
      <c r="C14" s="23">
        <f>VLOOKUP(A14,[1]may2020!A:D,2,0)</f>
        <v>39</v>
      </c>
      <c r="D14" s="23">
        <f>VLOOKUP(A14,[1]jun2020!A:D,2,0)</f>
        <v>119</v>
      </c>
      <c r="E14" s="23">
        <f>VLOOKUP(A14,[1]jul2020!A:D,2,0)</f>
        <v>129</v>
      </c>
      <c r="F14" s="23">
        <f>VLOOKUP(A14,[1]ago2020!A:D,2,0)</f>
        <v>79</v>
      </c>
      <c r="G14" s="23">
        <f>IFERROR(VLOOKUP(A14,[1]sep2020!A:D,2,0),"")</f>
        <v>70</v>
      </c>
      <c r="H14" s="23">
        <f>IFERROR(VLOOKUP(A14,[1]oct2020!A:D,2,0),"")</f>
        <v>32</v>
      </c>
      <c r="I14" s="23">
        <f>IFERROR(VLOOKUP(A14,[1]nov2020!A:D,2,0),"")</f>
        <v>20</v>
      </c>
      <c r="J14" s="23">
        <f>IFERROR(VLOOKUP(A14,[1]dic2020!A:D,2,0),"")</f>
        <v>11</v>
      </c>
      <c r="K14" s="23">
        <f>IFERROR(VLOOKUP(A14,[1]ene2021!A:D,2,0),"")</f>
        <v>8</v>
      </c>
      <c r="L14" s="23">
        <f>IFERROR(VLOOKUP(A14,[1]feb2021!A:D,2,0),"")</f>
        <v>11</v>
      </c>
      <c r="M14" s="23">
        <f>IFERROR(VLOOKUP(A14,[1]mar2021!A:D,2,0),"")</f>
        <v>6</v>
      </c>
      <c r="N14" s="24">
        <f t="shared" si="0"/>
        <v>524</v>
      </c>
      <c r="O14" s="23">
        <f>VLOOKUP(A14,[1]may2020!A:D,3,0)/1000000</f>
        <v>8576.8259999999991</v>
      </c>
      <c r="P14" s="23">
        <f>VLOOKUP(A14,[1]jun2020!A:D,3,0)/1000000</f>
        <v>21369.530999999999</v>
      </c>
      <c r="Q14" s="23">
        <f>VLOOKUP(A14,[1]jul2020!A:D,3,0)/1000000</f>
        <v>13659.2</v>
      </c>
      <c r="R14" s="23">
        <f>VLOOKUP(A14,[1]ago2020!A:D,3,0)/1000000</f>
        <v>11919.33</v>
      </c>
      <c r="S14" s="23">
        <f>IFERROR(VLOOKUP(A14,[1]sep2020!A:D,3,0)/1000000,"")</f>
        <v>6008.9008000000003</v>
      </c>
      <c r="T14" s="23">
        <f>IFERROR(VLOOKUP(A14,[1]oct2020!A:D,3,0)/1000000,"")</f>
        <v>3665.4</v>
      </c>
      <c r="U14" s="23">
        <f>IFERROR(VLOOKUP(A14,[1]nov2020!A:D,3,0)/1000000,"")</f>
        <v>2840.9936630000002</v>
      </c>
      <c r="V14" s="23">
        <f>IFERROR(VLOOKUP(A14,[1]dic2020!A:D,3,0)/1000000,"")</f>
        <v>1098.0830000000001</v>
      </c>
      <c r="W14" s="23">
        <f>IFERROR(VLOOKUP(A14,[1]ene2021!A:D,3,0)/1000000,"")</f>
        <v>1007.45</v>
      </c>
      <c r="X14" s="23">
        <f>IFERROR(VLOOKUP(A14,[1]feb2021!A:D,3,0)/1000000,"")</f>
        <v>961.75</v>
      </c>
      <c r="Y14" s="23">
        <f>IFERROR(VLOOKUP(A14,[1]mar2021!A:D,3,0)/1000000,"")</f>
        <v>1606</v>
      </c>
      <c r="Z14" s="25">
        <f t="shared" si="1"/>
        <v>72713.464462999997</v>
      </c>
      <c r="AA14" s="23">
        <f>VLOOKUP(A14,[1]may2020!A:D,4,0)/1000000</f>
        <v>6011.9705999999996</v>
      </c>
      <c r="AB14" s="23">
        <f>VLOOKUP(A14,[1]jun2020!A:D,4,0)/1000000</f>
        <v>15278.054700000001</v>
      </c>
      <c r="AC14" s="23">
        <f>VLOOKUP(A14,[1]jul2020!A:D,4,0)/1000000</f>
        <v>10000.127500000001</v>
      </c>
      <c r="AD14" s="23">
        <f>VLOOKUP(A14,[1]ago2020!A:D,4,0)/1000000</f>
        <v>8125.3098499999996</v>
      </c>
      <c r="AE14" s="23">
        <f>IFERROR(VLOOKUP(A14,[1]sep2020!A:D,4,0)/1000000,"")</f>
        <v>4528.1426099999999</v>
      </c>
      <c r="AF14" s="23">
        <f>IFERROR(VLOOKUP(A14,[1]oct2020!A:D,4,0)/1000000,"")</f>
        <v>2781.89</v>
      </c>
      <c r="AG14" s="23">
        <f>IFERROR(VLOOKUP(A14,[1]nov2020!A:D,4,0)/1000000,"")</f>
        <v>2066.2446140000002</v>
      </c>
      <c r="AH14" s="23">
        <f>IFERROR(VLOOKUP(A14,[1]dic2020!A:D,4,0)/1000000,"")</f>
        <v>870.37054999999998</v>
      </c>
      <c r="AI14" s="23">
        <f>IFERROR(VLOOKUP(A14,[1]ene2021!A:D,4,0)/1000000,"")</f>
        <v>745.82</v>
      </c>
      <c r="AJ14" s="23">
        <f>IFERROR(VLOOKUP(A14,[1]feb2021!A:D,4,0)/1000000,"")</f>
        <v>695.98749999999995</v>
      </c>
      <c r="AK14" s="23">
        <f>IFERROR(VLOOKUP(A14,[1]mar2021!A:D,4,0)/1000000,"")</f>
        <v>1157.0999999999999</v>
      </c>
      <c r="AL14" s="24">
        <f t="shared" si="7"/>
        <v>51103.917924000008</v>
      </c>
      <c r="AM14" s="26">
        <f t="shared" si="2"/>
        <v>219.91861538461535</v>
      </c>
      <c r="AN14" s="26">
        <f t="shared" si="2"/>
        <v>179.5758907563025</v>
      </c>
      <c r="AO14" s="26">
        <f t="shared" si="2"/>
        <v>105.88527131782946</v>
      </c>
      <c r="AP14" s="26">
        <f t="shared" si="2"/>
        <v>150.87759493670885</v>
      </c>
      <c r="AQ14" s="26">
        <f t="shared" si="3"/>
        <v>85.841440000000006</v>
      </c>
      <c r="AR14" s="26">
        <f t="shared" si="3"/>
        <v>114.54375</v>
      </c>
      <c r="AS14" s="26">
        <f t="shared" si="3"/>
        <v>142.04968315000002</v>
      </c>
      <c r="AT14" s="26">
        <f t="shared" si="3"/>
        <v>99.825727272727278</v>
      </c>
      <c r="AU14" s="26">
        <f t="shared" si="3"/>
        <v>125.93125000000001</v>
      </c>
      <c r="AV14" s="26">
        <f t="shared" si="3"/>
        <v>87.431818181818187</v>
      </c>
      <c r="AW14" s="27">
        <f t="shared" si="4"/>
        <v>138.76615355534349</v>
      </c>
      <c r="AX14" s="28">
        <f t="shared" si="4"/>
        <v>0.7009551785240834</v>
      </c>
      <c r="AY14" s="28">
        <f t="shared" si="4"/>
        <v>0.71494571874319568</v>
      </c>
      <c r="AZ14" s="28">
        <f t="shared" si="4"/>
        <v>0.7321166320135879</v>
      </c>
      <c r="BA14" s="28">
        <f t="shared" si="4"/>
        <v>0.68169182747687995</v>
      </c>
      <c r="BB14" s="28">
        <f t="shared" si="5"/>
        <v>0.7535725352630217</v>
      </c>
      <c r="BC14" s="28">
        <f t="shared" si="5"/>
        <v>0.75895945872210391</v>
      </c>
      <c r="BD14" s="28">
        <f t="shared" si="5"/>
        <v>0.7272964529664282</v>
      </c>
      <c r="BE14" s="28">
        <f t="shared" si="5"/>
        <v>0.79262728773690139</v>
      </c>
      <c r="BF14" s="28">
        <f t="shared" si="5"/>
        <v>0.74030472976326367</v>
      </c>
      <c r="BG14" s="28">
        <f t="shared" si="5"/>
        <v>0.72366779308552109</v>
      </c>
      <c r="BH14" s="28">
        <f t="shared" si="5"/>
        <v>0.72048567870485669</v>
      </c>
      <c r="BI14" s="29">
        <f t="shared" si="6"/>
        <v>0.70281230995401223</v>
      </c>
      <c r="BJ14" s="19"/>
      <c r="BK14" s="19"/>
      <c r="BL14" s="19"/>
      <c r="BM14" s="19"/>
      <c r="BN14" s="30">
        <f t="shared" si="8"/>
        <v>-6</v>
      </c>
      <c r="BO14" s="30">
        <f t="shared" si="9"/>
        <v>-1606</v>
      </c>
      <c r="BP14" s="30">
        <f t="shared" si="10"/>
        <v>0</v>
      </c>
    </row>
    <row r="15" spans="1:68" x14ac:dyDescent="0.3">
      <c r="A15" s="20">
        <v>37</v>
      </c>
      <c r="B15" s="1" t="str">
        <f>VLOOKUP(A15,[1]instituciones!A:B,2,0)</f>
        <v>Santander</v>
      </c>
      <c r="C15" s="23">
        <f>VLOOKUP(A15,[1]may2020!A:D,2,0)</f>
        <v>15066</v>
      </c>
      <c r="D15" s="23">
        <f>VLOOKUP(A15,[1]jun2020!A:D,2,0)</f>
        <v>10426</v>
      </c>
      <c r="E15" s="23">
        <f>VLOOKUP(A15,[1]jul2020!A:D,2,0)</f>
        <v>6071</v>
      </c>
      <c r="F15" s="23">
        <f>VLOOKUP(A15,[1]ago2020!A:D,2,0)</f>
        <v>3424</v>
      </c>
      <c r="G15" s="23">
        <f>IFERROR(VLOOKUP(A15,[1]sep2020!A:D,2,0),"")</f>
        <v>1910</v>
      </c>
      <c r="H15" s="23">
        <f>IFERROR(VLOOKUP(A15,[1]oct2020!A:D,2,0),"")</f>
        <v>1285</v>
      </c>
      <c r="I15" s="23">
        <f>IFERROR(VLOOKUP(A15,[1]nov2020!A:D,2,0),"")</f>
        <v>1207</v>
      </c>
      <c r="J15" s="23">
        <f>IFERROR(VLOOKUP(A15,[1]dic2020!A:D,2,0),"")</f>
        <v>799</v>
      </c>
      <c r="K15" s="23">
        <f>IFERROR(VLOOKUP(A15,[1]ene2021!A:D,2,0),"")</f>
        <v>637</v>
      </c>
      <c r="L15" s="23">
        <f>IFERROR(VLOOKUP(A15,[1]feb2021!A:D,2,0),"")</f>
        <v>137</v>
      </c>
      <c r="M15" s="23">
        <f>IFERROR(VLOOKUP(A15,[1]mar2021!A:D,2,0),"")</f>
        <v>36</v>
      </c>
      <c r="N15" s="24">
        <f t="shared" si="0"/>
        <v>40998</v>
      </c>
      <c r="O15" s="23">
        <f>VLOOKUP(A15,[1]may2020!A:D,3,0)/1000000</f>
        <v>932905.14113500004</v>
      </c>
      <c r="P15" s="23">
        <f>VLOOKUP(A15,[1]jun2020!A:D,3,0)/1000000</f>
        <v>557945.09347299999</v>
      </c>
      <c r="Q15" s="23">
        <f>VLOOKUP(A15,[1]jul2020!A:D,3,0)/1000000</f>
        <v>257324.117577</v>
      </c>
      <c r="R15" s="23">
        <f>VLOOKUP(A15,[1]ago2020!A:D,3,0)/1000000</f>
        <v>138801.968459</v>
      </c>
      <c r="S15" s="23">
        <f>IFERROR(VLOOKUP(A15,[1]sep2020!A:D,3,0)/1000000,"")</f>
        <v>91603.638470999998</v>
      </c>
      <c r="T15" s="23">
        <f>IFERROR(VLOOKUP(A15,[1]oct2020!A:D,3,0)/1000000,"")</f>
        <v>53367.151878999997</v>
      </c>
      <c r="U15" s="23">
        <f>IFERROR(VLOOKUP(A15,[1]nov2020!A:D,3,0)/1000000,"")</f>
        <v>42968.733059999999</v>
      </c>
      <c r="V15" s="23">
        <f>IFERROR(VLOOKUP(A15,[1]dic2020!A:D,3,0)/1000000,"")</f>
        <v>30240.926998999999</v>
      </c>
      <c r="W15" s="23">
        <f>IFERROR(VLOOKUP(A15,[1]ene2021!A:D,3,0)/1000000,"")</f>
        <v>19548.746440999999</v>
      </c>
      <c r="X15" s="23">
        <f>IFERROR(VLOOKUP(A15,[1]feb2021!A:D,3,0)/1000000,"")</f>
        <v>5869.7071189999997</v>
      </c>
      <c r="Y15" s="23">
        <f>IFERROR(VLOOKUP(A15,[1]mar2021!A:D,3,0)/1000000,"")</f>
        <v>2392.5456490000001</v>
      </c>
      <c r="Z15" s="25">
        <f t="shared" si="1"/>
        <v>2132967.7702620002</v>
      </c>
      <c r="AA15" s="23">
        <f>VLOOKUP(A15,[1]may2020!A:D,4,0)/1000000</f>
        <v>715060.35541199998</v>
      </c>
      <c r="AB15" s="23">
        <f>VLOOKUP(A15,[1]jun2020!A:D,4,0)/1000000</f>
        <v>426573.43569299998</v>
      </c>
      <c r="AC15" s="23">
        <f>VLOOKUP(A15,[1]jul2020!A:D,4,0)/1000000</f>
        <v>201753.98589499999</v>
      </c>
      <c r="AD15" s="23">
        <f>VLOOKUP(A15,[1]ago2020!A:D,4,0)/1000000</f>
        <v>108745.84392100001</v>
      </c>
      <c r="AE15" s="23">
        <f>IFERROR(VLOOKUP(A15,[1]sep2020!A:D,4,0)/1000000,"")</f>
        <v>70366.038463999997</v>
      </c>
      <c r="AF15" s="23">
        <f>IFERROR(VLOOKUP(A15,[1]oct2020!A:D,4,0)/1000000,"")</f>
        <v>42329.782807000003</v>
      </c>
      <c r="AG15" s="23">
        <f>IFERROR(VLOOKUP(A15,[1]nov2020!A:D,4,0)/1000000,"")</f>
        <v>34428.462512999999</v>
      </c>
      <c r="AH15" s="23">
        <f>IFERROR(VLOOKUP(A15,[1]dic2020!A:D,4,0)/1000000,"")</f>
        <v>24071.277097999999</v>
      </c>
      <c r="AI15" s="23">
        <f>IFERROR(VLOOKUP(A15,[1]ene2021!A:D,4,0)/1000000,"")</f>
        <v>15933.156082</v>
      </c>
      <c r="AJ15" s="23">
        <f>IFERROR(VLOOKUP(A15,[1]feb2021!A:D,4,0)/1000000,"")</f>
        <v>4677.9170539999996</v>
      </c>
      <c r="AK15" s="23">
        <f>IFERROR(VLOOKUP(A15,[1]mar2021!A:D,4,0)/1000000,"")</f>
        <v>1865.4885770000001</v>
      </c>
      <c r="AL15" s="24">
        <f t="shared" si="7"/>
        <v>1643940.2549389997</v>
      </c>
      <c r="AM15" s="26">
        <f t="shared" si="2"/>
        <v>61.921222695805128</v>
      </c>
      <c r="AN15" s="26">
        <f t="shared" si="2"/>
        <v>53.514779730769227</v>
      </c>
      <c r="AO15" s="26">
        <f t="shared" si="2"/>
        <v>42.385787774172293</v>
      </c>
      <c r="AP15" s="26">
        <f t="shared" si="2"/>
        <v>40.537958077978971</v>
      </c>
      <c r="AQ15" s="26">
        <f t="shared" si="3"/>
        <v>47.960020141884819</v>
      </c>
      <c r="AR15" s="26">
        <f t="shared" si="3"/>
        <v>41.530857493385213</v>
      </c>
      <c r="AS15" s="26">
        <f t="shared" si="3"/>
        <v>35.599613140016572</v>
      </c>
      <c r="AT15" s="26">
        <f t="shared" si="3"/>
        <v>37.848469335419274</v>
      </c>
      <c r="AU15" s="26">
        <f t="shared" si="3"/>
        <v>30.688769923076922</v>
      </c>
      <c r="AV15" s="26">
        <f t="shared" si="3"/>
        <v>42.844577510948902</v>
      </c>
      <c r="AW15" s="27">
        <f t="shared" si="4"/>
        <v>52.026142013317724</v>
      </c>
      <c r="AX15" s="28">
        <f t="shared" si="4"/>
        <v>0.76648774230361338</v>
      </c>
      <c r="AY15" s="28">
        <f t="shared" si="4"/>
        <v>0.76454375293048915</v>
      </c>
      <c r="AZ15" s="28">
        <f t="shared" si="4"/>
        <v>0.78404615857520021</v>
      </c>
      <c r="BA15" s="28">
        <f t="shared" si="4"/>
        <v>0.78346038696938136</v>
      </c>
      <c r="BB15" s="28">
        <f t="shared" si="5"/>
        <v>0.76815768061741974</v>
      </c>
      <c r="BC15" s="28">
        <f t="shared" si="5"/>
        <v>0.79318047369240996</v>
      </c>
      <c r="BD15" s="28">
        <f t="shared" si="5"/>
        <v>0.80124453436700882</v>
      </c>
      <c r="BE15" s="28">
        <f t="shared" si="5"/>
        <v>0.79598343988582043</v>
      </c>
      <c r="BF15" s="28">
        <f t="shared" si="5"/>
        <v>0.8150474573951737</v>
      </c>
      <c r="BG15" s="28">
        <f t="shared" si="5"/>
        <v>0.7969591939021583</v>
      </c>
      <c r="BH15" s="28">
        <f t="shared" si="5"/>
        <v>0.7797086662817525</v>
      </c>
      <c r="BI15" s="29">
        <f t="shared" si="6"/>
        <v>0.77072906485458448</v>
      </c>
      <c r="BJ15" s="19"/>
      <c r="BK15" s="19"/>
      <c r="BL15" s="19"/>
      <c r="BM15" s="19"/>
      <c r="BN15" s="30">
        <f t="shared" si="8"/>
        <v>-36</v>
      </c>
      <c r="BO15" s="30">
        <f t="shared" si="9"/>
        <v>-2392.5456489999779</v>
      </c>
      <c r="BP15" s="30">
        <f t="shared" si="10"/>
        <v>0</v>
      </c>
    </row>
    <row r="16" spans="1:68" x14ac:dyDescent="0.3">
      <c r="A16" s="20">
        <v>39</v>
      </c>
      <c r="B16" s="1" t="str">
        <f>VLOOKUP(A16,[1]instituciones!A:B,2,0)</f>
        <v>ITAU</v>
      </c>
      <c r="C16" s="23">
        <f>VLOOKUP(A16,[1]may2020!A:D,2,0)</f>
        <v>3674</v>
      </c>
      <c r="D16" s="23">
        <f>VLOOKUP(A16,[1]jun2020!A:D,2,0)</f>
        <v>3330</v>
      </c>
      <c r="E16" s="23">
        <f>VLOOKUP(A16,[1]jul2020!A:D,2,0)</f>
        <v>1420</v>
      </c>
      <c r="F16" s="23">
        <f>VLOOKUP(A16,[1]ago2020!A:D,2,0)</f>
        <v>460</v>
      </c>
      <c r="G16" s="23">
        <f>IFERROR(VLOOKUP(A16,[1]sep2020!A:D,2,0),"")</f>
        <v>251</v>
      </c>
      <c r="H16" s="23">
        <f>IFERROR(VLOOKUP(A16,[1]oct2020!A:D,2,0),"")</f>
        <v>202</v>
      </c>
      <c r="I16" s="23">
        <f>IFERROR(VLOOKUP(A16,[1]nov2020!A:D,2,0),"")</f>
        <v>214</v>
      </c>
      <c r="J16" s="23">
        <f>IFERROR(VLOOKUP(A16,[1]dic2020!A:D,2,0),"")</f>
        <v>168</v>
      </c>
      <c r="K16" s="23">
        <f>IFERROR(VLOOKUP(A16,[1]ene2021!A:D,2,0),"")</f>
        <v>122</v>
      </c>
      <c r="L16" s="23">
        <f>IFERROR(VLOOKUP(A16,[1]feb2021!A:D,2,0),"")</f>
        <v>41</v>
      </c>
      <c r="M16" s="23">
        <f>IFERROR(VLOOKUP(A16,[1]mar2021!A:D,2,0),"")</f>
        <v>10</v>
      </c>
      <c r="N16" s="24">
        <f t="shared" si="0"/>
        <v>9892</v>
      </c>
      <c r="O16" s="23">
        <f>VLOOKUP(A16,[1]may2020!A:D,3,0)/1000000</f>
        <v>372819.31901400001</v>
      </c>
      <c r="P16" s="23">
        <f>VLOOKUP(A16,[1]jun2020!A:D,3,0)/1000000</f>
        <v>221787.04822699999</v>
      </c>
      <c r="Q16" s="23">
        <f>VLOOKUP(A16,[1]jul2020!A:D,3,0)/1000000</f>
        <v>97573.819566999999</v>
      </c>
      <c r="R16" s="23">
        <f>VLOOKUP(A16,[1]ago2020!A:D,3,0)/1000000</f>
        <v>27559.979517</v>
      </c>
      <c r="S16" s="23">
        <f>IFERROR(VLOOKUP(A16,[1]sep2020!A:D,3,0)/1000000,"")</f>
        <v>30504.009374000001</v>
      </c>
      <c r="T16" s="23">
        <f>IFERROR(VLOOKUP(A16,[1]oct2020!A:D,3,0)/1000000,"")</f>
        <v>11238.052797</v>
      </c>
      <c r="U16" s="23">
        <f>IFERROR(VLOOKUP(A16,[1]nov2020!A:D,3,0)/1000000,"")</f>
        <v>15791.934638000001</v>
      </c>
      <c r="V16" s="23">
        <f>IFERROR(VLOOKUP(A16,[1]dic2020!A:D,3,0)/1000000,"")</f>
        <v>11012.174977000001</v>
      </c>
      <c r="W16" s="23">
        <f>IFERROR(VLOOKUP(A16,[1]ene2021!A:D,3,0)/1000000,"")</f>
        <v>5880.5472490000002</v>
      </c>
      <c r="X16" s="23">
        <f>IFERROR(VLOOKUP(A16,[1]feb2021!A:D,3,0)/1000000,"")</f>
        <v>1980.490239</v>
      </c>
      <c r="Y16" s="23">
        <f>IFERROR(VLOOKUP(A16,[1]mar2021!A:D,3,0)/1000000,"")</f>
        <v>465.31357100000002</v>
      </c>
      <c r="Z16" s="25">
        <f t="shared" si="1"/>
        <v>796612.68917000014</v>
      </c>
      <c r="AA16" s="23">
        <f>VLOOKUP(A16,[1]may2020!A:D,4,0)/1000000</f>
        <v>278381.71857500001</v>
      </c>
      <c r="AB16" s="23">
        <f>VLOOKUP(A16,[1]jun2020!A:D,4,0)/1000000</f>
        <v>166015.132293</v>
      </c>
      <c r="AC16" s="23">
        <f>VLOOKUP(A16,[1]jul2020!A:D,4,0)/1000000</f>
        <v>73150.600380000003</v>
      </c>
      <c r="AD16" s="23">
        <f>VLOOKUP(A16,[1]ago2020!A:D,4,0)/1000000</f>
        <v>20798.532713000001</v>
      </c>
      <c r="AE16" s="23">
        <f>IFERROR(VLOOKUP(A16,[1]sep2020!A:D,4,0)/1000000,"")</f>
        <v>21652.480197000001</v>
      </c>
      <c r="AF16" s="23">
        <f>IFERROR(VLOOKUP(A16,[1]oct2020!A:D,4,0)/1000000,"")</f>
        <v>8595.9548410000007</v>
      </c>
      <c r="AG16" s="23">
        <f>IFERROR(VLOOKUP(A16,[1]nov2020!A:D,4,0)/1000000,"")</f>
        <v>11353.352532999999</v>
      </c>
      <c r="AH16" s="23">
        <f>IFERROR(VLOOKUP(A16,[1]dic2020!A:D,4,0)/1000000,"")</f>
        <v>8472.0869280000006</v>
      </c>
      <c r="AI16" s="23">
        <f>IFERROR(VLOOKUP(A16,[1]ene2021!A:D,4,0)/1000000,"")</f>
        <v>4694.4114890000001</v>
      </c>
      <c r="AJ16" s="23">
        <f>IFERROR(VLOOKUP(A16,[1]feb2021!A:D,4,0)/1000000,"")</f>
        <v>1591.107487</v>
      </c>
      <c r="AK16" s="23">
        <f>IFERROR(VLOOKUP(A16,[1]mar2021!A:D,4,0)/1000000,"")</f>
        <v>377.29724499999998</v>
      </c>
      <c r="AL16" s="24">
        <f t="shared" si="7"/>
        <v>594705.37743599992</v>
      </c>
      <c r="AM16" s="26">
        <f t="shared" si="2"/>
        <v>101.47504600272183</v>
      </c>
      <c r="AN16" s="26">
        <f t="shared" si="2"/>
        <v>66.602717185285286</v>
      </c>
      <c r="AO16" s="26">
        <f t="shared" si="2"/>
        <v>68.713957441549297</v>
      </c>
      <c r="AP16" s="26">
        <f t="shared" si="2"/>
        <v>59.912998950000002</v>
      </c>
      <c r="AQ16" s="26">
        <f t="shared" si="3"/>
        <v>121.5299178247012</v>
      </c>
      <c r="AR16" s="26">
        <f t="shared" si="3"/>
        <v>55.633924737623765</v>
      </c>
      <c r="AS16" s="26">
        <f t="shared" si="3"/>
        <v>73.794087093457946</v>
      </c>
      <c r="AT16" s="26">
        <f t="shared" si="3"/>
        <v>65.548660577380957</v>
      </c>
      <c r="AU16" s="26">
        <f t="shared" si="3"/>
        <v>48.201206959016396</v>
      </c>
      <c r="AV16" s="26">
        <f t="shared" si="3"/>
        <v>48.304639975609753</v>
      </c>
      <c r="AW16" s="27">
        <f t="shared" si="4"/>
        <v>80.5310037575819</v>
      </c>
      <c r="AX16" s="28">
        <f t="shared" si="4"/>
        <v>0.74669338303401145</v>
      </c>
      <c r="AY16" s="28">
        <f t="shared" si="4"/>
        <v>0.74853393658534473</v>
      </c>
      <c r="AZ16" s="28">
        <f t="shared" si="4"/>
        <v>0.74969495613288406</v>
      </c>
      <c r="BA16" s="28">
        <f t="shared" si="4"/>
        <v>0.75466430227826209</v>
      </c>
      <c r="BB16" s="28">
        <f t="shared" si="5"/>
        <v>0.70982407366604816</v>
      </c>
      <c r="BC16" s="28">
        <f t="shared" si="5"/>
        <v>0.76489717536250512</v>
      </c>
      <c r="BD16" s="28">
        <f t="shared" si="5"/>
        <v>0.71893360713895826</v>
      </c>
      <c r="BE16" s="28">
        <f t="shared" si="5"/>
        <v>0.76933820482282378</v>
      </c>
      <c r="BF16" s="28">
        <f t="shared" si="5"/>
        <v>0.79829500388731589</v>
      </c>
      <c r="BG16" s="28">
        <f t="shared" si="5"/>
        <v>0.80339072400750167</v>
      </c>
      <c r="BH16" s="28">
        <f t="shared" si="5"/>
        <v>0.81084513436639039</v>
      </c>
      <c r="BI16" s="29">
        <f t="shared" si="6"/>
        <v>0.74654268695572779</v>
      </c>
      <c r="BJ16" s="19"/>
      <c r="BK16" s="19"/>
      <c r="BL16" s="19"/>
      <c r="BM16" s="19"/>
      <c r="BN16" s="30">
        <f t="shared" si="8"/>
        <v>-10</v>
      </c>
      <c r="BO16" s="30">
        <f t="shared" si="9"/>
        <v>-465.31357100000605</v>
      </c>
      <c r="BP16" s="30">
        <f t="shared" si="10"/>
        <v>0</v>
      </c>
    </row>
    <row r="17" spans="1:68" x14ac:dyDescent="0.3">
      <c r="A17" s="20">
        <v>49</v>
      </c>
      <c r="B17" s="1" t="str">
        <f>VLOOKUP(A17,[1]instituciones!A:B,2,0)</f>
        <v>Security</v>
      </c>
      <c r="C17" s="23">
        <f>VLOOKUP(A17,[1]may2020!A:D,2,0)</f>
        <v>86</v>
      </c>
      <c r="D17" s="23">
        <f>VLOOKUP(A17,[1]jun2020!A:D,2,0)</f>
        <v>178</v>
      </c>
      <c r="E17" s="23">
        <f>VLOOKUP(A17,[1]jul2020!A:D,2,0)</f>
        <v>94</v>
      </c>
      <c r="F17" s="23">
        <f>VLOOKUP(A17,[1]ago2020!A:D,2,0)</f>
        <v>47</v>
      </c>
      <c r="G17" s="23">
        <f>IFERROR(VLOOKUP(A17,[1]sep2020!A:D,2,0),"")</f>
        <v>29</v>
      </c>
      <c r="H17" s="23">
        <f>IFERROR(VLOOKUP(A17,[1]oct2020!A:D,2,0),"")</f>
        <v>11</v>
      </c>
      <c r="I17" s="23">
        <f>IFERROR(VLOOKUP(A17,[1]nov2020!A:D,2,0),"")</f>
        <v>6</v>
      </c>
      <c r="J17" s="23">
        <f>IFERROR(VLOOKUP(A17,[1]dic2020!A:D,2,0),"")</f>
        <v>6</v>
      </c>
      <c r="K17" s="23" t="str">
        <f>IFERROR(VLOOKUP(A17,[1]ene2021!A:D,2,0),"")</f>
        <v/>
      </c>
      <c r="L17" s="23" t="str">
        <f>IFERROR(VLOOKUP(A17,[1]feb2021!A:D,2,0),"")</f>
        <v/>
      </c>
      <c r="M17" s="23">
        <f>IFERROR(VLOOKUP(A17,[1]mar2021!A:D,2,0),"")</f>
        <v>2</v>
      </c>
      <c r="N17" s="24">
        <f t="shared" si="0"/>
        <v>459</v>
      </c>
      <c r="O17" s="23">
        <f>VLOOKUP(A17,[1]may2020!A:D,3,0)/1000000</f>
        <v>17257.768134999998</v>
      </c>
      <c r="P17" s="23">
        <f>VLOOKUP(A17,[1]jun2020!A:D,3,0)/1000000</f>
        <v>19167.684184999998</v>
      </c>
      <c r="Q17" s="23">
        <f>VLOOKUP(A17,[1]jul2020!A:D,3,0)/1000000</f>
        <v>8109.9908939999996</v>
      </c>
      <c r="R17" s="23">
        <f>VLOOKUP(A17,[1]ago2020!A:D,3,0)/1000000</f>
        <v>4610.2290869999997</v>
      </c>
      <c r="S17" s="23">
        <f>IFERROR(VLOOKUP(A17,[1]sep2020!A:D,3,0)/1000000,"")</f>
        <v>3790.6040400000002</v>
      </c>
      <c r="T17" s="23">
        <f>IFERROR(VLOOKUP(A17,[1]oct2020!A:D,3,0)/1000000,"")</f>
        <v>1376.5571669999999</v>
      </c>
      <c r="U17" s="23">
        <f>IFERROR(VLOOKUP(A17,[1]nov2020!A:D,3,0)/1000000,"")</f>
        <v>820.46357899999998</v>
      </c>
      <c r="V17" s="23">
        <f>IFERROR(VLOOKUP(A17,[1]dic2020!A:D,3,0)/1000000,"")</f>
        <v>492.37278400000002</v>
      </c>
      <c r="W17" s="23" t="str">
        <f>IFERROR(VLOOKUP(A17,[1]ene2021!A:D,3,0)/1000000,"")</f>
        <v/>
      </c>
      <c r="X17" s="23" t="str">
        <f>IFERROR(VLOOKUP(A17,[1]feb2021!A:D,3,0)/1000000,"")</f>
        <v/>
      </c>
      <c r="Y17" s="23">
        <f>IFERROR(VLOOKUP(A17,[1]mar2021!A:D,3,0)/1000000,"")</f>
        <v>367.99922800000002</v>
      </c>
      <c r="Z17" s="25">
        <f t="shared" si="1"/>
        <v>55993.669098999999</v>
      </c>
      <c r="AA17" s="23">
        <f>VLOOKUP(A17,[1]may2020!A:D,4,0)/1000000</f>
        <v>12176.699627</v>
      </c>
      <c r="AB17" s="23">
        <f>VLOOKUP(A17,[1]jun2020!A:D,4,0)/1000000</f>
        <v>14033.480299000001</v>
      </c>
      <c r="AC17" s="23">
        <f>VLOOKUP(A17,[1]jul2020!A:D,4,0)/1000000</f>
        <v>5897.6269510000002</v>
      </c>
      <c r="AD17" s="23">
        <f>VLOOKUP(A17,[1]ago2020!A:D,4,0)/1000000</f>
        <v>3374.2438820000002</v>
      </c>
      <c r="AE17" s="23">
        <f>IFERROR(VLOOKUP(A17,[1]sep2020!A:D,4,0)/1000000,"")</f>
        <v>2839.052291</v>
      </c>
      <c r="AF17" s="23">
        <f>IFERROR(VLOOKUP(A17,[1]oct2020!A:D,4,0)/1000000,"")</f>
        <v>929.65320099999997</v>
      </c>
      <c r="AG17" s="23">
        <f>IFERROR(VLOOKUP(A17,[1]nov2020!A:D,4,0)/1000000,"")</f>
        <v>584.44086700000003</v>
      </c>
      <c r="AH17" s="23">
        <f>IFERROR(VLOOKUP(A17,[1]dic2020!A:D,4,0)/1000000,"")</f>
        <v>368.839291</v>
      </c>
      <c r="AI17" s="23" t="str">
        <f>IFERROR(VLOOKUP(A17,[1]ene2021!A:D,4,0)/1000000,"")</f>
        <v/>
      </c>
      <c r="AJ17" s="23" t="str">
        <f>IFERROR(VLOOKUP(A17,[1]feb2021!A:D,4,0)/1000000,"")</f>
        <v/>
      </c>
      <c r="AK17" s="23">
        <f>IFERROR(VLOOKUP(A17,[1]mar2021!A:D,4,0)/1000000,"")</f>
        <v>279.67938299999997</v>
      </c>
      <c r="AL17" s="24">
        <f t="shared" si="7"/>
        <v>40204.036409</v>
      </c>
      <c r="AM17" s="26">
        <f t="shared" si="2"/>
        <v>200.67172249999999</v>
      </c>
      <c r="AN17" s="26">
        <f t="shared" si="2"/>
        <v>107.68361901685392</v>
      </c>
      <c r="AO17" s="26">
        <f t="shared" si="2"/>
        <v>86.276498872340426</v>
      </c>
      <c r="AP17" s="26">
        <f t="shared" si="2"/>
        <v>98.089980574468072</v>
      </c>
      <c r="AQ17" s="26">
        <f t="shared" si="3"/>
        <v>130.71048413793105</v>
      </c>
      <c r="AR17" s="26">
        <f t="shared" si="3"/>
        <v>125.14156063636364</v>
      </c>
      <c r="AS17" s="26">
        <f t="shared" si="3"/>
        <v>136.74392983333334</v>
      </c>
      <c r="AT17" s="26">
        <f t="shared" si="3"/>
        <v>82.062130666666675</v>
      </c>
      <c r="AU17" s="26" t="str">
        <f t="shared" si="3"/>
        <v/>
      </c>
      <c r="AV17" s="26" t="str">
        <f t="shared" si="3"/>
        <v/>
      </c>
      <c r="AW17" s="27">
        <f t="shared" si="4"/>
        <v>121.99056448583877</v>
      </c>
      <c r="AX17" s="28">
        <f t="shared" si="4"/>
        <v>0.70557789001144211</v>
      </c>
      <c r="AY17" s="28">
        <f t="shared" si="4"/>
        <v>0.73214271288871413</v>
      </c>
      <c r="AZ17" s="28">
        <f t="shared" si="4"/>
        <v>0.72720512613192101</v>
      </c>
      <c r="BA17" s="28">
        <f t="shared" si="4"/>
        <v>0.73190373370268058</v>
      </c>
      <c r="BB17" s="28">
        <f t="shared" si="5"/>
        <v>0.7489709452744634</v>
      </c>
      <c r="BC17" s="28">
        <f t="shared" si="5"/>
        <v>0.67534659895457871</v>
      </c>
      <c r="BD17" s="28">
        <f t="shared" si="5"/>
        <v>0.71233005578666897</v>
      </c>
      <c r="BE17" s="28">
        <f t="shared" si="5"/>
        <v>0.74910576495227243</v>
      </c>
      <c r="BF17" s="28" t="str">
        <f t="shared" si="5"/>
        <v/>
      </c>
      <c r="BG17" s="28" t="str">
        <f t="shared" si="5"/>
        <v/>
      </c>
      <c r="BH17" s="28">
        <f t="shared" si="5"/>
        <v>0.75999991771721853</v>
      </c>
      <c r="BI17" s="29">
        <f t="shared" si="6"/>
        <v>0.71801039395930588</v>
      </c>
      <c r="BJ17" s="19"/>
      <c r="BK17" s="19"/>
      <c r="BL17" s="19"/>
      <c r="BM17" s="19"/>
      <c r="BN17" s="30">
        <f t="shared" si="8"/>
        <v>-2</v>
      </c>
      <c r="BO17" s="30">
        <f t="shared" si="9"/>
        <v>-367.99922800000058</v>
      </c>
      <c r="BP17" s="30">
        <f t="shared" si="10"/>
        <v>0</v>
      </c>
    </row>
    <row r="18" spans="1:68" x14ac:dyDescent="0.3">
      <c r="A18" s="20">
        <v>55</v>
      </c>
      <c r="B18" s="1" t="str">
        <f>VLOOKUP(A18,[1]instituciones!A:B,2,0)</f>
        <v>Consorcio</v>
      </c>
      <c r="C18" s="23">
        <f>VLOOKUP(A18,[1]may2020!A:D,2,0)</f>
        <v>16</v>
      </c>
      <c r="D18" s="23">
        <f>VLOOKUP(A18,[1]jun2020!A:D,2,0)</f>
        <v>35</v>
      </c>
      <c r="E18" s="23">
        <f>VLOOKUP(A18,[1]jul2020!A:D,2,0)</f>
        <v>28</v>
      </c>
      <c r="F18" s="23">
        <f>VLOOKUP(A18,[1]ago2020!A:D,2,0)</f>
        <v>23</v>
      </c>
      <c r="G18" s="23">
        <f>IFERROR(VLOOKUP(A18,[1]sep2020!A:D,2,0),"")</f>
        <v>10</v>
      </c>
      <c r="H18" s="23">
        <f>IFERROR(VLOOKUP(A18,[1]oct2020!A:D,2,0),"")</f>
        <v>6</v>
      </c>
      <c r="I18" s="23">
        <f>IFERROR(VLOOKUP(A18,[1]nov2020!A:D,2,0),"")</f>
        <v>3</v>
      </c>
      <c r="J18" s="23">
        <f>IFERROR(VLOOKUP(A18,[1]dic2020!A:D,2,0),"")</f>
        <v>1</v>
      </c>
      <c r="K18" s="23">
        <f>IFERROR(VLOOKUP(A18,[1]ene2021!A:D,2,0),"")</f>
        <v>1</v>
      </c>
      <c r="L18" s="23">
        <f>IFERROR(VLOOKUP(A18,[1]feb2021!A:D,2,0),"")</f>
        <v>1</v>
      </c>
      <c r="M18" s="23">
        <f>IFERROR(VLOOKUP(A18,[1]mar2021!A:D,2,0),"")</f>
        <v>1</v>
      </c>
      <c r="N18" s="24">
        <f t="shared" si="0"/>
        <v>125</v>
      </c>
      <c r="O18" s="23">
        <f>VLOOKUP(A18,[1]may2020!A:D,3,0)/1000000</f>
        <v>4000</v>
      </c>
      <c r="P18" s="23">
        <f>VLOOKUP(A18,[1]jun2020!A:D,3,0)/1000000</f>
        <v>7840</v>
      </c>
      <c r="Q18" s="23">
        <f>VLOOKUP(A18,[1]jul2020!A:D,3,0)/1000000</f>
        <v>5987.3209999999999</v>
      </c>
      <c r="R18" s="23">
        <f>VLOOKUP(A18,[1]ago2020!A:D,3,0)/1000000</f>
        <v>8072</v>
      </c>
      <c r="S18" s="23">
        <f>IFERROR(VLOOKUP(A18,[1]sep2020!A:D,3,0)/1000000,"")</f>
        <v>3652</v>
      </c>
      <c r="T18" s="23">
        <f>IFERROR(VLOOKUP(A18,[1]oct2020!A:D,3,0)/1000000,"")</f>
        <v>1276</v>
      </c>
      <c r="U18" s="23">
        <f>IFERROR(VLOOKUP(A18,[1]nov2020!A:D,3,0)/1000000,"")</f>
        <v>180</v>
      </c>
      <c r="V18" s="23">
        <f>IFERROR(VLOOKUP(A18,[1]dic2020!A:D,3,0)/1000000,"")</f>
        <v>300</v>
      </c>
      <c r="W18" s="23">
        <f>IFERROR(VLOOKUP(A18,[1]ene2021!A:D,3,0)/1000000,"")</f>
        <v>650</v>
      </c>
      <c r="X18" s="23">
        <f>IFERROR(VLOOKUP(A18,[1]feb2021!A:D,3,0)/1000000,"")</f>
        <v>800</v>
      </c>
      <c r="Y18" s="23">
        <f>IFERROR(VLOOKUP(A18,[1]mar2021!A:D,3,0)/1000000,"")</f>
        <v>2900</v>
      </c>
      <c r="Z18" s="25">
        <f t="shared" si="1"/>
        <v>35657.320999999996</v>
      </c>
      <c r="AA18" s="23">
        <f>VLOOKUP(A18,[1]may2020!A:D,4,0)/1000000</f>
        <v>2715</v>
      </c>
      <c r="AB18" s="23">
        <f>VLOOKUP(A18,[1]jun2020!A:D,4,0)/1000000</f>
        <v>5642.9</v>
      </c>
      <c r="AC18" s="23">
        <f>VLOOKUP(A18,[1]jul2020!A:D,4,0)/1000000</f>
        <v>4282.1247000000003</v>
      </c>
      <c r="AD18" s="23">
        <f>VLOOKUP(A18,[1]ago2020!A:D,4,0)/1000000</f>
        <v>5413.4</v>
      </c>
      <c r="AE18" s="23">
        <f>IFERROR(VLOOKUP(A18,[1]sep2020!A:D,4,0)/1000000,"")</f>
        <v>2521.6999999999998</v>
      </c>
      <c r="AF18" s="23">
        <f>IFERROR(VLOOKUP(A18,[1]oct2020!A:D,4,0)/1000000,"")</f>
        <v>970.8</v>
      </c>
      <c r="AG18" s="23">
        <f>IFERROR(VLOOKUP(A18,[1]nov2020!A:D,4,0)/1000000,"")</f>
        <v>144</v>
      </c>
      <c r="AH18" s="23">
        <f>IFERROR(VLOOKUP(A18,[1]dic2020!A:D,4,0)/1000000,0)</f>
        <v>210</v>
      </c>
      <c r="AI18" s="23">
        <f>IFERROR(VLOOKUP(A18,[1]ene2021!A:D,4,0)/1000000,"")</f>
        <v>455</v>
      </c>
      <c r="AJ18" s="23">
        <f>IFERROR(VLOOKUP(A18,[1]feb2021!A:D,4,0)/1000000,"")</f>
        <v>560</v>
      </c>
      <c r="AK18" s="23">
        <f>IFERROR(VLOOKUP(A18,[1]mar2021!A:D,4,0)/1000000,"")</f>
        <v>2030</v>
      </c>
      <c r="AL18" s="24">
        <f t="shared" si="7"/>
        <v>22914.9247</v>
      </c>
      <c r="AM18" s="26">
        <f t="shared" si="2"/>
        <v>250</v>
      </c>
      <c r="AN18" s="26">
        <f t="shared" si="2"/>
        <v>224</v>
      </c>
      <c r="AO18" s="26">
        <f t="shared" si="2"/>
        <v>213.83289285714287</v>
      </c>
      <c r="AP18" s="26">
        <f t="shared" si="2"/>
        <v>350.95652173913044</v>
      </c>
      <c r="AQ18" s="26">
        <f t="shared" si="3"/>
        <v>365.2</v>
      </c>
      <c r="AR18" s="26">
        <f t="shared" si="3"/>
        <v>212.66666666666666</v>
      </c>
      <c r="AS18" s="26">
        <f t="shared" si="3"/>
        <v>60</v>
      </c>
      <c r="AT18" s="26">
        <f t="shared" si="3"/>
        <v>300</v>
      </c>
      <c r="AU18" s="26">
        <f t="shared" si="3"/>
        <v>650</v>
      </c>
      <c r="AV18" s="26">
        <f t="shared" si="3"/>
        <v>800</v>
      </c>
      <c r="AW18" s="27">
        <f t="shared" si="4"/>
        <v>285.25856799999997</v>
      </c>
      <c r="AX18" s="28">
        <f t="shared" si="4"/>
        <v>0.67874999999999996</v>
      </c>
      <c r="AY18" s="28">
        <f t="shared" si="4"/>
        <v>0.71975765306122441</v>
      </c>
      <c r="AZ18" s="28">
        <f t="shared" si="4"/>
        <v>0.71519878423087724</v>
      </c>
      <c r="BA18" s="28">
        <f t="shared" si="4"/>
        <v>0.67063924677898901</v>
      </c>
      <c r="BB18" s="28">
        <f t="shared" si="5"/>
        <v>0.69049835706462204</v>
      </c>
      <c r="BC18" s="28">
        <f t="shared" si="5"/>
        <v>0.76081504702194358</v>
      </c>
      <c r="BD18" s="28">
        <f t="shared" si="5"/>
        <v>0.8</v>
      </c>
      <c r="BE18" s="28">
        <f t="shared" si="5"/>
        <v>0.7</v>
      </c>
      <c r="BF18" s="28">
        <f t="shared" si="5"/>
        <v>0.7</v>
      </c>
      <c r="BG18" s="28">
        <f t="shared" si="5"/>
        <v>0.7</v>
      </c>
      <c r="BH18" s="28">
        <f t="shared" si="5"/>
        <v>0.7</v>
      </c>
      <c r="BI18" s="29">
        <f t="shared" si="6"/>
        <v>0.64264291476075841</v>
      </c>
      <c r="BJ18" s="19"/>
      <c r="BK18" s="19"/>
      <c r="BL18" s="19"/>
      <c r="BM18" s="19"/>
      <c r="BN18" s="30">
        <f t="shared" si="8"/>
        <v>-1</v>
      </c>
      <c r="BO18" s="30">
        <f t="shared" si="9"/>
        <v>-2899.9999999999964</v>
      </c>
      <c r="BP18" s="30">
        <f t="shared" si="10"/>
        <v>0</v>
      </c>
    </row>
    <row r="19" spans="1:68" x14ac:dyDescent="0.3">
      <c r="A19" s="20">
        <v>672</v>
      </c>
      <c r="B19" s="31" t="str">
        <f>VLOOKUP(A19,[1]instituciones!A:B,2,0)</f>
        <v>COOPEUCH</v>
      </c>
      <c r="C19" s="31">
        <f>VLOOKUP(A19,[1]may2020!A:D,2,0)</f>
        <v>6</v>
      </c>
      <c r="D19" s="31">
        <f>VLOOKUP(A19,[1]jun2020!A:D,2,0)</f>
        <v>85</v>
      </c>
      <c r="E19" s="31">
        <f>VLOOKUP(A19,[1]jul2020!A:D,2,0)</f>
        <v>67</v>
      </c>
      <c r="F19" s="31">
        <f>VLOOKUP(A19,[1]ago2020!A:D,2,0)</f>
        <v>43</v>
      </c>
      <c r="G19" s="31">
        <f>IFERROR(VLOOKUP(A19,[1]sep2020!A:D,2,0),"")</f>
        <v>17</v>
      </c>
      <c r="H19" s="31">
        <f>IFERROR(VLOOKUP(A19,[1]oct2020!A:D,2,0),"")</f>
        <v>38</v>
      </c>
      <c r="I19" s="31">
        <f>IFERROR(VLOOKUP(A19,[1]nov2020!A:D,2,0),"")</f>
        <v>19</v>
      </c>
      <c r="J19" s="31">
        <f>IFERROR(VLOOKUP(A19,[1]dic2020!A:D,2,0),"")</f>
        <v>30</v>
      </c>
      <c r="K19" s="31">
        <f>IFERROR(VLOOKUP(A19,[1]ene2021!A:D,2,0),"")</f>
        <v>28</v>
      </c>
      <c r="L19" s="31">
        <f>IFERROR(VLOOKUP(A19,[1]feb2021!A:D,2,0),"")</f>
        <v>23</v>
      </c>
      <c r="M19" s="31">
        <f>IFERROR(VLOOKUP(A19,[1]mar2021!A:D,2,0),"")</f>
        <v>17</v>
      </c>
      <c r="N19" s="25">
        <f>SUM(C19:M19)</f>
        <v>373</v>
      </c>
      <c r="O19" s="31">
        <f>VLOOKUP(A19,[1]may2020!A:D,3,0)/1000000</f>
        <v>98.721048999999994</v>
      </c>
      <c r="P19" s="31">
        <f>VLOOKUP(A19,[1]jun2020!A:D,3,0)/1000000</f>
        <v>1072.9189409999999</v>
      </c>
      <c r="Q19" s="31">
        <f>VLOOKUP(A19,[1]jul2020!A:D,3,0)/1000000</f>
        <v>329.94543700000003</v>
      </c>
      <c r="R19" s="31">
        <f>VLOOKUP(A19,[1]ago2020!A:D,3,0)/1000000</f>
        <v>224.623727</v>
      </c>
      <c r="S19" s="31">
        <f>IFERROR(VLOOKUP(A19,[1]sep2020!A:D,3,0)/1000000,"")</f>
        <v>157.72797299999999</v>
      </c>
      <c r="T19" s="31">
        <f>IFERROR(VLOOKUP(A19,[1]oct2020!A:D,3,0)/1000000,"")</f>
        <v>277.94609400000002</v>
      </c>
      <c r="U19" s="31">
        <f>IFERROR(VLOOKUP(A19,[1]nov2020!A:D,3,0)/1000000,"")</f>
        <v>91.003579000000002</v>
      </c>
      <c r="V19" s="31">
        <f>IFERROR(VLOOKUP(A19,[1]dic2020!A:D,3,0)/1000000,"")</f>
        <v>254.41045</v>
      </c>
      <c r="W19" s="31">
        <f>IFERROR(VLOOKUP(A19,[1]ene2021!A:D,3,0)/1000000,"")</f>
        <v>146.70910699999999</v>
      </c>
      <c r="X19" s="31">
        <f>IFERROR(VLOOKUP(A19,[1]feb2021!A:D,3,0)/1000000,"")</f>
        <v>177.11419699999999</v>
      </c>
      <c r="Y19" s="31">
        <f>IFERROR(VLOOKUP(A19,[1]mar2021!A:D,3,0)/1000000,"")</f>
        <v>102.95728</v>
      </c>
      <c r="Z19" s="25">
        <f>SUM(O19:Y19)</f>
        <v>2934.0778340000002</v>
      </c>
      <c r="AA19" s="31">
        <f>VLOOKUP(A19,[1]may2020!A:D,4,0)/1000000</f>
        <v>79.783596000000003</v>
      </c>
      <c r="AB19" s="31">
        <f>VLOOKUP(A19,[1]jun2020!A:D,4,0)/1000000</f>
        <v>902.17402300000003</v>
      </c>
      <c r="AC19" s="31">
        <f>VLOOKUP(A19,[1]jul2020!A:D,4,0)/1000000</f>
        <v>280.453621</v>
      </c>
      <c r="AD19" s="31">
        <f>VLOOKUP(A19,[1]ago2020!A:D,4,0)/1000000</f>
        <v>190.930171</v>
      </c>
      <c r="AE19" s="31">
        <f>IFERROR(VLOOKUP(A19,[1]sep2020!A:D,4,0)/1000000,"")</f>
        <v>132.52026900000001</v>
      </c>
      <c r="AF19" s="31">
        <f>IFERROR(VLOOKUP(A19,[1]oct2020!A:D,4,0)/1000000,"")</f>
        <v>233.20627899999999</v>
      </c>
      <c r="AG19" s="31">
        <f>IFERROR(VLOOKUP(A19,[1]nov2020!A:D,4,0)/1000000,"")</f>
        <v>77.353042000000002</v>
      </c>
      <c r="AH19" s="31">
        <f>IFERROR(VLOOKUP(A19,[1]dic2020!A:D,4,0)/1000000,"")</f>
        <v>214.70592400000001</v>
      </c>
      <c r="AI19" s="31">
        <f>IFERROR(VLOOKUP(A19,[1]ene2021!A:D,4,0)/1000000,"")</f>
        <v>124.702742</v>
      </c>
      <c r="AJ19" s="31">
        <f>IFERROR(VLOOKUP(A19,[1]feb2021!A:D,4,0)/1000000,"")</f>
        <v>150.547067</v>
      </c>
      <c r="AK19" s="31">
        <f>IFERROR(VLOOKUP(A19,[1]mar2021!A:D,4,0)/1000000,"")</f>
        <v>87.513687000000004</v>
      </c>
      <c r="AL19" s="25">
        <f t="shared" si="7"/>
        <v>2386.3767339999999</v>
      </c>
      <c r="AM19" s="32">
        <f t="shared" si="2"/>
        <v>16.453508166666666</v>
      </c>
      <c r="AN19" s="32">
        <f t="shared" si="2"/>
        <v>12.622575776470587</v>
      </c>
      <c r="AO19" s="32">
        <f t="shared" si="2"/>
        <v>4.9245587611940307</v>
      </c>
      <c r="AP19" s="32">
        <f t="shared" si="2"/>
        <v>5.2238076046511628</v>
      </c>
      <c r="AQ19" s="32">
        <f t="shared" si="3"/>
        <v>9.2781160588235281</v>
      </c>
      <c r="AR19" s="32">
        <f t="shared" si="3"/>
        <v>7.3143708947368422</v>
      </c>
      <c r="AS19" s="32">
        <f t="shared" si="3"/>
        <v>4.789662052631579</v>
      </c>
      <c r="AT19" s="32">
        <f t="shared" si="3"/>
        <v>8.4803483333333336</v>
      </c>
      <c r="AU19" s="32">
        <f t="shared" si="3"/>
        <v>5.2396109642857143</v>
      </c>
      <c r="AV19" s="32">
        <f t="shared" si="3"/>
        <v>7.7006172608695644</v>
      </c>
      <c r="AW19" s="33">
        <f t="shared" si="4"/>
        <v>7.8661604128686333</v>
      </c>
      <c r="AX19" s="34">
        <f t="shared" si="4"/>
        <v>0.80817208496234683</v>
      </c>
      <c r="AY19" s="34">
        <f t="shared" si="4"/>
        <v>0.84085944289429793</v>
      </c>
      <c r="AZ19" s="34">
        <f t="shared" si="4"/>
        <v>0.84999999863613807</v>
      </c>
      <c r="BA19" s="34">
        <f t="shared" si="4"/>
        <v>0.85000001357826283</v>
      </c>
      <c r="BB19" s="34">
        <f t="shared" si="5"/>
        <v>0.84018241329963717</v>
      </c>
      <c r="BC19" s="34">
        <f t="shared" si="5"/>
        <v>0.8390342013584835</v>
      </c>
      <c r="BD19" s="34">
        <f t="shared" si="5"/>
        <v>0.84999999835171314</v>
      </c>
      <c r="BE19" s="34">
        <f t="shared" si="5"/>
        <v>0.84393516068227548</v>
      </c>
      <c r="BF19" s="34">
        <f t="shared" si="5"/>
        <v>0.85000000715701995</v>
      </c>
      <c r="BG19" s="34">
        <f t="shared" si="5"/>
        <v>0.84999999745926635</v>
      </c>
      <c r="BH19" s="34">
        <f t="shared" si="5"/>
        <v>0.84999999028723372</v>
      </c>
      <c r="BI19" s="35">
        <f t="shared" si="6"/>
        <v>0.81333109379265356</v>
      </c>
      <c r="BJ19" s="19"/>
      <c r="BK19" s="19"/>
      <c r="BL19" s="19"/>
      <c r="BM19" s="19"/>
      <c r="BN19" s="30">
        <f t="shared" si="8"/>
        <v>-17</v>
      </c>
      <c r="BO19" s="30">
        <f t="shared" si="9"/>
        <v>-102.95728000000008</v>
      </c>
      <c r="BP19" s="30">
        <f t="shared" si="10"/>
        <v>0</v>
      </c>
    </row>
    <row r="20" spans="1:68" x14ac:dyDescent="0.3">
      <c r="A20" s="20"/>
      <c r="B20" s="15" t="s">
        <v>13</v>
      </c>
      <c r="C20" s="23">
        <f t="shared" ref="C20:M20" si="11">SUM(C9:C19)</f>
        <v>71517</v>
      </c>
      <c r="D20" s="23">
        <f t="shared" si="11"/>
        <v>69148</v>
      </c>
      <c r="E20" s="23">
        <f t="shared" si="11"/>
        <v>63173</v>
      </c>
      <c r="F20" s="23">
        <f t="shared" si="11"/>
        <v>29261</v>
      </c>
      <c r="G20" s="23">
        <f t="shared" si="11"/>
        <v>8486</v>
      </c>
      <c r="H20" s="23">
        <f t="shared" si="11"/>
        <v>12367</v>
      </c>
      <c r="I20" s="23">
        <f t="shared" si="11"/>
        <v>12079</v>
      </c>
      <c r="J20" s="23">
        <f t="shared" si="11"/>
        <v>8112</v>
      </c>
      <c r="K20" s="23">
        <f t="shared" si="11"/>
        <v>6343</v>
      </c>
      <c r="L20" s="23">
        <f t="shared" si="11"/>
        <v>4065</v>
      </c>
      <c r="M20" s="23">
        <f t="shared" si="11"/>
        <v>951</v>
      </c>
      <c r="N20" s="24">
        <f>SUM(C20:M20)</f>
        <v>285502</v>
      </c>
      <c r="O20" s="23">
        <f t="shared" ref="O20:Y20" si="12">SUM(O9:O19)</f>
        <v>3733971.541741</v>
      </c>
      <c r="P20" s="23">
        <f t="shared" si="12"/>
        <v>2700473.5699360003</v>
      </c>
      <c r="Q20" s="23">
        <f t="shared" si="12"/>
        <v>1320689.593134</v>
      </c>
      <c r="R20" s="23">
        <f t="shared" si="12"/>
        <v>573184.54147499998</v>
      </c>
      <c r="S20" s="23">
        <f t="shared" si="12"/>
        <v>283718.01807599998</v>
      </c>
      <c r="T20" s="23">
        <f t="shared" si="12"/>
        <v>215001.97191200004</v>
      </c>
      <c r="U20" s="23">
        <f t="shared" si="12"/>
        <v>179592.93307000003</v>
      </c>
      <c r="V20" s="23">
        <f t="shared" si="12"/>
        <v>121106.14212400001</v>
      </c>
      <c r="W20" s="23">
        <f t="shared" si="12"/>
        <v>112065.310015</v>
      </c>
      <c r="X20" s="23">
        <f t="shared" si="12"/>
        <v>60769.207552</v>
      </c>
      <c r="Y20" s="23">
        <f t="shared" si="12"/>
        <v>31887.995257999999</v>
      </c>
      <c r="Z20" s="24">
        <f>SUM(O20:Y20)</f>
        <v>9332460.8242930025</v>
      </c>
      <c r="AA20" s="23">
        <f t="shared" ref="AA20:AK20" si="13">SUM(AA9:AA19)</f>
        <v>2839691.7600509999</v>
      </c>
      <c r="AB20" s="23">
        <f t="shared" si="13"/>
        <v>2033565.4372369999</v>
      </c>
      <c r="AC20" s="23">
        <f t="shared" si="13"/>
        <v>1024037.768467</v>
      </c>
      <c r="AD20" s="23">
        <f t="shared" si="13"/>
        <v>449474.52469100006</v>
      </c>
      <c r="AE20" s="23">
        <f t="shared" si="13"/>
        <v>217198.00697799999</v>
      </c>
      <c r="AF20" s="23">
        <f t="shared" si="13"/>
        <v>170018.85686</v>
      </c>
      <c r="AG20" s="23">
        <f t="shared" si="13"/>
        <v>142530.83548399998</v>
      </c>
      <c r="AH20" s="23">
        <f t="shared" si="13"/>
        <v>102912.99924</v>
      </c>
      <c r="AI20" s="23">
        <f t="shared" si="13"/>
        <v>89752.845245000004</v>
      </c>
      <c r="AJ20" s="23">
        <f t="shared" si="13"/>
        <v>49137.758731000009</v>
      </c>
      <c r="AK20" s="23">
        <f t="shared" si="13"/>
        <v>24611.511473999999</v>
      </c>
      <c r="AL20" s="24">
        <f t="shared" si="7"/>
        <v>7118320.7929839985</v>
      </c>
      <c r="AM20" s="26">
        <f t="shared" si="2"/>
        <v>52.210964410433881</v>
      </c>
      <c r="AN20" s="26">
        <f t="shared" si="2"/>
        <v>39.053531120726561</v>
      </c>
      <c r="AO20" s="26">
        <f t="shared" si="2"/>
        <v>20.905918559099614</v>
      </c>
      <c r="AP20" s="26">
        <f t="shared" si="2"/>
        <v>19.588686014661153</v>
      </c>
      <c r="AQ20" s="26">
        <f t="shared" si="2"/>
        <v>33.43365756257365</v>
      </c>
      <c r="AR20" s="26">
        <f t="shared" si="2"/>
        <v>17.385135595698234</v>
      </c>
      <c r="AS20" s="26">
        <f t="shared" si="2"/>
        <v>14.868195468995781</v>
      </c>
      <c r="AT20" s="26">
        <f t="shared" si="2"/>
        <v>14.929258151380671</v>
      </c>
      <c r="AU20" s="26">
        <f t="shared" si="2"/>
        <v>17.667556363708023</v>
      </c>
      <c r="AV20" s="26">
        <f t="shared" si="2"/>
        <v>14.949374551537515</v>
      </c>
      <c r="AW20" s="27">
        <f t="shared" si="4"/>
        <v>32.68789999472159</v>
      </c>
      <c r="AX20" s="36">
        <f t="shared" si="4"/>
        <v>0.76050171467749494</v>
      </c>
      <c r="AY20" s="36">
        <f t="shared" si="4"/>
        <v>0.75304030369947084</v>
      </c>
      <c r="AZ20" s="28">
        <f t="shared" si="4"/>
        <v>0.77538111437446522</v>
      </c>
      <c r="BA20" s="28">
        <f t="shared" si="4"/>
        <v>0.78417070274496292</v>
      </c>
      <c r="BB20" s="28">
        <f t="shared" si="4"/>
        <v>0.7655418166632576</v>
      </c>
      <c r="BC20" s="28">
        <f t="shared" si="4"/>
        <v>0.79077812797730263</v>
      </c>
      <c r="BD20" s="28">
        <f t="shared" si="4"/>
        <v>0.79363276186622367</v>
      </c>
      <c r="BE20" s="28">
        <f t="shared" si="4"/>
        <v>0.84977522555898011</v>
      </c>
      <c r="BF20" s="28">
        <f t="shared" si="4"/>
        <v>0.80089766612867574</v>
      </c>
      <c r="BG20" s="28">
        <f t="shared" si="4"/>
        <v>0.80859633867947023</v>
      </c>
      <c r="BH20" s="28">
        <f t="shared" si="4"/>
        <v>0.77181118709008556</v>
      </c>
      <c r="BI20" s="37">
        <f t="shared" si="6"/>
        <v>0.76274853192574321</v>
      </c>
      <c r="BJ20" s="19"/>
      <c r="BK20" s="19"/>
      <c r="BL20" s="19"/>
      <c r="BM20" s="19"/>
      <c r="BN20" s="30">
        <f t="shared" si="8"/>
        <v>-951</v>
      </c>
      <c r="BO20" s="30">
        <f t="shared" si="9"/>
        <v>-31887.995257999748</v>
      </c>
      <c r="BP20" s="30">
        <f t="shared" si="10"/>
        <v>0</v>
      </c>
    </row>
    <row r="21" spans="1:68" s="51" customFormat="1" x14ac:dyDescent="0.3">
      <c r="A21" s="38"/>
      <c r="B21" s="39" t="s">
        <v>14</v>
      </c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2">
        <f t="shared" ref="O21:Y21" si="14">O20/C82</f>
        <v>4543.594677286721</v>
      </c>
      <c r="P21" s="42">
        <f t="shared" si="14"/>
        <v>3402.3000175578291</v>
      </c>
      <c r="Q21" s="42">
        <f t="shared" si="14"/>
        <v>1682.9859864335504</v>
      </c>
      <c r="R21" s="42">
        <f t="shared" si="14"/>
        <v>730.42261857581582</v>
      </c>
      <c r="S21" s="42">
        <f t="shared" si="14"/>
        <v>367.03495223285898</v>
      </c>
      <c r="T21" s="42">
        <f t="shared" si="14"/>
        <v>272.75168649320671</v>
      </c>
      <c r="U21" s="42">
        <f t="shared" si="14"/>
        <v>235.41439422976094</v>
      </c>
      <c r="V21" s="42">
        <f t="shared" si="14"/>
        <v>164.830811487213</v>
      </c>
      <c r="W21" s="42">
        <f t="shared" si="14"/>
        <v>154.88046604980929</v>
      </c>
      <c r="X21" s="42">
        <f t="shared" si="14"/>
        <v>84.094498639691125</v>
      </c>
      <c r="Y21" s="42">
        <f t="shared" si="14"/>
        <v>43.900484956702506</v>
      </c>
      <c r="Z21" s="41"/>
      <c r="AA21" s="42">
        <f t="shared" ref="AA21:AK21" si="15">AA20/C82</f>
        <v>3455.4115428760906</v>
      </c>
      <c r="AB21" s="42">
        <f t="shared" si="15"/>
        <v>2562.0690384984628</v>
      </c>
      <c r="AC21" s="42">
        <f t="shared" si="15"/>
        <v>1304.9555496374549</v>
      </c>
      <c r="AD21" s="42">
        <f t="shared" si="15"/>
        <v>572.77601810941349</v>
      </c>
      <c r="AE21" s="42">
        <f t="shared" si="15"/>
        <v>280.98060411125482</v>
      </c>
      <c r="AF21" s="42">
        <f t="shared" si="15"/>
        <v>215.68606804775015</v>
      </c>
      <c r="AG21" s="42">
        <f t="shared" si="15"/>
        <v>186.83257587562917</v>
      </c>
      <c r="AH21" s="42">
        <f t="shared" si="15"/>
        <v>140.06914001061614</v>
      </c>
      <c r="AI21" s="42">
        <f t="shared" si="15"/>
        <v>124.04340378821385</v>
      </c>
      <c r="AJ21" s="42">
        <f t="shared" si="15"/>
        <v>67.998503703139932</v>
      </c>
      <c r="AK21" s="42">
        <f t="shared" si="15"/>
        <v>33.882885408263007</v>
      </c>
      <c r="AL21" s="42">
        <f>AL20/L82</f>
        <v>9850.574696572241</v>
      </c>
      <c r="AM21" s="43"/>
      <c r="AN21" s="43"/>
      <c r="AO21" s="44"/>
      <c r="AP21" s="44"/>
      <c r="AQ21" s="44"/>
      <c r="AR21" s="44"/>
      <c r="AS21" s="44"/>
      <c r="AT21" s="44"/>
      <c r="AU21" s="44"/>
      <c r="AV21" s="44"/>
      <c r="AW21" s="45"/>
      <c r="AX21" s="46"/>
      <c r="AY21" s="46"/>
      <c r="AZ21" s="47"/>
      <c r="BA21" s="47"/>
      <c r="BB21" s="47"/>
      <c r="BC21" s="47"/>
      <c r="BD21" s="47"/>
      <c r="BE21" s="47"/>
      <c r="BF21" s="47"/>
      <c r="BG21" s="47"/>
      <c r="BH21" s="47"/>
      <c r="BI21" s="48"/>
      <c r="BJ21" s="19"/>
      <c r="BK21" s="19"/>
      <c r="BL21" s="19"/>
      <c r="BM21" s="19"/>
      <c r="BN21" s="49"/>
      <c r="BO21" s="50"/>
      <c r="BP21" s="50"/>
    </row>
    <row r="22" spans="1:68" x14ac:dyDescent="0.3">
      <c r="A22" s="20"/>
      <c r="B22" s="39" t="s">
        <v>15</v>
      </c>
      <c r="C22" s="42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2">
        <f t="shared" ref="O22:Y22" si="16">O20/C83</f>
        <v>130.04377227821081</v>
      </c>
      <c r="P22" s="42">
        <f t="shared" si="16"/>
        <v>94.063166967186419</v>
      </c>
      <c r="Q22" s="42">
        <f t="shared" si="16"/>
        <v>46.046965455403786</v>
      </c>
      <c r="R22" s="42">
        <f t="shared" si="16"/>
        <v>19.994067945909912</v>
      </c>
      <c r="S22" s="42">
        <f t="shared" si="16"/>
        <v>9.8877054548648111</v>
      </c>
      <c r="T22" s="42">
        <f t="shared" si="16"/>
        <v>7.4755628495054367</v>
      </c>
      <c r="U22" s="42">
        <f t="shared" si="16"/>
        <v>6.2070117478195117</v>
      </c>
      <c r="V22" s="42">
        <f t="shared" si="16"/>
        <v>4.1652342034023873</v>
      </c>
      <c r="W22" s="42">
        <f t="shared" si="16"/>
        <v>3.8529071297752071</v>
      </c>
      <c r="X22" s="42">
        <f t="shared" si="16"/>
        <v>2.0815072114529944</v>
      </c>
      <c r="Y22" s="42">
        <f t="shared" si="16"/>
        <v>1.0861003497221495</v>
      </c>
      <c r="Z22" s="41"/>
      <c r="AA22" s="42">
        <f t="shared" ref="AA22:AK22" si="17">AA20/C83</f>
        <v>98.898511800709016</v>
      </c>
      <c r="AB22" s="42">
        <f t="shared" si="17"/>
        <v>70.833355819904099</v>
      </c>
      <c r="AC22" s="42">
        <f t="shared" si="17"/>
        <v>35.703947388373493</v>
      </c>
      <c r="AD22" s="42">
        <f t="shared" si="17"/>
        <v>15.678762311874713</v>
      </c>
      <c r="AE22" s="42">
        <f t="shared" si="17"/>
        <v>7.5694519965484091</v>
      </c>
      <c r="AF22" s="42">
        <f t="shared" si="17"/>
        <v>5.9115115957085793</v>
      </c>
      <c r="AG22" s="42">
        <f t="shared" si="17"/>
        <v>4.9260878763580953</v>
      </c>
      <c r="AH22" s="42">
        <f t="shared" si="17"/>
        <v>3.5395128347022422</v>
      </c>
      <c r="AI22" s="42">
        <f t="shared" si="17"/>
        <v>3.0857843280474979</v>
      </c>
      <c r="AJ22" s="42">
        <f t="shared" si="17"/>
        <v>1.683099110115805</v>
      </c>
      <c r="AK22" s="42">
        <f t="shared" si="17"/>
        <v>0.83826440021800941</v>
      </c>
      <c r="AL22" s="42">
        <f>AL20/L83</f>
        <v>243.82144610579752</v>
      </c>
      <c r="AM22" s="43"/>
      <c r="AN22" s="43"/>
      <c r="AO22" s="44"/>
      <c r="AP22" s="44"/>
      <c r="AQ22" s="44"/>
      <c r="AR22" s="44"/>
      <c r="AS22" s="44"/>
      <c r="AT22" s="44"/>
      <c r="AU22" s="44"/>
      <c r="AV22" s="44"/>
      <c r="AW22" s="45"/>
      <c r="AX22" s="52"/>
      <c r="AY22" s="52"/>
      <c r="AZ22" s="47"/>
      <c r="BA22" s="47"/>
      <c r="BB22" s="47"/>
      <c r="BC22" s="47"/>
      <c r="BD22" s="47"/>
      <c r="BE22" s="47"/>
      <c r="BF22" s="47"/>
      <c r="BG22" s="47"/>
      <c r="BH22" s="47"/>
      <c r="BI22" s="53"/>
      <c r="BJ22" s="19"/>
      <c r="BK22" s="19"/>
      <c r="BL22" s="19"/>
      <c r="BM22" s="19"/>
      <c r="BN22" s="49"/>
      <c r="BO22" s="50"/>
      <c r="BP22" s="50"/>
    </row>
    <row r="23" spans="1:68" x14ac:dyDescent="0.3">
      <c r="A23" s="20"/>
      <c r="B23" s="51"/>
      <c r="C23" s="54"/>
      <c r="D23" s="55"/>
      <c r="E23" s="55"/>
      <c r="F23" s="23"/>
      <c r="G23" s="23"/>
      <c r="H23" s="23"/>
      <c r="I23" s="23"/>
      <c r="J23" s="23"/>
      <c r="K23" s="23"/>
      <c r="L23" s="23"/>
      <c r="M23" s="23"/>
      <c r="N23" s="55"/>
      <c r="O23" s="54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4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7"/>
      <c r="BJ23" s="19"/>
      <c r="BK23" s="19"/>
      <c r="BL23" s="19"/>
      <c r="BM23" s="19"/>
      <c r="BN23" s="19"/>
      <c r="BO23" s="19"/>
      <c r="BP23" s="19"/>
    </row>
    <row r="24" spans="1:68" x14ac:dyDescent="0.3">
      <c r="A24" s="20"/>
      <c r="B24" s="15" t="s">
        <v>16</v>
      </c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4"/>
      <c r="BJ24" s="19"/>
      <c r="BK24" s="19"/>
      <c r="BL24" s="19"/>
      <c r="BM24" s="19"/>
      <c r="BN24" s="19"/>
      <c r="BO24" s="19"/>
      <c r="BP24" s="19"/>
    </row>
    <row r="25" spans="1:68" x14ac:dyDescent="0.3">
      <c r="A25" s="20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4"/>
      <c r="BJ25" s="19"/>
      <c r="BK25" s="19"/>
      <c r="BL25" s="19"/>
      <c r="BM25" s="19"/>
      <c r="BN25" s="19"/>
      <c r="BO25" s="19"/>
      <c r="BP25" s="19"/>
    </row>
    <row r="26" spans="1:68" x14ac:dyDescent="0.3">
      <c r="A26" s="20"/>
      <c r="B26" s="21"/>
      <c r="C26" s="7" t="s">
        <v>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10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 t="s">
        <v>79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 t="s">
        <v>11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 t="s">
        <v>80</v>
      </c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9"/>
      <c r="BK26" s="19"/>
      <c r="BL26" s="19"/>
      <c r="BM26" s="19"/>
      <c r="BN26" s="19"/>
      <c r="BO26" s="19"/>
      <c r="BP26" s="19"/>
    </row>
    <row r="27" spans="1:68" x14ac:dyDescent="0.3">
      <c r="A27" s="20"/>
      <c r="B27" s="21"/>
      <c r="C27" s="22">
        <v>43952</v>
      </c>
      <c r="D27" s="22">
        <v>43983</v>
      </c>
      <c r="E27" s="22">
        <v>44013</v>
      </c>
      <c r="F27" s="22">
        <v>44044</v>
      </c>
      <c r="G27" s="22">
        <v>44075</v>
      </c>
      <c r="H27" s="22">
        <v>44105</v>
      </c>
      <c r="I27" s="22">
        <v>44136</v>
      </c>
      <c r="J27" s="22">
        <v>44166</v>
      </c>
      <c r="K27" s="22">
        <v>44197</v>
      </c>
      <c r="L27" s="22">
        <v>44228</v>
      </c>
      <c r="M27" s="22">
        <v>44256</v>
      </c>
      <c r="N27" s="22" t="s">
        <v>12</v>
      </c>
      <c r="O27" s="22">
        <v>43952</v>
      </c>
      <c r="P27" s="22">
        <v>43983</v>
      </c>
      <c r="Q27" s="22">
        <v>44013</v>
      </c>
      <c r="R27" s="22">
        <v>44044</v>
      </c>
      <c r="S27" s="22">
        <v>44075</v>
      </c>
      <c r="T27" s="22">
        <v>44105</v>
      </c>
      <c r="U27" s="22">
        <v>44136</v>
      </c>
      <c r="V27" s="22">
        <v>44166</v>
      </c>
      <c r="W27" s="22">
        <v>44197</v>
      </c>
      <c r="X27" s="22">
        <v>44228</v>
      </c>
      <c r="Y27" s="22">
        <v>44256</v>
      </c>
      <c r="Z27" s="22" t="s">
        <v>12</v>
      </c>
      <c r="AA27" s="22">
        <v>43952</v>
      </c>
      <c r="AB27" s="22">
        <v>43983</v>
      </c>
      <c r="AC27" s="22">
        <v>44013</v>
      </c>
      <c r="AD27" s="22">
        <v>44044</v>
      </c>
      <c r="AE27" s="22">
        <v>44075</v>
      </c>
      <c r="AF27" s="22">
        <v>44105</v>
      </c>
      <c r="AG27" s="22">
        <v>44136</v>
      </c>
      <c r="AH27" s="22">
        <v>44166</v>
      </c>
      <c r="AI27" s="22">
        <v>44197</v>
      </c>
      <c r="AJ27" s="22">
        <v>44228</v>
      </c>
      <c r="AK27" s="22">
        <v>44256</v>
      </c>
      <c r="AL27" s="22" t="s">
        <v>12</v>
      </c>
      <c r="AM27" s="22">
        <v>43952</v>
      </c>
      <c r="AN27" s="22">
        <v>43983</v>
      </c>
      <c r="AO27" s="22">
        <v>44013</v>
      </c>
      <c r="AP27" s="22">
        <v>44044</v>
      </c>
      <c r="AQ27" s="22">
        <v>44075</v>
      </c>
      <c r="AR27" s="22">
        <v>44105</v>
      </c>
      <c r="AS27" s="22">
        <v>44136</v>
      </c>
      <c r="AT27" s="22">
        <v>44166</v>
      </c>
      <c r="AU27" s="22">
        <v>44197</v>
      </c>
      <c r="AV27" s="22">
        <v>44228</v>
      </c>
      <c r="AW27" s="22" t="s">
        <v>12</v>
      </c>
      <c r="AX27" s="22">
        <v>43952</v>
      </c>
      <c r="AY27" s="22">
        <v>43983</v>
      </c>
      <c r="AZ27" s="22">
        <v>44013</v>
      </c>
      <c r="BA27" s="22">
        <v>44044</v>
      </c>
      <c r="BB27" s="22">
        <v>44075</v>
      </c>
      <c r="BC27" s="22">
        <v>44105</v>
      </c>
      <c r="BD27" s="22">
        <v>44136</v>
      </c>
      <c r="BE27" s="22">
        <v>44166</v>
      </c>
      <c r="BF27" s="22">
        <v>44197</v>
      </c>
      <c r="BG27" s="22">
        <v>44228</v>
      </c>
      <c r="BH27" s="22">
        <v>44256</v>
      </c>
      <c r="BI27" s="22" t="s">
        <v>12</v>
      </c>
      <c r="BJ27" s="19"/>
      <c r="BK27" s="19"/>
      <c r="BL27" s="19"/>
      <c r="BM27" s="19"/>
      <c r="BN27" s="19"/>
      <c r="BO27" s="19"/>
      <c r="BP27" s="19"/>
    </row>
    <row r="28" spans="1:68" x14ac:dyDescent="0.3">
      <c r="A28" s="20">
        <v>1</v>
      </c>
      <c r="B28" s="1" t="s">
        <v>17</v>
      </c>
      <c r="C28" s="58">
        <f>VLOOKUP(A28,[1]may2020!F:I,2,0)</f>
        <v>60317</v>
      </c>
      <c r="D28" s="58">
        <f>VLOOKUP(A28,[1]jun2020!F:I,2,0)</f>
        <v>60800</v>
      </c>
      <c r="E28" s="23">
        <f>VLOOKUP(A28,[1]jul2020!F:I,2,0)</f>
        <v>59083</v>
      </c>
      <c r="F28" s="23">
        <f>VLOOKUP(A28,[1]ago2020!F:I,2,0)</f>
        <v>27414</v>
      </c>
      <c r="G28" s="23">
        <f>VLOOKUP(A28,[1]sep2020!F:I,2,0)</f>
        <v>7485</v>
      </c>
      <c r="H28" s="23">
        <f>VLOOKUP(A28,[1]oct2020!F:I,2,0)</f>
        <v>11734</v>
      </c>
      <c r="I28" s="23">
        <f>VLOOKUP(A28,[1]nov2020!F:I,2,0)</f>
        <v>11547</v>
      </c>
      <c r="J28" s="23">
        <f>VLOOKUP(A28,[1]dic2020!F:I,2,0)</f>
        <v>7747</v>
      </c>
      <c r="K28" s="23">
        <f>VLOOKUP(A28,[1]ene2021!F:I,2,0)</f>
        <v>6065</v>
      </c>
      <c r="L28" s="23">
        <f>VLOOKUP(A28,[1]feb2021!F:I,2,0)</f>
        <v>3916</v>
      </c>
      <c r="M28" s="23">
        <f>VLOOKUP(A28,[1]mar2021!F:I,2,0)</f>
        <v>857</v>
      </c>
      <c r="N28" s="24">
        <f>SUM(C28:M28)</f>
        <v>256965</v>
      </c>
      <c r="O28" s="58">
        <f>VLOOKUP(A28,[1]may2020!F:I,3,0)/1000000</f>
        <v>1100739.8321</v>
      </c>
      <c r="P28" s="58">
        <f>VLOOKUP(A28,[1]jun2020!F:I,3,0)/1000000</f>
        <v>740943.25502799999</v>
      </c>
      <c r="Q28" s="23">
        <f>VLOOKUP(A28,[1]jul2020!F:I,3,0)/1000000</f>
        <v>531249.98235900002</v>
      </c>
      <c r="R28" s="23">
        <f>VLOOKUP(A28,[1]ago2020!F:I,3,0)/1000000</f>
        <v>258663.70080799999</v>
      </c>
      <c r="S28" s="23">
        <f>VLOOKUP(A28,[1]sep2020!F:I,3,0)/1000000</f>
        <v>97941.652958000006</v>
      </c>
      <c r="T28" s="23">
        <f>VLOOKUP(A28,[1]oct2020!F:I,3,0)/1000000</f>
        <v>109877.070916</v>
      </c>
      <c r="U28" s="23">
        <f>VLOOKUP(A28,[1]nov2020!F:I,3,0)/1000000</f>
        <v>97217.027918000007</v>
      </c>
      <c r="V28" s="23">
        <f>VLOOKUP(A28,[1]dic2020!F:I,3,0)/1000000</f>
        <v>68990.602150999999</v>
      </c>
      <c r="W28" s="23">
        <f>VLOOKUP(A28,[1]ene2021!F:I,3,0)/1000000</f>
        <v>63258.145962000002</v>
      </c>
      <c r="X28" s="23">
        <f>VLOOKUP(A28,[1]feb2021!F:I,3,0)/1000000</f>
        <v>39070.985050000003</v>
      </c>
      <c r="Y28" s="23">
        <f>VLOOKUP(A28,[1]mar2021!F:I,3,0)/1000000</f>
        <v>11932.846524</v>
      </c>
      <c r="Z28" s="24">
        <f>SUM(O28:Y28)</f>
        <v>3119885.1017739992</v>
      </c>
      <c r="AA28" s="58">
        <f>VLOOKUP(A28,[1]may2020!F:I,4,0)/1000000</f>
        <v>932123.21300400002</v>
      </c>
      <c r="AB28" s="23">
        <f>VLOOKUP(A28,[1]jun2020!F:I,4,0)/1000000</f>
        <v>628545.12404100003</v>
      </c>
      <c r="AC28" s="23">
        <f>VLOOKUP(A28,[1]jul2020!F:I,4,0)/1000000</f>
        <v>451234.83165499999</v>
      </c>
      <c r="AD28" s="23">
        <f>VLOOKUP(A28,[1]ago2020!F:I,4,0)/1000000</f>
        <v>219755.98526700001</v>
      </c>
      <c r="AE28" s="23">
        <f>VLOOKUP(A28,[1]sep2020!F:I,4,0)/1000000</f>
        <v>83168.594196000005</v>
      </c>
      <c r="AF28" s="23">
        <f>VLOOKUP(A28,[1]oct2020!F:I,4,0)/1000000</f>
        <v>93371.945940999998</v>
      </c>
      <c r="AG28" s="23">
        <f>VLOOKUP(A28,[1]nov2020!F:I,4,0)/1000000</f>
        <v>82478.917858000001</v>
      </c>
      <c r="AH28" s="23">
        <f>VLOOKUP(A28,[1]dic2020!F:I,4,0)/1000000</f>
        <v>63946.972675999998</v>
      </c>
      <c r="AI28" s="23">
        <f>VLOOKUP(A28,[1]ene2021!F:I,4,0)/1000000</f>
        <v>53753.257913000001</v>
      </c>
      <c r="AJ28" s="23">
        <f>VLOOKUP(A28,[1]feb2021!F:I,4,0)/1000000</f>
        <v>33202.283323000003</v>
      </c>
      <c r="AK28" s="23">
        <f>VLOOKUP(A28,[1]mar2021!F:I,4,0)/1000000</f>
        <v>10142.562737</v>
      </c>
      <c r="AL28" s="24">
        <f>SUM(AA28:AJ28)</f>
        <v>2641581.1258739997</v>
      </c>
      <c r="AM28" s="26">
        <f t="shared" ref="AM28:AV32" si="18">O28/C28</f>
        <v>18.249247013279838</v>
      </c>
      <c r="AN28" s="26">
        <f t="shared" si="18"/>
        <v>12.186566694539474</v>
      </c>
      <c r="AO28" s="26">
        <f t="shared" si="18"/>
        <v>8.9915878062894574</v>
      </c>
      <c r="AP28" s="26">
        <f t="shared" si="18"/>
        <v>9.435460013423798</v>
      </c>
      <c r="AQ28" s="26">
        <f t="shared" si="18"/>
        <v>13.085057175417502</v>
      </c>
      <c r="AR28" s="26">
        <f t="shared" si="18"/>
        <v>9.3639910444861076</v>
      </c>
      <c r="AS28" s="26">
        <f t="shared" si="18"/>
        <v>8.4192455112150348</v>
      </c>
      <c r="AT28" s="26">
        <f t="shared" si="18"/>
        <v>8.9054604557893384</v>
      </c>
      <c r="AU28" s="26">
        <f t="shared" si="18"/>
        <v>10.430032310305029</v>
      </c>
      <c r="AV28" s="26">
        <f t="shared" si="18"/>
        <v>9.9772689096016354</v>
      </c>
      <c r="AW28" s="27">
        <f t="shared" ref="AW28:BI32" si="19">Z28/N28</f>
        <v>12.141284228490258</v>
      </c>
      <c r="AX28" s="28">
        <f t="shared" si="19"/>
        <v>0.84681519267426542</v>
      </c>
      <c r="AY28" s="28">
        <f t="shared" si="19"/>
        <v>0.8483039959885289</v>
      </c>
      <c r="AZ28" s="28">
        <f t="shared" si="19"/>
        <v>0.8493832407321783</v>
      </c>
      <c r="BA28" s="28">
        <f t="shared" si="19"/>
        <v>0.84958184925267011</v>
      </c>
      <c r="BB28" s="28">
        <f t="shared" si="19"/>
        <v>0.84916469841146047</v>
      </c>
      <c r="BC28" s="28">
        <f t="shared" si="19"/>
        <v>0.84978553908105159</v>
      </c>
      <c r="BD28" s="28">
        <f t="shared" si="19"/>
        <v>0.84839991125390901</v>
      </c>
      <c r="BE28" s="28">
        <f t="shared" si="19"/>
        <v>0.92689396355809461</v>
      </c>
      <c r="BF28" s="28">
        <f t="shared" si="19"/>
        <v>0.84974444153469642</v>
      </c>
      <c r="BG28" s="28">
        <f t="shared" si="19"/>
        <v>0.84979386315728433</v>
      </c>
      <c r="BH28" s="28">
        <f t="shared" si="19"/>
        <v>0.84997009863494999</v>
      </c>
      <c r="BI28" s="29">
        <f t="shared" si="19"/>
        <v>0.84669179783959647</v>
      </c>
      <c r="BJ28" s="59">
        <f>N28/SUM($N$28:$N$31)</f>
        <v>0.90004623435212361</v>
      </c>
      <c r="BK28" s="59">
        <f>Z28/SUM($Z$28:$Z$31)</f>
        <v>0.33430465560088252</v>
      </c>
      <c r="BL28" s="59">
        <f>AL28/SUM($AL$28:$AL$31)</f>
        <v>0.37109610576663105</v>
      </c>
      <c r="BN28" s="30">
        <f>SUM(C28:L28)-N28</f>
        <v>-857</v>
      </c>
      <c r="BO28" s="30">
        <f>SUM(O28:X28)-Z28</f>
        <v>-11932.846524000168</v>
      </c>
      <c r="BP28" s="30">
        <f>SUM(AA28:AJ28)-AL28</f>
        <v>0</v>
      </c>
    </row>
    <row r="29" spans="1:68" x14ac:dyDescent="0.3">
      <c r="A29" s="20">
        <v>2</v>
      </c>
      <c r="B29" s="1" t="s">
        <v>18</v>
      </c>
      <c r="C29" s="23">
        <f>VLOOKUP(A29,[1]may2020!F:I,2,0)</f>
        <v>8077</v>
      </c>
      <c r="D29" s="58">
        <f>VLOOKUP(A29,[1]jun2020!F:I,2,0)</f>
        <v>5563</v>
      </c>
      <c r="E29" s="23">
        <f>VLOOKUP(A29,[1]jul2020!F:I,2,0)</f>
        <v>2955</v>
      </c>
      <c r="F29" s="23">
        <f>VLOOKUP(A29,[1]ago2020!F:I,2,0)</f>
        <v>1351</v>
      </c>
      <c r="G29" s="23">
        <f>VLOOKUP(A29,[1]sep2020!F:I,2,0)</f>
        <v>713</v>
      </c>
      <c r="H29" s="23">
        <f>VLOOKUP(A29,[1]oct2020!F:I,2,0)</f>
        <v>458</v>
      </c>
      <c r="I29" s="23">
        <f>VLOOKUP(A29,[1]nov2020!F:I,2,0)</f>
        <v>401</v>
      </c>
      <c r="J29" s="23">
        <f>VLOOKUP(A29,[1]dic2020!F:I,2,0)</f>
        <v>301</v>
      </c>
      <c r="K29" s="23">
        <f>VLOOKUP(A29,[1]ene2021!F:I,2,0)</f>
        <v>222</v>
      </c>
      <c r="L29" s="23">
        <f>VLOOKUP(A29,[1]feb2021!F:I,2,0)</f>
        <v>119</v>
      </c>
      <c r="M29" s="23">
        <f>VLOOKUP(A29,[1]mar2021!F:I,2,0)</f>
        <v>59</v>
      </c>
      <c r="N29" s="24">
        <f t="shared" ref="N29:N32" si="20">SUM(C29:M29)</f>
        <v>20219</v>
      </c>
      <c r="O29" s="23">
        <f>VLOOKUP(A29,[1]may2020!F:I,3,0)/1000000</f>
        <v>1061928.7975359999</v>
      </c>
      <c r="P29" s="58">
        <f>VLOOKUP(A29,[1]jun2020!F:I,3,0)/1000000</f>
        <v>656991.72763400001</v>
      </c>
      <c r="Q29" s="23">
        <f>VLOOKUP(A29,[1]jul2020!F:I,3,0)/1000000</f>
        <v>310669.08561399998</v>
      </c>
      <c r="R29" s="23">
        <f>VLOOKUP(A29,[1]ago2020!F:I,3,0)/1000000</f>
        <v>129580.507031</v>
      </c>
      <c r="S29" s="23">
        <f>VLOOKUP(A29,[1]sep2020!F:I,3,0)/1000000</f>
        <v>71999.971606999999</v>
      </c>
      <c r="T29" s="23">
        <f>VLOOKUP(A29,[1]oct2020!F:I,3,0)/1000000</f>
        <v>43189.715240999998</v>
      </c>
      <c r="U29" s="23">
        <f>VLOOKUP(A29,[1]nov2020!F:I,3,0)/1000000</f>
        <v>34648.425318000001</v>
      </c>
      <c r="V29" s="23">
        <f>VLOOKUP(A29,[1]dic2020!F:I,3,0)/1000000</f>
        <v>29858.970821999999</v>
      </c>
      <c r="W29" s="23">
        <f>VLOOKUP(A29,[1]ene2021!F:I,3,0)/1000000</f>
        <v>21011.187580000002</v>
      </c>
      <c r="X29" s="23">
        <f>VLOOKUP(A29,[1]feb2021!F:I,3,0)/1000000</f>
        <v>9310.320436</v>
      </c>
      <c r="Y29" s="23">
        <f>VLOOKUP(A29,[1]mar2021!F:I,3,0)/1000000</f>
        <v>5703.4462400000002</v>
      </c>
      <c r="Z29" s="24">
        <f t="shared" ref="Z29:Z32" si="21">SUM(O29:Y29)</f>
        <v>2374892.155059</v>
      </c>
      <c r="AA29" s="23">
        <f>VLOOKUP(A29,[1]may2020!F:I,4,0)/1000000</f>
        <v>841798.97630800004</v>
      </c>
      <c r="AB29" s="23">
        <f>VLOOKUP(A29,[1]jun2020!F:I,4,0)/1000000</f>
        <v>522504.38608000003</v>
      </c>
      <c r="AC29" s="23">
        <f>VLOOKUP(A29,[1]jul2020!F:I,4,0)/1000000</f>
        <v>248015.248234</v>
      </c>
      <c r="AD29" s="23">
        <f>VLOOKUP(A29,[1]ago2020!F:I,4,0)/1000000</f>
        <v>103526.50669900001</v>
      </c>
      <c r="AE29" s="23">
        <f>VLOOKUP(A29,[1]sep2020!F:I,4,0)/1000000</f>
        <v>57560.878307999999</v>
      </c>
      <c r="AF29" s="23">
        <f>VLOOKUP(A29,[1]oct2020!F:I,4,0)/1000000</f>
        <v>34551.772194999998</v>
      </c>
      <c r="AG29" s="23">
        <f>VLOOKUP(A29,[1]nov2020!F:I,4,0)/1000000</f>
        <v>27776.285115999999</v>
      </c>
      <c r="AH29" s="23">
        <f>VLOOKUP(A29,[1]dic2020!F:I,4,0)/1000000</f>
        <v>23707.914675</v>
      </c>
      <c r="AI29" s="23">
        <f>VLOOKUP(A29,[1]ene2021!F:I,4,0)/1000000</f>
        <v>16674.749940000002</v>
      </c>
      <c r="AJ29" s="23">
        <f>VLOOKUP(A29,[1]feb2021!F:I,4,0)/1000000</f>
        <v>7403.9439609999999</v>
      </c>
      <c r="AK29" s="23">
        <f>VLOOKUP(A29,[1]mar2021!F:I,4,0)/1000000</f>
        <v>4562.7569910000002</v>
      </c>
      <c r="AL29" s="24">
        <f t="shared" ref="AL29:AL32" si="22">SUM(AA29:AJ29)</f>
        <v>1883520.6615160003</v>
      </c>
      <c r="AM29" s="26">
        <f t="shared" si="18"/>
        <v>131.47564659353719</v>
      </c>
      <c r="AN29" s="26">
        <f t="shared" si="18"/>
        <v>118.10025663023549</v>
      </c>
      <c r="AO29" s="26">
        <f t="shared" si="18"/>
        <v>105.13336230592216</v>
      </c>
      <c r="AP29" s="26">
        <f t="shared" si="18"/>
        <v>95.914512976313844</v>
      </c>
      <c r="AQ29" s="26">
        <f t="shared" si="18"/>
        <v>100.98172735904629</v>
      </c>
      <c r="AR29" s="26">
        <f t="shared" si="18"/>
        <v>94.300688299126634</v>
      </c>
      <c r="AS29" s="26">
        <f t="shared" si="18"/>
        <v>86.405050668329181</v>
      </c>
      <c r="AT29" s="26">
        <f t="shared" si="18"/>
        <v>99.199238611295684</v>
      </c>
      <c r="AU29" s="26">
        <f t="shared" si="18"/>
        <v>94.644989099099107</v>
      </c>
      <c r="AV29" s="26">
        <f t="shared" si="18"/>
        <v>78.237986857142857</v>
      </c>
      <c r="AW29" s="27">
        <f t="shared" si="19"/>
        <v>117.45843785840052</v>
      </c>
      <c r="AX29" s="28">
        <f t="shared" si="19"/>
        <v>0.79270755088404377</v>
      </c>
      <c r="AY29" s="28">
        <f t="shared" si="19"/>
        <v>0.79529827256984764</v>
      </c>
      <c r="AZ29" s="28">
        <f t="shared" si="19"/>
        <v>0.79832612808521897</v>
      </c>
      <c r="BA29" s="28">
        <f t="shared" si="19"/>
        <v>0.79893580501450723</v>
      </c>
      <c r="BB29" s="28">
        <f t="shared" si="19"/>
        <v>0.79945695843029752</v>
      </c>
      <c r="BC29" s="28">
        <f t="shared" si="19"/>
        <v>0.80000000005093808</v>
      </c>
      <c r="BD29" s="28">
        <f t="shared" si="19"/>
        <v>0.8016608218431821</v>
      </c>
      <c r="BE29" s="28">
        <f t="shared" si="19"/>
        <v>0.79399637771614284</v>
      </c>
      <c r="BF29" s="28">
        <f t="shared" si="19"/>
        <v>0.79361292056962351</v>
      </c>
      <c r="BG29" s="28">
        <f t="shared" si="19"/>
        <v>0.79524050884127917</v>
      </c>
      <c r="BH29" s="28">
        <f t="shared" si="19"/>
        <v>0.79999999982466741</v>
      </c>
      <c r="BI29" s="29">
        <f t="shared" si="19"/>
        <v>0.79309734444308166</v>
      </c>
      <c r="BJ29" s="59">
        <f>N29/SUM($N$28:$N$31)</f>
        <v>7.0819118605123604E-2</v>
      </c>
      <c r="BK29" s="59">
        <f>Z29/SUM($Z$28:$Z$31)</f>
        <v>0.25447652015607741</v>
      </c>
      <c r="BL29" s="59">
        <f>AL29/SUM($AL$28:$AL$31)</f>
        <v>0.26460182342055261</v>
      </c>
      <c r="BN29" s="30">
        <f t="shared" ref="BN29:BN31" si="23">SUM(C29:L29)-N29</f>
        <v>-59</v>
      </c>
      <c r="BO29" s="30">
        <f t="shared" ref="BO29:BO32" si="24">SUM(O29:X29)-Z29</f>
        <v>-5703.4462399999611</v>
      </c>
      <c r="BP29" s="30">
        <f t="shared" ref="BP29:BP32" si="25">SUM(AA29:AJ29)-AL29</f>
        <v>0</v>
      </c>
    </row>
    <row r="30" spans="1:68" x14ac:dyDescent="0.3">
      <c r="A30" s="20">
        <v>3</v>
      </c>
      <c r="B30" s="1" t="s">
        <v>19</v>
      </c>
      <c r="C30" s="23">
        <f>VLOOKUP(A30,[1]may2020!F:I,2,0)</f>
        <v>2865</v>
      </c>
      <c r="D30" s="58">
        <f>VLOOKUP(A30,[1]jun2020!F:I,2,0)</f>
        <v>2524</v>
      </c>
      <c r="E30" s="23">
        <f>VLOOKUP(A30,[1]jul2020!F:I,2,0)</f>
        <v>1041</v>
      </c>
      <c r="F30" s="23">
        <f>VLOOKUP(A30,[1]ago2020!F:I,2,0)</f>
        <v>456</v>
      </c>
      <c r="G30" s="23">
        <f>VLOOKUP(A30,[1]sep2020!F:I,2,0)</f>
        <v>251</v>
      </c>
      <c r="H30" s="23">
        <f>VLOOKUP(A30,[1]oct2020!F:I,2,0)</f>
        <v>158</v>
      </c>
      <c r="I30" s="23">
        <f>VLOOKUP(A30,[1]nov2020!F:I,2,0)</f>
        <v>120</v>
      </c>
      <c r="J30" s="23">
        <f>VLOOKUP(A30,[1]dic2020!F:I,2,0)</f>
        <v>59</v>
      </c>
      <c r="K30" s="23">
        <f>VLOOKUP(A30,[1]ene2021!F:I,2,0)</f>
        <v>54</v>
      </c>
      <c r="L30" s="23">
        <f>VLOOKUP(A30,[1]feb2021!F:I,2,0)</f>
        <v>28</v>
      </c>
      <c r="M30" s="23">
        <f>VLOOKUP(A30,[1]mar2021!F:I,2,0)</f>
        <v>34</v>
      </c>
      <c r="N30" s="24">
        <f t="shared" si="20"/>
        <v>7590</v>
      </c>
      <c r="O30" s="23">
        <f>VLOOKUP(A30,[1]may2020!F:I,3,0)/1000000</f>
        <v>1278352.258011</v>
      </c>
      <c r="P30" s="58">
        <f>VLOOKUP(A30,[1]jun2020!F:I,3,0)/1000000</f>
        <v>1028816.748378</v>
      </c>
      <c r="Q30" s="23">
        <f>VLOOKUP(A30,[1]jul2020!F:I,3,0)/1000000</f>
        <v>377053.7352</v>
      </c>
      <c r="R30" s="23">
        <f>VLOOKUP(A30,[1]ago2020!F:I,3,0)/1000000</f>
        <v>152278.32562600001</v>
      </c>
      <c r="S30" s="23">
        <f>VLOOKUP(A30,[1]sep2020!F:I,3,0)/1000000</f>
        <v>82026.983731999993</v>
      </c>
      <c r="T30" s="23">
        <f>VLOOKUP(A30,[1]oct2020!F:I,3,0)/1000000</f>
        <v>49340.272697</v>
      </c>
      <c r="U30" s="23">
        <f>VLOOKUP(A30,[1]nov2020!F:I,3,0)/1000000</f>
        <v>36391.446064000003</v>
      </c>
      <c r="V30" s="23">
        <f>VLOOKUP(A30,[1]dic2020!F:I,3,0)/1000000</f>
        <v>19053.338808</v>
      </c>
      <c r="W30" s="23">
        <f>VLOOKUP(A30,[1]ene2021!F:I,3,0)/1000000</f>
        <v>26495.976472999999</v>
      </c>
      <c r="X30" s="23">
        <f>VLOOKUP(A30,[1]feb2021!F:I,3,0)/1000000</f>
        <v>10987.902066000001</v>
      </c>
      <c r="Y30" s="23">
        <f>VLOOKUP(A30,[1]mar2021!F:I,3,0)/1000000</f>
        <v>13551.702493999999</v>
      </c>
      <c r="Z30" s="24">
        <f t="shared" si="21"/>
        <v>3074348.6895489995</v>
      </c>
      <c r="AA30" s="23">
        <f>VLOOKUP(A30,[1]may2020!F:I,4,0)/1000000</f>
        <v>890036.77827899996</v>
      </c>
      <c r="AB30" s="23">
        <f>VLOOKUP(A30,[1]jun2020!F:I,4,0)/1000000</f>
        <v>718282.82376599999</v>
      </c>
      <c r="AC30" s="23">
        <f>VLOOKUP(A30,[1]jul2020!F:I,4,0)/1000000</f>
        <v>263757.61459399998</v>
      </c>
      <c r="AD30" s="23">
        <f>VLOOKUP(A30,[1]ago2020!F:I,4,0)/1000000</f>
        <v>106594.827918</v>
      </c>
      <c r="AE30" s="23">
        <f>VLOOKUP(A30,[1]sep2020!F:I,4,0)/1000000</f>
        <v>57418.888605</v>
      </c>
      <c r="AF30" s="23">
        <f>VLOOKUP(A30,[1]oct2020!F:I,4,0)/1000000</f>
        <v>34538.190888999998</v>
      </c>
      <c r="AG30" s="23">
        <f>VLOOKUP(A30,[1]nov2020!F:I,4,0)/1000000</f>
        <v>25474.012247999999</v>
      </c>
      <c r="AH30" s="23">
        <f>VLOOKUP(A30,[1]dic2020!F:I,4,0)/1000000</f>
        <v>13336.173683000001</v>
      </c>
      <c r="AI30" s="23">
        <f>VLOOKUP(A30,[1]ene2021!F:I,4,0)/1000000</f>
        <v>18544.837392000001</v>
      </c>
      <c r="AJ30" s="23">
        <f>VLOOKUP(A30,[1]feb2021!F:I,4,0)/1000000</f>
        <v>7691.5314470000003</v>
      </c>
      <c r="AK30" s="23">
        <f>VLOOKUP(A30,[1]mar2021!F:I,4,0)/1000000</f>
        <v>9486.1917460000004</v>
      </c>
      <c r="AL30" s="24">
        <f t="shared" si="22"/>
        <v>2135675.6788209998</v>
      </c>
      <c r="AM30" s="26">
        <f t="shared" si="18"/>
        <v>446.19625061465968</v>
      </c>
      <c r="AN30" s="26">
        <f t="shared" si="18"/>
        <v>407.61360870760694</v>
      </c>
      <c r="AO30" s="26">
        <f t="shared" si="18"/>
        <v>362.20339596541788</v>
      </c>
      <c r="AP30" s="26">
        <f t="shared" si="18"/>
        <v>333.94369654824561</v>
      </c>
      <c r="AQ30" s="26">
        <f t="shared" si="18"/>
        <v>326.80073199999998</v>
      </c>
      <c r="AR30" s="26">
        <f t="shared" si="18"/>
        <v>312.28020694303797</v>
      </c>
      <c r="AS30" s="26">
        <f t="shared" si="18"/>
        <v>303.26205053333337</v>
      </c>
      <c r="AT30" s="26">
        <f t="shared" si="18"/>
        <v>322.93794589830509</v>
      </c>
      <c r="AU30" s="26">
        <f t="shared" si="18"/>
        <v>490.66623098148148</v>
      </c>
      <c r="AV30" s="26">
        <f t="shared" si="18"/>
        <v>392.42507378571429</v>
      </c>
      <c r="AW30" s="27">
        <f t="shared" si="19"/>
        <v>405.05252826732539</v>
      </c>
      <c r="AX30" s="28">
        <f t="shared" si="19"/>
        <v>0.69623749846839267</v>
      </c>
      <c r="AY30" s="28">
        <f t="shared" si="19"/>
        <v>0.69816400724271066</v>
      </c>
      <c r="AZ30" s="28">
        <f t="shared" si="19"/>
        <v>0.69952261434062035</v>
      </c>
      <c r="BA30" s="28">
        <f t="shared" si="19"/>
        <v>0.69999999986734807</v>
      </c>
      <c r="BB30" s="28">
        <f t="shared" si="19"/>
        <v>0.6999999999097859</v>
      </c>
      <c r="BC30" s="28">
        <f t="shared" si="19"/>
        <v>0.70000000002229412</v>
      </c>
      <c r="BD30" s="28">
        <f t="shared" si="19"/>
        <v>0.70000000008793262</v>
      </c>
      <c r="BE30" s="28">
        <f t="shared" si="19"/>
        <v>0.69993893550040109</v>
      </c>
      <c r="BF30" s="28">
        <f t="shared" si="19"/>
        <v>0.69991145300485946</v>
      </c>
      <c r="BG30" s="28">
        <f t="shared" si="19"/>
        <v>0.70000000007280738</v>
      </c>
      <c r="BH30" s="28">
        <f t="shared" si="19"/>
        <v>0.70000000001475837</v>
      </c>
      <c r="BI30" s="29">
        <f t="shared" si="19"/>
        <v>0.6946758141264382</v>
      </c>
      <c r="BJ30" s="59">
        <f>N30/SUM($N$28:$N$31)</f>
        <v>2.6584752471086017E-2</v>
      </c>
      <c r="BK30" s="59">
        <f>Z30/SUM($Z$28:$Z$31)</f>
        <v>0.32942529815354499</v>
      </c>
      <c r="BL30" s="59">
        <f>AL30/SUM($AL$28:$AL$31)</f>
        <v>0.30002520832244262</v>
      </c>
      <c r="BN30" s="30">
        <f t="shared" si="23"/>
        <v>-34</v>
      </c>
      <c r="BO30" s="30">
        <f t="shared" si="24"/>
        <v>-13551.702494000085</v>
      </c>
      <c r="BP30" s="30">
        <f t="shared" si="25"/>
        <v>0</v>
      </c>
    </row>
    <row r="31" spans="1:68" x14ac:dyDescent="0.3">
      <c r="A31" s="20">
        <v>4</v>
      </c>
      <c r="B31" s="31" t="s">
        <v>20</v>
      </c>
      <c r="C31" s="31">
        <f>VLOOKUP(A31,[1]may2020!F:I,2,0)</f>
        <v>258</v>
      </c>
      <c r="D31" s="60">
        <f>VLOOKUP(A31,[1]jun2020!F:I,2,0)</f>
        <v>261</v>
      </c>
      <c r="E31" s="31">
        <f>VLOOKUP(A31,[1]jul2020!F:I,2,0)</f>
        <v>94</v>
      </c>
      <c r="F31" s="31">
        <f>VLOOKUP(A31,[1]ago2020!F:I,2,0)</f>
        <v>40</v>
      </c>
      <c r="G31" s="31">
        <f>VLOOKUP(A31,[1]sep2020!F:I,2,0)</f>
        <v>37</v>
      </c>
      <c r="H31" s="31">
        <f>VLOOKUP(A31,[1]oct2020!F:I,2,0)</f>
        <v>17</v>
      </c>
      <c r="I31" s="31">
        <f>VLOOKUP(A31,[1]nov2020!F:I,2,0)</f>
        <v>11</v>
      </c>
      <c r="J31" s="31">
        <f>VLOOKUP(A31,[1]dic2020!F:I,2,0)</f>
        <v>5</v>
      </c>
      <c r="K31" s="31">
        <f>VLOOKUP(A31,[1]ene2021!F:I,2,0)</f>
        <v>2</v>
      </c>
      <c r="L31" s="31">
        <f>VLOOKUP(A31,[1]feb2021!F:I,2,0)</f>
        <v>2</v>
      </c>
      <c r="M31" s="31">
        <f>VLOOKUP(A31,[1]mar2021!F:I,2,0)</f>
        <v>1</v>
      </c>
      <c r="N31" s="25">
        <f t="shared" si="20"/>
        <v>728</v>
      </c>
      <c r="O31" s="31">
        <f>VLOOKUP(A31,[1]may2020!F:I,3,0)/1000000</f>
        <v>292950.654094</v>
      </c>
      <c r="P31" s="60">
        <f>VLOOKUP(A31,[1]jun2020!F:I,3,0)/1000000</f>
        <v>273721.838896</v>
      </c>
      <c r="Q31" s="31">
        <f>VLOOKUP(A31,[1]jul2020!F:I,3,0)/1000000</f>
        <v>101716.789961</v>
      </c>
      <c r="R31" s="31">
        <f>VLOOKUP(A31,[1]ago2020!F:I,3,0)/1000000</f>
        <v>32662.008010000001</v>
      </c>
      <c r="S31" s="31">
        <f>VLOOKUP(A31,[1]sep2020!F:I,3,0)/1000000</f>
        <v>31749.409779000001</v>
      </c>
      <c r="T31" s="31">
        <f>VLOOKUP(A31,[1]oct2020!F:I,3,0)/1000000</f>
        <v>12594.913058</v>
      </c>
      <c r="U31" s="31">
        <f>VLOOKUP(A31,[1]nov2020!F:I,3,0)/1000000</f>
        <v>11336.03377</v>
      </c>
      <c r="V31" s="31">
        <f>VLOOKUP(A31,[1]dic2020!F:I,3,0)/1000000</f>
        <v>3203.2303430000002</v>
      </c>
      <c r="W31" s="31">
        <f>VLOOKUP(A31,[1]ene2021!F:I,3,0)/1000000</f>
        <v>1300</v>
      </c>
      <c r="X31" s="31">
        <f>VLOOKUP(A31,[1]feb2021!F:I,3,0)/1000000</f>
        <v>1400</v>
      </c>
      <c r="Y31" s="31">
        <f>VLOOKUP(A31,[1]mar2021!F:I,3,0)/1000000</f>
        <v>700</v>
      </c>
      <c r="Z31" s="24">
        <f t="shared" si="21"/>
        <v>763334.87791099993</v>
      </c>
      <c r="AA31" s="31">
        <f>VLOOKUP(A31,[1]may2020!F:I,4,0)/1000000</f>
        <v>175732.79246</v>
      </c>
      <c r="AB31" s="31">
        <f>VLOOKUP(A31,[1]jun2020!F:I,4,0)/1000000</f>
        <v>164233.10334999999</v>
      </c>
      <c r="AC31" s="31">
        <f>VLOOKUP(A31,[1]jul2020!F:I,4,0)/1000000</f>
        <v>61030.073984000002</v>
      </c>
      <c r="AD31" s="31">
        <f>VLOOKUP(A31,[1]ago2020!F:I,4,0)/1000000</f>
        <v>19597.204806999998</v>
      </c>
      <c r="AE31" s="31">
        <f>VLOOKUP(A31,[1]sep2020!F:I,4,0)/1000000</f>
        <v>19049.645869</v>
      </c>
      <c r="AF31" s="31">
        <f>VLOOKUP(A31,[1]oct2020!F:I,4,0)/1000000</f>
        <v>7556.9478349999999</v>
      </c>
      <c r="AG31" s="31">
        <f>VLOOKUP(A31,[1]nov2020!F:I,4,0)/1000000</f>
        <v>6801.6202620000004</v>
      </c>
      <c r="AH31" s="31">
        <f>VLOOKUP(A31,[1]dic2020!F:I,4,0)/1000000</f>
        <v>1921.938206</v>
      </c>
      <c r="AI31" s="31">
        <f>VLOOKUP(A31,[1]ene2021!F:I,4,0)/1000000</f>
        <v>780</v>
      </c>
      <c r="AJ31" s="31">
        <f>VLOOKUP(A31,[1]feb2021!F:I,4,0)/1000000</f>
        <v>840</v>
      </c>
      <c r="AK31" s="31">
        <f>VLOOKUP(A31,[1]mar2021!F:I,4,0)/1000000</f>
        <v>420</v>
      </c>
      <c r="AL31" s="25">
        <f t="shared" si="22"/>
        <v>457543.32677300007</v>
      </c>
      <c r="AM31" s="32">
        <f t="shared" si="18"/>
        <v>1135.4676515271317</v>
      </c>
      <c r="AN31" s="32">
        <f t="shared" si="18"/>
        <v>1048.7426777624521</v>
      </c>
      <c r="AO31" s="32">
        <f t="shared" si="18"/>
        <v>1082.0935102234043</v>
      </c>
      <c r="AP31" s="32">
        <f t="shared" si="18"/>
        <v>816.55020024999999</v>
      </c>
      <c r="AQ31" s="32">
        <f t="shared" si="18"/>
        <v>858.09215618918927</v>
      </c>
      <c r="AR31" s="32">
        <f t="shared" si="18"/>
        <v>740.87723870588241</v>
      </c>
      <c r="AS31" s="32">
        <f t="shared" si="18"/>
        <v>1030.5485245454545</v>
      </c>
      <c r="AT31" s="32">
        <f t="shared" si="18"/>
        <v>640.64606860000004</v>
      </c>
      <c r="AU31" s="32">
        <f t="shared" si="18"/>
        <v>650</v>
      </c>
      <c r="AV31" s="32">
        <f t="shared" si="18"/>
        <v>700</v>
      </c>
      <c r="AW31" s="33">
        <f t="shared" si="19"/>
        <v>1048.5369202074176</v>
      </c>
      <c r="AX31" s="34">
        <f t="shared" si="19"/>
        <v>0.59987165075116056</v>
      </c>
      <c r="AY31" s="34">
        <f t="shared" si="19"/>
        <v>0.60000000004530141</v>
      </c>
      <c r="AZ31" s="34">
        <f t="shared" si="19"/>
        <v>0.60000000007275101</v>
      </c>
      <c r="BA31" s="34">
        <f t="shared" si="19"/>
        <v>0.60000000003061649</v>
      </c>
      <c r="BB31" s="34">
        <f t="shared" si="19"/>
        <v>0.60000000005039456</v>
      </c>
      <c r="BC31" s="34">
        <f t="shared" si="19"/>
        <v>0.60000000001587939</v>
      </c>
      <c r="BD31" s="34">
        <f t="shared" si="19"/>
        <v>0.6</v>
      </c>
      <c r="BE31" s="34">
        <f t="shared" si="19"/>
        <v>0.60000000006243692</v>
      </c>
      <c r="BF31" s="34">
        <f t="shared" si="19"/>
        <v>0.6</v>
      </c>
      <c r="BG31" s="34">
        <f t="shared" si="19"/>
        <v>0.6</v>
      </c>
      <c r="BH31" s="34">
        <f t="shared" si="19"/>
        <v>0.6</v>
      </c>
      <c r="BI31" s="35">
        <f t="shared" si="19"/>
        <v>0.59940052526506815</v>
      </c>
      <c r="BJ31" s="59">
        <f>N31/SUM($N$28:$N$31)</f>
        <v>2.5498945716667483E-3</v>
      </c>
      <c r="BK31" s="59">
        <f>Z31/SUM($Z$28:$Z$31)</f>
        <v>8.1793526089495056E-2</v>
      </c>
      <c r="BL31" s="59">
        <f>AL31/SUM($AL$28:$AL$31)</f>
        <v>6.4276862490373649E-2</v>
      </c>
      <c r="BN31" s="30">
        <f t="shared" si="23"/>
        <v>-1</v>
      </c>
      <c r="BO31" s="30">
        <f t="shared" si="24"/>
        <v>-700</v>
      </c>
      <c r="BP31" s="30">
        <f t="shared" si="25"/>
        <v>0</v>
      </c>
    </row>
    <row r="32" spans="1:68" x14ac:dyDescent="0.3">
      <c r="A32" s="20"/>
      <c r="B32" s="15" t="s">
        <v>13</v>
      </c>
      <c r="C32" s="23">
        <f t="shared" ref="C32:K32" si="26">SUM(C28:C31)</f>
        <v>71517</v>
      </c>
      <c r="D32" s="23">
        <f t="shared" si="26"/>
        <v>69148</v>
      </c>
      <c r="E32" s="23">
        <f t="shared" si="26"/>
        <v>63173</v>
      </c>
      <c r="F32" s="23">
        <f t="shared" si="26"/>
        <v>29261</v>
      </c>
      <c r="G32" s="23">
        <f t="shared" si="26"/>
        <v>8486</v>
      </c>
      <c r="H32" s="23">
        <f t="shared" si="26"/>
        <v>12367</v>
      </c>
      <c r="I32" s="23">
        <f t="shared" si="26"/>
        <v>12079</v>
      </c>
      <c r="J32" s="23">
        <f t="shared" si="26"/>
        <v>8112</v>
      </c>
      <c r="K32" s="23">
        <f t="shared" si="26"/>
        <v>6343</v>
      </c>
      <c r="L32" s="23">
        <f>SUM(L28:L31)</f>
        <v>4065</v>
      </c>
      <c r="M32" s="23">
        <f>SUM(M28:M31)</f>
        <v>951</v>
      </c>
      <c r="N32" s="24">
        <f t="shared" si="20"/>
        <v>285502</v>
      </c>
      <c r="O32" s="23">
        <f t="shared" ref="O32:Y32" si="27">SUM(O28:O31)</f>
        <v>3733971.541741</v>
      </c>
      <c r="P32" s="23">
        <f t="shared" si="27"/>
        <v>2700473.5699359998</v>
      </c>
      <c r="Q32" s="23">
        <f t="shared" si="27"/>
        <v>1320689.593134</v>
      </c>
      <c r="R32" s="23">
        <f t="shared" si="27"/>
        <v>573184.54147499998</v>
      </c>
      <c r="S32" s="23">
        <f t="shared" si="27"/>
        <v>283718.01807599998</v>
      </c>
      <c r="T32" s="23">
        <f t="shared" si="27"/>
        <v>215001.97191200001</v>
      </c>
      <c r="U32" s="23">
        <f t="shared" si="27"/>
        <v>179592.93307</v>
      </c>
      <c r="V32" s="23">
        <f t="shared" si="27"/>
        <v>121106.14212400001</v>
      </c>
      <c r="W32" s="23">
        <f t="shared" si="27"/>
        <v>112065.31001500001</v>
      </c>
      <c r="X32" s="23">
        <f t="shared" si="27"/>
        <v>60769.207552000007</v>
      </c>
      <c r="Y32" s="23">
        <f t="shared" si="27"/>
        <v>31887.995258000003</v>
      </c>
      <c r="Z32" s="24">
        <f t="shared" si="21"/>
        <v>9332460.8242930025</v>
      </c>
      <c r="AA32" s="23">
        <f t="shared" ref="AA32:AK32" si="28">SUM(AA28:AA31)</f>
        <v>2839691.7600509999</v>
      </c>
      <c r="AB32" s="23">
        <f t="shared" si="28"/>
        <v>2033565.4372370001</v>
      </c>
      <c r="AC32" s="23">
        <f t="shared" si="28"/>
        <v>1024037.7684669999</v>
      </c>
      <c r="AD32" s="23">
        <f t="shared" si="28"/>
        <v>449474.524691</v>
      </c>
      <c r="AE32" s="23">
        <f t="shared" si="28"/>
        <v>217198.00697799999</v>
      </c>
      <c r="AF32" s="23">
        <f t="shared" si="28"/>
        <v>170018.85686</v>
      </c>
      <c r="AG32" s="23">
        <f t="shared" si="28"/>
        <v>142530.83548400001</v>
      </c>
      <c r="AH32" s="23">
        <f t="shared" si="28"/>
        <v>102912.99924</v>
      </c>
      <c r="AI32" s="23">
        <f t="shared" si="28"/>
        <v>89752.845245000004</v>
      </c>
      <c r="AJ32" s="23">
        <f t="shared" si="28"/>
        <v>49137.758731000002</v>
      </c>
      <c r="AK32" s="23">
        <f t="shared" si="28"/>
        <v>24611.511473999999</v>
      </c>
      <c r="AL32" s="24">
        <f t="shared" si="22"/>
        <v>7118320.7929839985</v>
      </c>
      <c r="AM32" s="26">
        <f t="shared" si="18"/>
        <v>52.210964410433881</v>
      </c>
      <c r="AN32" s="26">
        <f t="shared" si="18"/>
        <v>39.053531120726554</v>
      </c>
      <c r="AO32" s="26">
        <f t="shared" si="18"/>
        <v>20.905918559099614</v>
      </c>
      <c r="AP32" s="26">
        <f t="shared" si="18"/>
        <v>19.588686014661153</v>
      </c>
      <c r="AQ32" s="26">
        <f t="shared" si="18"/>
        <v>33.43365756257365</v>
      </c>
      <c r="AR32" s="26">
        <f t="shared" si="18"/>
        <v>17.38513559569823</v>
      </c>
      <c r="AS32" s="26">
        <f t="shared" si="18"/>
        <v>14.868195468995777</v>
      </c>
      <c r="AT32" s="26">
        <f t="shared" si="18"/>
        <v>14.929258151380671</v>
      </c>
      <c r="AU32" s="26">
        <f t="shared" si="18"/>
        <v>17.667556363708027</v>
      </c>
      <c r="AV32" s="26">
        <f t="shared" si="18"/>
        <v>14.949374551537517</v>
      </c>
      <c r="AW32" s="27">
        <f t="shared" si="19"/>
        <v>32.68789999472159</v>
      </c>
      <c r="AX32" s="28">
        <f t="shared" si="19"/>
        <v>0.76050171467749494</v>
      </c>
      <c r="AY32" s="28">
        <f t="shared" si="19"/>
        <v>0.75304030369947106</v>
      </c>
      <c r="AZ32" s="28">
        <f t="shared" si="19"/>
        <v>0.77538111437446511</v>
      </c>
      <c r="BA32" s="28">
        <f t="shared" si="19"/>
        <v>0.78417070274496281</v>
      </c>
      <c r="BB32" s="28">
        <f t="shared" si="19"/>
        <v>0.7655418166632576</v>
      </c>
      <c r="BC32" s="28">
        <f t="shared" si="19"/>
        <v>0.79077812797730274</v>
      </c>
      <c r="BD32" s="28">
        <f t="shared" si="19"/>
        <v>0.793632761866224</v>
      </c>
      <c r="BE32" s="28">
        <f t="shared" si="19"/>
        <v>0.84977522555898011</v>
      </c>
      <c r="BF32" s="28">
        <f t="shared" si="19"/>
        <v>0.80089766612867563</v>
      </c>
      <c r="BG32" s="28">
        <f t="shared" si="19"/>
        <v>0.80859633867947001</v>
      </c>
      <c r="BH32" s="28">
        <f t="shared" si="19"/>
        <v>0.77181118709008545</v>
      </c>
      <c r="BI32" s="29">
        <f t="shared" si="19"/>
        <v>0.76274853192574321</v>
      </c>
      <c r="BJ32" s="59"/>
      <c r="BK32" s="59"/>
      <c r="BL32" s="59"/>
      <c r="BN32" s="30">
        <f>SUM(C32:L32)-N32</f>
        <v>-951</v>
      </c>
      <c r="BO32" s="30">
        <f t="shared" si="24"/>
        <v>-31887.995257999748</v>
      </c>
      <c r="BP32" s="30">
        <f t="shared" si="25"/>
        <v>0</v>
      </c>
    </row>
    <row r="33" spans="1:68" x14ac:dyDescent="0.3">
      <c r="A33" s="20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61"/>
      <c r="Z33" s="61"/>
      <c r="AL33" s="16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4"/>
      <c r="BI33" s="61"/>
      <c r="BN33" s="30"/>
      <c r="BO33" s="30"/>
      <c r="BP33" s="30"/>
    </row>
    <row r="34" spans="1:68" x14ac:dyDescent="0.3">
      <c r="A34" s="20"/>
      <c r="B34" s="15" t="s">
        <v>81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Z34" s="24"/>
      <c r="BI34" s="61"/>
      <c r="BN34" s="30"/>
      <c r="BO34" s="30"/>
      <c r="BP34" s="30"/>
    </row>
    <row r="35" spans="1:68" x14ac:dyDescent="0.3">
      <c r="A35" s="20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Z35" s="24"/>
      <c r="BI35" s="61"/>
      <c r="BN35" s="30"/>
      <c r="BO35" s="30"/>
      <c r="BP35" s="30"/>
    </row>
    <row r="36" spans="1:68" x14ac:dyDescent="0.3">
      <c r="A36" s="20"/>
      <c r="B36" s="21"/>
      <c r="C36" s="7" t="s">
        <v>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 t="s">
        <v>10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 t="s">
        <v>79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 t="s">
        <v>11</v>
      </c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 t="s">
        <v>80</v>
      </c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N36" s="30"/>
      <c r="BO36" s="30"/>
      <c r="BP36" s="30"/>
    </row>
    <row r="37" spans="1:68" x14ac:dyDescent="0.3">
      <c r="A37" s="20"/>
      <c r="B37" s="21"/>
      <c r="C37" s="22">
        <v>43952</v>
      </c>
      <c r="D37" s="22">
        <v>43983</v>
      </c>
      <c r="E37" s="22">
        <v>44013</v>
      </c>
      <c r="F37" s="22">
        <v>44044</v>
      </c>
      <c r="G37" s="22">
        <v>44075</v>
      </c>
      <c r="H37" s="22">
        <v>44105</v>
      </c>
      <c r="I37" s="22">
        <v>44136</v>
      </c>
      <c r="J37" s="22">
        <v>44166</v>
      </c>
      <c r="K37" s="22">
        <v>44197</v>
      </c>
      <c r="L37" s="22">
        <v>44228</v>
      </c>
      <c r="M37" s="22">
        <v>44256</v>
      </c>
      <c r="N37" s="22" t="s">
        <v>12</v>
      </c>
      <c r="O37" s="22">
        <v>43952</v>
      </c>
      <c r="P37" s="22">
        <v>43983</v>
      </c>
      <c r="Q37" s="22">
        <v>44013</v>
      </c>
      <c r="R37" s="22">
        <v>44044</v>
      </c>
      <c r="S37" s="22">
        <v>44075</v>
      </c>
      <c r="T37" s="22">
        <v>44105</v>
      </c>
      <c r="U37" s="22">
        <v>44136</v>
      </c>
      <c r="V37" s="22">
        <v>44166</v>
      </c>
      <c r="W37" s="22">
        <v>44197</v>
      </c>
      <c r="X37" s="22">
        <v>44228</v>
      </c>
      <c r="Y37" s="22">
        <v>44256</v>
      </c>
      <c r="Z37" s="22" t="s">
        <v>12</v>
      </c>
      <c r="AA37" s="22">
        <v>43952</v>
      </c>
      <c r="AB37" s="22">
        <v>43983</v>
      </c>
      <c r="AC37" s="22">
        <v>44013</v>
      </c>
      <c r="AD37" s="22">
        <v>44044</v>
      </c>
      <c r="AE37" s="22">
        <v>44075</v>
      </c>
      <c r="AF37" s="22">
        <v>44105</v>
      </c>
      <c r="AG37" s="22">
        <v>44136</v>
      </c>
      <c r="AH37" s="22">
        <v>44166</v>
      </c>
      <c r="AI37" s="22">
        <v>44197</v>
      </c>
      <c r="AJ37" s="22">
        <v>44228</v>
      </c>
      <c r="AK37" s="22">
        <v>44256</v>
      </c>
      <c r="AL37" s="22" t="s">
        <v>12</v>
      </c>
      <c r="AM37" s="22">
        <v>43952</v>
      </c>
      <c r="AN37" s="22">
        <v>43983</v>
      </c>
      <c r="AO37" s="22">
        <v>44013</v>
      </c>
      <c r="AP37" s="22">
        <v>44044</v>
      </c>
      <c r="AQ37" s="22">
        <v>44075</v>
      </c>
      <c r="AR37" s="22">
        <v>44105</v>
      </c>
      <c r="AS37" s="22">
        <v>44136</v>
      </c>
      <c r="AT37" s="22">
        <v>44166</v>
      </c>
      <c r="AU37" s="22">
        <v>44197</v>
      </c>
      <c r="AV37" s="22">
        <v>44228</v>
      </c>
      <c r="AW37" s="22" t="s">
        <v>12</v>
      </c>
      <c r="AX37" s="22">
        <v>43952</v>
      </c>
      <c r="AY37" s="22">
        <v>43983</v>
      </c>
      <c r="AZ37" s="22">
        <v>44013</v>
      </c>
      <c r="BA37" s="22">
        <v>44044</v>
      </c>
      <c r="BB37" s="22">
        <v>44075</v>
      </c>
      <c r="BC37" s="22">
        <v>44105</v>
      </c>
      <c r="BD37" s="22">
        <v>44136</v>
      </c>
      <c r="BE37" s="22">
        <v>44166</v>
      </c>
      <c r="BF37" s="22">
        <v>44197</v>
      </c>
      <c r="BG37" s="22">
        <v>44228</v>
      </c>
      <c r="BH37" s="22">
        <v>44256</v>
      </c>
      <c r="BI37" s="22" t="s">
        <v>12</v>
      </c>
      <c r="BN37" s="30"/>
      <c r="BO37" s="30"/>
      <c r="BP37" s="30"/>
    </row>
    <row r="38" spans="1:68" x14ac:dyDescent="0.3">
      <c r="A38" s="20"/>
      <c r="B38" s="23" t="s">
        <v>21</v>
      </c>
      <c r="C38" s="23">
        <f>VLOOKUP(B38,[1]may2020!K:N,2,0)</f>
        <v>21770</v>
      </c>
      <c r="D38" s="23">
        <f>VLOOKUP(B38,[1]jun2020!K:N,2,0)</f>
        <v>16886</v>
      </c>
      <c r="E38" s="23">
        <f>VLOOKUP(B38,[1]jul2020!K:N,2,0)</f>
        <v>15304</v>
      </c>
      <c r="F38" s="23">
        <f>VLOOKUP(B38,[1]ago2020!K:N,2,0)</f>
        <v>6462</v>
      </c>
      <c r="G38" s="23">
        <f>VLOOKUP(B38,[1]sep2020!K:N,2,0)</f>
        <v>1885</v>
      </c>
      <c r="H38" s="23">
        <f>VLOOKUP(B38,[1]oct2020!K:N,2,0)</f>
        <v>2719</v>
      </c>
      <c r="I38" s="23">
        <f>VLOOKUP(B38,[1]nov2020!K:N,2,0)</f>
        <v>2890</v>
      </c>
      <c r="J38" s="23">
        <f>IFERROR(VLOOKUP(B38,[1]dic2020!K:N,2,0),"0")</f>
        <v>1932</v>
      </c>
      <c r="K38" s="23">
        <f>IFERROR(VLOOKUP(B38,[1]ene2021!K:N,2,0),"0")</f>
        <v>1593</v>
      </c>
      <c r="L38" s="23">
        <f>IFERROR(VLOOKUP(B38,[1]feb2021!K:N,2,0),"0")</f>
        <v>1034</v>
      </c>
      <c r="M38" s="23">
        <f>IFERROR(VLOOKUP(B38,[1]mar2021!K:N,2,0),"0")</f>
        <v>202</v>
      </c>
      <c r="N38" s="24">
        <f>SUM(C38:M38)</f>
        <v>72677</v>
      </c>
      <c r="O38" s="23">
        <f>VLOOKUP(B38,[1]may2020!K:N,3,0)/1000000</f>
        <v>1154519.8584090001</v>
      </c>
      <c r="P38" s="23">
        <f>VLOOKUP(B38,[1]jun2020!K:N,3,0)/1000000</f>
        <v>766931.731868</v>
      </c>
      <c r="Q38" s="23">
        <f>VLOOKUP(B38,[1]jul2020!K:N,3,0)/1000000</f>
        <v>337846.449371</v>
      </c>
      <c r="R38" s="23">
        <f>VLOOKUP(B38,[1]ago2020!K:N,3,0)/1000000</f>
        <v>144114.495303</v>
      </c>
      <c r="S38" s="23">
        <f>VLOOKUP(B38,[1]sep2020!K:N,3,0)/1000000</f>
        <v>74244.837272000004</v>
      </c>
      <c r="T38" s="23">
        <f>VLOOKUP(B38,[1]oct2020!K:N,3,0)/1000000</f>
        <v>48242.659118000003</v>
      </c>
      <c r="U38" s="23">
        <f>VLOOKUP(B38,[1]nov2020!K:N,3,0)/1000000</f>
        <v>43882.631406</v>
      </c>
      <c r="V38" s="23">
        <f>IFERROR(VLOOKUP(B38,[1]dic2020!K:N,3,0)/1000000,0)</f>
        <v>26560.189558999999</v>
      </c>
      <c r="W38" s="23">
        <f>IFERROR(VLOOKUP(B38,[1]ene2021!K:N,3,0)/1000000,0)</f>
        <v>26019.508129000002</v>
      </c>
      <c r="X38" s="23">
        <f>IFERROR(VLOOKUP(B38,[1]feb2021!K:N,3,0)/1000000,0)</f>
        <v>14376.049158</v>
      </c>
      <c r="Y38" s="23">
        <f>IFERROR(VLOOKUP(B38,[1]mar2021!K:N,3,0)/1000000,0)</f>
        <v>7254.7141940000001</v>
      </c>
      <c r="Z38" s="24">
        <f>SUM(O38:Y38)</f>
        <v>2643993.1237869998</v>
      </c>
      <c r="AA38" s="23">
        <f>VLOOKUP(B38,[1]may2020!K:N,4,0)/1000000</f>
        <v>871615.640014</v>
      </c>
      <c r="AB38" s="23">
        <f>VLOOKUP(B38,[1]jun2020!K:N,4,0)/1000000</f>
        <v>572287.31644800003</v>
      </c>
      <c r="AC38" s="23">
        <f>VLOOKUP(B38,[1]jul2020!K:N,4,0)/1000000</f>
        <v>260934.186843</v>
      </c>
      <c r="AD38" s="23">
        <f>VLOOKUP(B38,[1]ago2020!K:N,4,0)/1000000</f>
        <v>111500.65338</v>
      </c>
      <c r="AE38" s="23">
        <f>VLOOKUP(B38,[1]sep2020!K:N,4,0)/1000000</f>
        <v>56612.751335000001</v>
      </c>
      <c r="AF38" s="23">
        <f>VLOOKUP(B38,[1]oct2020!K:N,4,0)/1000000</f>
        <v>38451.203593999999</v>
      </c>
      <c r="AG38" s="23">
        <f>VLOOKUP(B38,[1]nov2020!K:N,4,0)/1000000</f>
        <v>35131.017</v>
      </c>
      <c r="AH38" s="23">
        <f>IFERROR(VLOOKUP(B38,[1]dic2020!K:N,4,0)/1000000,0)</f>
        <v>24505.225642000001</v>
      </c>
      <c r="AI38" s="23">
        <f>IFERROR(VLOOKUP(B38,[1]ene2021!K:N,4,0)/1000000,0)</f>
        <v>20955.278982</v>
      </c>
      <c r="AJ38" s="23">
        <f>IFERROR(VLOOKUP(B38,[1]feb2021!K:N,4,0)/1000000,0)</f>
        <v>11567.645213</v>
      </c>
      <c r="AK38" s="23">
        <f>IFERROR(VLOOKUP(B38,[1]mar2021!K:N,4,0)/1000000,0)</f>
        <v>5460.8345820000004</v>
      </c>
      <c r="AL38" s="24">
        <f>SUM(AA38:AJ38)</f>
        <v>2003560.918451</v>
      </c>
      <c r="AM38" s="26">
        <f t="shared" ref="AM38:AV53" si="29">O38/C38</f>
        <v>53.032607184611855</v>
      </c>
      <c r="AN38" s="26">
        <f t="shared" si="29"/>
        <v>45.418200394883335</v>
      </c>
      <c r="AO38" s="26">
        <f t="shared" si="29"/>
        <v>22.075695855397282</v>
      </c>
      <c r="AP38" s="26">
        <f t="shared" si="29"/>
        <v>22.301840808263695</v>
      </c>
      <c r="AQ38" s="26">
        <f t="shared" si="29"/>
        <v>39.387181576657824</v>
      </c>
      <c r="AR38" s="26">
        <f t="shared" si="29"/>
        <v>17.742794820890033</v>
      </c>
      <c r="AS38" s="26">
        <f t="shared" si="29"/>
        <v>15.184301524567474</v>
      </c>
      <c r="AT38" s="26">
        <f t="shared" si="29"/>
        <v>13.747510123706004</v>
      </c>
      <c r="AU38" s="26">
        <f t="shared" si="29"/>
        <v>16.333652309478971</v>
      </c>
      <c r="AV38" s="26">
        <f t="shared" si="29"/>
        <v>13.903335742746615</v>
      </c>
      <c r="AW38" s="27">
        <f t="shared" ref="AW38:BI53" si="30">Z38/N38</f>
        <v>36.38005316382074</v>
      </c>
      <c r="AX38" s="28">
        <f t="shared" si="30"/>
        <v>0.75495941768826769</v>
      </c>
      <c r="AY38" s="28">
        <f t="shared" si="30"/>
        <v>0.74620372670471136</v>
      </c>
      <c r="AZ38" s="28">
        <f t="shared" si="30"/>
        <v>0.77234550586162831</v>
      </c>
      <c r="BA38" s="28">
        <f t="shared" si="30"/>
        <v>0.77369492323149336</v>
      </c>
      <c r="BB38" s="28">
        <f t="shared" si="30"/>
        <v>0.76251431635032219</v>
      </c>
      <c r="BC38" s="28">
        <f t="shared" si="30"/>
        <v>0.79703740003115464</v>
      </c>
      <c r="BD38" s="28">
        <f t="shared" si="30"/>
        <v>0.80056769328551691</v>
      </c>
      <c r="BE38" s="28">
        <f t="shared" si="30"/>
        <v>0.92262992278593636</v>
      </c>
      <c r="BF38" s="28">
        <f t="shared" si="30"/>
        <v>0.80536799074400356</v>
      </c>
      <c r="BG38" s="28">
        <f t="shared" si="30"/>
        <v>0.80464702686153688</v>
      </c>
      <c r="BH38" s="28">
        <f t="shared" si="30"/>
        <v>0.75272911323183134</v>
      </c>
      <c r="BI38" s="29">
        <f t="shared" si="30"/>
        <v>0.75777841493827081</v>
      </c>
      <c r="BJ38" s="59">
        <f t="shared" ref="BJ38:BJ53" si="31">N38/SUM($N$38:$N$53)</f>
        <v>0.35974972898857049</v>
      </c>
      <c r="BK38" s="59">
        <f t="shared" ref="BK38:BK53" si="32">Z38/SUM($Z$38:$Z$53)</f>
        <v>0.30607434243746751</v>
      </c>
      <c r="BL38" s="59">
        <f t="shared" ref="BL38:BL53" si="33">AL38/SUM($AL$38:$AL$53)</f>
        <v>0.30612866341451334</v>
      </c>
      <c r="BN38" s="30">
        <f>SUM(C38:L38)-N38</f>
        <v>-202</v>
      </c>
      <c r="BO38" s="30">
        <f>SUM(O38:X38)-Z38</f>
        <v>-7254.7141939997673</v>
      </c>
      <c r="BP38" s="30">
        <f>SUM(AA38:AJ38)-AL38</f>
        <v>0</v>
      </c>
    </row>
    <row r="39" spans="1:68" x14ac:dyDescent="0.3">
      <c r="A39" s="20"/>
      <c r="B39" s="23" t="s">
        <v>22</v>
      </c>
      <c r="C39" s="23">
        <f>VLOOKUP(B39,[1]may2020!K:N,2,0)</f>
        <v>11463</v>
      </c>
      <c r="D39" s="23">
        <f>VLOOKUP(B39,[1]jun2020!K:N,2,0)</f>
        <v>8218</v>
      </c>
      <c r="E39" s="23">
        <f>VLOOKUP(B39,[1]jul2020!K:N,2,0)</f>
        <v>5949</v>
      </c>
      <c r="F39" s="23">
        <f>VLOOKUP(B39,[1]ago2020!K:N,2,0)</f>
        <v>2654</v>
      </c>
      <c r="G39" s="23">
        <f>VLOOKUP(B39,[1]sep2020!K:N,2,0)</f>
        <v>909</v>
      </c>
      <c r="H39" s="23">
        <f>VLOOKUP(B39,[1]oct2020!K:N,2,0)</f>
        <v>881</v>
      </c>
      <c r="I39" s="23">
        <f>VLOOKUP(B39,[1]nov2020!K:N,2,0)</f>
        <v>839</v>
      </c>
      <c r="J39" s="23">
        <f>IFERROR(VLOOKUP(B39,[1]dic2020!K:N,2,0),"0")</f>
        <v>559</v>
      </c>
      <c r="K39" s="23">
        <f>IFERROR(VLOOKUP(B39,[1]ene2021!K:N,2,0),"0")</f>
        <v>455</v>
      </c>
      <c r="L39" s="23">
        <f>IFERROR(VLOOKUP(B39,[1]feb2021!K:N,2,0),"0")</f>
        <v>314</v>
      </c>
      <c r="M39" s="23">
        <f>IFERROR(VLOOKUP(B39,[1]mar2021!K:N,2,0),"0")</f>
        <v>92</v>
      </c>
      <c r="N39" s="24">
        <f t="shared" ref="N39:N55" si="34">SUM(C39:M39)</f>
        <v>32333</v>
      </c>
      <c r="O39" s="23">
        <f>VLOOKUP(B39,[1]may2020!K:N,3,0)/1000000</f>
        <v>612642.10977800004</v>
      </c>
      <c r="P39" s="23">
        <f>VLOOKUP(B39,[1]jun2020!K:N,3,0)/1000000</f>
        <v>391022.34567000001</v>
      </c>
      <c r="Q39" s="23">
        <f>VLOOKUP(B39,[1]jul2020!K:N,3,0)/1000000</f>
        <v>200160.257381</v>
      </c>
      <c r="R39" s="23">
        <f>VLOOKUP(B39,[1]ago2020!K:N,3,0)/1000000</f>
        <v>82892.648232000007</v>
      </c>
      <c r="S39" s="23">
        <f>VLOOKUP(B39,[1]sep2020!K:N,3,0)/1000000</f>
        <v>37268.894348000002</v>
      </c>
      <c r="T39" s="23">
        <f>VLOOKUP(B39,[1]oct2020!K:N,3,0)/1000000</f>
        <v>30291.778533000001</v>
      </c>
      <c r="U39" s="23">
        <f>VLOOKUP(B39,[1]nov2020!K:N,3,0)/1000000</f>
        <v>18875.175399</v>
      </c>
      <c r="V39" s="23">
        <f>IFERROR(VLOOKUP(B39,[1]dic2020!K:N,3,0)/1000000,0)</f>
        <v>16200.391759</v>
      </c>
      <c r="W39" s="23">
        <f>IFERROR(VLOOKUP(B39,[1]ene2021!K:N,3,0)/1000000,0)</f>
        <v>13806.045268</v>
      </c>
      <c r="X39" s="23">
        <f>IFERROR(VLOOKUP(B39,[1]feb2021!K:N,3,0)/1000000,0)</f>
        <v>6750.1918660000001</v>
      </c>
      <c r="Y39" s="23">
        <f>IFERROR(VLOOKUP(B39,[1]mar2021!K:N,3,0)/1000000,0)</f>
        <v>7668.9703749999999</v>
      </c>
      <c r="Z39" s="24">
        <f t="shared" ref="Z39:Z55" si="35">SUM(O39:Y39)</f>
        <v>1417578.8086090002</v>
      </c>
      <c r="AA39" s="23">
        <f>VLOOKUP(B39,[1]may2020!K:N,4,0)/1000000</f>
        <v>476772.36852600001</v>
      </c>
      <c r="AB39" s="23">
        <f>VLOOKUP(B39,[1]jun2020!K:N,4,0)/1000000</f>
        <v>300871.566208</v>
      </c>
      <c r="AC39" s="23">
        <f>VLOOKUP(B39,[1]jul2020!K:N,4,0)/1000000</f>
        <v>156384.217818</v>
      </c>
      <c r="AD39" s="23">
        <f>VLOOKUP(B39,[1]ago2020!K:N,4,0)/1000000</f>
        <v>65506.134727999997</v>
      </c>
      <c r="AE39" s="23">
        <f>VLOOKUP(B39,[1]sep2020!K:N,4,0)/1000000</f>
        <v>29386.761345999999</v>
      </c>
      <c r="AF39" s="23">
        <f>VLOOKUP(B39,[1]oct2020!K:N,4,0)/1000000</f>
        <v>23747.384155</v>
      </c>
      <c r="AG39" s="23">
        <f>VLOOKUP(B39,[1]nov2020!K:N,4,0)/1000000</f>
        <v>15136.668589000001</v>
      </c>
      <c r="AH39" s="23">
        <f>IFERROR(VLOOKUP(B39,[1]dic2020!K:N,4,0)/1000000,0)</f>
        <v>12893.326088</v>
      </c>
      <c r="AI39" s="23">
        <f>IFERROR(VLOOKUP(B39,[1]ene2021!K:N,4,0)/1000000,0)</f>
        <v>11024.702369000001</v>
      </c>
      <c r="AJ39" s="23">
        <f>IFERROR(VLOOKUP(B39,[1]feb2021!K:N,4,0)/1000000,0)</f>
        <v>5404.6781350000001</v>
      </c>
      <c r="AK39" s="23">
        <f>IFERROR(VLOOKUP(B39,[1]mar2021!K:N,4,0)/1000000,0)</f>
        <v>5721.5460279999998</v>
      </c>
      <c r="AL39" s="24">
        <f t="shared" ref="AL39:AL55" si="36">SUM(AA39:AJ39)</f>
        <v>1097127.8079620001</v>
      </c>
      <c r="AM39" s="26">
        <f t="shared" si="29"/>
        <v>53.445180997819072</v>
      </c>
      <c r="AN39" s="26">
        <f t="shared" si="29"/>
        <v>47.58120536261864</v>
      </c>
      <c r="AO39" s="26">
        <f t="shared" si="29"/>
        <v>33.646034187426459</v>
      </c>
      <c r="AP39" s="26">
        <f t="shared" si="29"/>
        <v>31.233100313489075</v>
      </c>
      <c r="AQ39" s="26">
        <f t="shared" si="29"/>
        <v>40.999883771177117</v>
      </c>
      <c r="AR39" s="26">
        <f t="shared" si="29"/>
        <v>34.383403556186153</v>
      </c>
      <c r="AS39" s="26">
        <f t="shared" si="29"/>
        <v>22.497229319427891</v>
      </c>
      <c r="AT39" s="26">
        <f t="shared" si="29"/>
        <v>28.981022824686942</v>
      </c>
      <c r="AU39" s="26">
        <f t="shared" si="29"/>
        <v>30.342956632967034</v>
      </c>
      <c r="AV39" s="26">
        <f t="shared" si="29"/>
        <v>21.497426324840763</v>
      </c>
      <c r="AW39" s="27">
        <f t="shared" si="30"/>
        <v>43.843095555902643</v>
      </c>
      <c r="AX39" s="28">
        <f t="shared" si="30"/>
        <v>0.77822330675043794</v>
      </c>
      <c r="AY39" s="28">
        <f t="shared" si="30"/>
        <v>0.76944852267322339</v>
      </c>
      <c r="AZ39" s="28">
        <f t="shared" si="30"/>
        <v>0.78129504759941726</v>
      </c>
      <c r="BA39" s="28">
        <f t="shared" si="30"/>
        <v>0.79025264755278868</v>
      </c>
      <c r="BB39" s="28">
        <f t="shared" si="30"/>
        <v>0.78850639011717849</v>
      </c>
      <c r="BC39" s="28">
        <f t="shared" si="30"/>
        <v>0.78395476611350146</v>
      </c>
      <c r="BD39" s="28">
        <f t="shared" si="30"/>
        <v>0.80193525458851822</v>
      </c>
      <c r="BE39" s="28">
        <f t="shared" si="30"/>
        <v>0.79586508028963032</v>
      </c>
      <c r="BF39" s="28">
        <f t="shared" si="30"/>
        <v>0.79854166453831166</v>
      </c>
      <c r="BG39" s="28">
        <f t="shared" si="30"/>
        <v>0.80067029831000658</v>
      </c>
      <c r="BH39" s="28">
        <f t="shared" si="30"/>
        <v>0.74606443215005902</v>
      </c>
      <c r="BI39" s="29">
        <f t="shared" si="30"/>
        <v>0.7739448426423341</v>
      </c>
      <c r="BJ39" s="59">
        <f t="shared" si="31"/>
        <v>0.16004771781151464</v>
      </c>
      <c r="BK39" s="59">
        <f t="shared" si="32"/>
        <v>0.16410197810077287</v>
      </c>
      <c r="BL39" s="59">
        <f t="shared" si="33"/>
        <v>0.16763267158652953</v>
      </c>
      <c r="BN39" s="30">
        <f t="shared" ref="BN39:BN55" si="37">SUM(C39:L39)-N39</f>
        <v>-92</v>
      </c>
      <c r="BO39" s="30">
        <f t="shared" ref="BO39:BO55" si="38">SUM(O39:X39)-Z39</f>
        <v>-7668.9703750000335</v>
      </c>
      <c r="BP39" s="30">
        <f t="shared" ref="BP39:BP55" si="39">SUM(AA39:AJ39)-AL39</f>
        <v>0</v>
      </c>
    </row>
    <row r="40" spans="1:68" x14ac:dyDescent="0.3">
      <c r="A40" s="20"/>
      <c r="B40" s="23" t="s">
        <v>23</v>
      </c>
      <c r="C40" s="23">
        <f>VLOOKUP(B40,[1]may2020!K:N,2,0)</f>
        <v>7917</v>
      </c>
      <c r="D40" s="23">
        <f>VLOOKUP(B40,[1]jun2020!K:N,2,0)</f>
        <v>5886</v>
      </c>
      <c r="E40" s="23">
        <f>VLOOKUP(B40,[1]jul2020!K:N,2,0)</f>
        <v>5995</v>
      </c>
      <c r="F40" s="23">
        <f>VLOOKUP(B40,[1]ago2020!K:N,2,0)</f>
        <v>2568</v>
      </c>
      <c r="G40" s="23">
        <f>VLOOKUP(B40,[1]sep2020!K:N,2,0)</f>
        <v>763</v>
      </c>
      <c r="H40" s="23">
        <f>VLOOKUP(B40,[1]oct2020!K:N,2,0)</f>
        <v>988</v>
      </c>
      <c r="I40" s="23">
        <f>VLOOKUP(B40,[1]nov2020!K:N,2,0)</f>
        <v>1124</v>
      </c>
      <c r="J40" s="23">
        <f>IFERROR(VLOOKUP(B40,[1]dic2020!K:N,2,0),"0")</f>
        <v>770</v>
      </c>
      <c r="K40" s="23">
        <f>IFERROR(VLOOKUP(B40,[1]ene2021!K:N,2,0),"0")</f>
        <v>629</v>
      </c>
      <c r="L40" s="23">
        <f>IFERROR(VLOOKUP(B40,[1]feb2021!K:N,2,0),"0")</f>
        <v>349</v>
      </c>
      <c r="M40" s="23">
        <f>IFERROR(VLOOKUP(B40,[1]mar2021!K:N,2,0),"0")</f>
        <v>105</v>
      </c>
      <c r="N40" s="24">
        <f t="shared" si="34"/>
        <v>27094</v>
      </c>
      <c r="O40" s="23">
        <f>VLOOKUP(B40,[1]may2020!K:N,3,0)/1000000</f>
        <v>254005.239997</v>
      </c>
      <c r="P40" s="23">
        <f>VLOOKUP(B40,[1]jun2020!K:N,3,0)/1000000</f>
        <v>179057.981654</v>
      </c>
      <c r="Q40" s="23">
        <f>VLOOKUP(B40,[1]jul2020!K:N,3,0)/1000000</f>
        <v>105447.13396599999</v>
      </c>
      <c r="R40" s="23">
        <f>VLOOKUP(B40,[1]ago2020!K:N,3,0)/1000000</f>
        <v>53510.135047000003</v>
      </c>
      <c r="S40" s="23">
        <f>VLOOKUP(B40,[1]sep2020!K:N,3,0)/1000000</f>
        <v>18051.655037</v>
      </c>
      <c r="T40" s="23">
        <f>VLOOKUP(B40,[1]oct2020!K:N,3,0)/1000000</f>
        <v>18509.993343999999</v>
      </c>
      <c r="U40" s="23">
        <f>VLOOKUP(B40,[1]nov2020!K:N,3,0)/1000000</f>
        <v>13432.426171999999</v>
      </c>
      <c r="V40" s="23">
        <f>IFERROR(VLOOKUP(B40,[1]dic2020!K:N,3,0)/1000000,0)</f>
        <v>10546.218344999999</v>
      </c>
      <c r="W40" s="23">
        <f>IFERROR(VLOOKUP(B40,[1]ene2021!K:N,3,0)/1000000,0)</f>
        <v>10931.271467</v>
      </c>
      <c r="X40" s="23">
        <f>IFERROR(VLOOKUP(B40,[1]feb2021!K:N,3,0)/1000000,0)</f>
        <v>3947.0741899999998</v>
      </c>
      <c r="Y40" s="23">
        <f>IFERROR(VLOOKUP(B40,[1]mar2021!K:N,3,0)/1000000,0)</f>
        <v>1757.588395</v>
      </c>
      <c r="Z40" s="24">
        <f t="shared" si="35"/>
        <v>669196.71761399985</v>
      </c>
      <c r="AA40" s="23">
        <f>VLOOKUP(B40,[1]may2020!K:N,4,0)/1000000</f>
        <v>196980.43154600001</v>
      </c>
      <c r="AB40" s="23">
        <f>VLOOKUP(B40,[1]jun2020!K:N,4,0)/1000000</f>
        <v>137425.577193</v>
      </c>
      <c r="AC40" s="23">
        <f>VLOOKUP(B40,[1]jul2020!K:N,4,0)/1000000</f>
        <v>82017.521116000004</v>
      </c>
      <c r="AD40" s="23">
        <f>VLOOKUP(B40,[1]ago2020!K:N,4,0)/1000000</f>
        <v>41872.004321</v>
      </c>
      <c r="AE40" s="23">
        <f>VLOOKUP(B40,[1]sep2020!K:N,4,0)/1000000</f>
        <v>14603.313715</v>
      </c>
      <c r="AF40" s="23">
        <f>VLOOKUP(B40,[1]oct2020!K:N,4,0)/1000000</f>
        <v>14724.454351</v>
      </c>
      <c r="AG40" s="23">
        <f>VLOOKUP(B40,[1]nov2020!K:N,4,0)/1000000</f>
        <v>11022.600552</v>
      </c>
      <c r="AH40" s="23">
        <f>IFERROR(VLOOKUP(B40,[1]dic2020!K:N,4,0)/1000000,0)</f>
        <v>9662.2980740000003</v>
      </c>
      <c r="AI40" s="23">
        <f>IFERROR(VLOOKUP(B40,[1]ene2021!K:N,4,0)/1000000,0)</f>
        <v>8783.9887510000008</v>
      </c>
      <c r="AJ40" s="23">
        <f>IFERROR(VLOOKUP(B40,[1]feb2021!K:N,4,0)/1000000,0)</f>
        <v>3321.8291260000001</v>
      </c>
      <c r="AK40" s="23">
        <f>IFERROR(VLOOKUP(B40,[1]mar2021!K:N,4,0)/1000000,0)</f>
        <v>1454.990172</v>
      </c>
      <c r="AL40" s="24">
        <f t="shared" si="36"/>
        <v>520414.01874500007</v>
      </c>
      <c r="AM40" s="26">
        <f t="shared" si="29"/>
        <v>32.0835215355564</v>
      </c>
      <c r="AN40" s="26">
        <f t="shared" si="29"/>
        <v>30.42099586374448</v>
      </c>
      <c r="AO40" s="26">
        <f t="shared" si="29"/>
        <v>17.58917997764804</v>
      </c>
      <c r="AP40" s="26">
        <f t="shared" si="29"/>
        <v>20.837280002725858</v>
      </c>
      <c r="AQ40" s="26">
        <f t="shared" si="29"/>
        <v>23.658787728702492</v>
      </c>
      <c r="AR40" s="26">
        <f t="shared" si="29"/>
        <v>18.734811076923076</v>
      </c>
      <c r="AS40" s="26">
        <f t="shared" si="29"/>
        <v>11.95055709252669</v>
      </c>
      <c r="AT40" s="26">
        <f t="shared" si="29"/>
        <v>13.69638746103896</v>
      </c>
      <c r="AU40" s="26">
        <f t="shared" si="29"/>
        <v>17.378809963434023</v>
      </c>
      <c r="AV40" s="26">
        <f t="shared" si="29"/>
        <v>11.309668166189111</v>
      </c>
      <c r="AW40" s="27">
        <f t="shared" si="30"/>
        <v>24.699074245737059</v>
      </c>
      <c r="AX40" s="28">
        <f t="shared" si="30"/>
        <v>0.77549751158018043</v>
      </c>
      <c r="AY40" s="28">
        <f t="shared" si="30"/>
        <v>0.76749204879653032</v>
      </c>
      <c r="AZ40" s="28">
        <f t="shared" si="30"/>
        <v>0.77780702074316643</v>
      </c>
      <c r="BA40" s="28">
        <f t="shared" si="30"/>
        <v>0.78250604832565296</v>
      </c>
      <c r="BB40" s="28">
        <f t="shared" si="30"/>
        <v>0.80897367499367645</v>
      </c>
      <c r="BC40" s="28">
        <f t="shared" si="30"/>
        <v>0.79548674477362369</v>
      </c>
      <c r="BD40" s="28">
        <f t="shared" si="30"/>
        <v>0.82059639940375773</v>
      </c>
      <c r="BE40" s="28">
        <f t="shared" si="30"/>
        <v>0.91618604488507782</v>
      </c>
      <c r="BF40" s="28">
        <f t="shared" si="30"/>
        <v>0.80356514587691374</v>
      </c>
      <c r="BG40" s="28">
        <f t="shared" si="30"/>
        <v>0.84159277634454599</v>
      </c>
      <c r="BH40" s="28">
        <f t="shared" si="30"/>
        <v>0.82783328345770057</v>
      </c>
      <c r="BI40" s="29">
        <f t="shared" si="30"/>
        <v>0.77766971212967106</v>
      </c>
      <c r="BJ40" s="59">
        <f t="shared" si="31"/>
        <v>0.13411477024665752</v>
      </c>
      <c r="BK40" s="59">
        <f t="shared" si="32"/>
        <v>7.746765430752961E-2</v>
      </c>
      <c r="BL40" s="59">
        <f t="shared" si="33"/>
        <v>7.9515250329274478E-2</v>
      </c>
      <c r="BN40" s="30">
        <f t="shared" si="37"/>
        <v>-105</v>
      </c>
      <c r="BO40" s="30">
        <f t="shared" si="38"/>
        <v>-1757.5883949999698</v>
      </c>
      <c r="BP40" s="30">
        <f t="shared" si="39"/>
        <v>0</v>
      </c>
    </row>
    <row r="41" spans="1:68" x14ac:dyDescent="0.3">
      <c r="A41" s="20"/>
      <c r="B41" s="23" t="s">
        <v>24</v>
      </c>
      <c r="C41" s="23">
        <f>VLOOKUP(B41,[1]may2020!K:N,2,0)</f>
        <v>3500</v>
      </c>
      <c r="D41" s="23">
        <f>VLOOKUP(B41,[1]jun2020!K:N,2,0)</f>
        <v>2604</v>
      </c>
      <c r="E41" s="23">
        <f>VLOOKUP(B41,[1]jul2020!K:N,2,0)</f>
        <v>1933</v>
      </c>
      <c r="F41" s="23">
        <f>VLOOKUP(B41,[1]ago2020!K:N,2,0)</f>
        <v>824</v>
      </c>
      <c r="G41" s="23">
        <f>VLOOKUP(B41,[1]sep2020!K:N,2,0)</f>
        <v>260</v>
      </c>
      <c r="H41" s="23">
        <f>VLOOKUP(B41,[1]oct2020!K:N,2,0)</f>
        <v>325</v>
      </c>
      <c r="I41" s="23">
        <f>VLOOKUP(B41,[1]nov2020!K:N,2,0)</f>
        <v>296</v>
      </c>
      <c r="J41" s="23">
        <f>IFERROR(VLOOKUP(B41,[1]dic2020!K:N,2,0),"0")</f>
        <v>239</v>
      </c>
      <c r="K41" s="23">
        <f>IFERROR(VLOOKUP(B41,[1]ene2021!K:N,2,0),"0")</f>
        <v>162</v>
      </c>
      <c r="L41" s="23">
        <f>IFERROR(VLOOKUP(B41,[1]feb2021!K:N,2,0),"0")</f>
        <v>111</v>
      </c>
      <c r="M41" s="23">
        <f>IFERROR(VLOOKUP(B41,[1]mar2021!K:N,2,0),"0")</f>
        <v>29</v>
      </c>
      <c r="N41" s="24">
        <f t="shared" si="34"/>
        <v>10283</v>
      </c>
      <c r="O41" s="23">
        <f>VLOOKUP(B41,[1]may2020!K:N,3,0)/1000000</f>
        <v>223633.93678700001</v>
      </c>
      <c r="P41" s="23">
        <f>VLOOKUP(B41,[1]jun2020!K:N,3,0)/1000000</f>
        <v>143402.82655600001</v>
      </c>
      <c r="Q41" s="23">
        <f>VLOOKUP(B41,[1]jul2020!K:N,3,0)/1000000</f>
        <v>55942.755657000002</v>
      </c>
      <c r="R41" s="23">
        <f>VLOOKUP(B41,[1]ago2020!K:N,3,0)/1000000</f>
        <v>20875.425285000001</v>
      </c>
      <c r="S41" s="23">
        <f>VLOOKUP(B41,[1]sep2020!K:N,3,0)/1000000</f>
        <v>12219.405264999999</v>
      </c>
      <c r="T41" s="23">
        <f>VLOOKUP(B41,[1]oct2020!K:N,3,0)/1000000</f>
        <v>7505.3524319999997</v>
      </c>
      <c r="U41" s="23">
        <f>VLOOKUP(B41,[1]nov2020!K:N,3,0)/1000000</f>
        <v>11347.309443</v>
      </c>
      <c r="V41" s="23">
        <f>IFERROR(VLOOKUP(B41,[1]dic2020!K:N,3,0)/1000000,0)</f>
        <v>5368.9262159999998</v>
      </c>
      <c r="W41" s="23">
        <f>IFERROR(VLOOKUP(B41,[1]ene2021!K:N,3,0)/1000000,0)</f>
        <v>2869.3029270000002</v>
      </c>
      <c r="X41" s="23">
        <f>IFERROR(VLOOKUP(B41,[1]feb2021!K:N,3,0)/1000000,0)</f>
        <v>2827.4961400000002</v>
      </c>
      <c r="Y41" s="23">
        <f>IFERROR(VLOOKUP(B41,[1]mar2021!K:N,3,0)/1000000,0)</f>
        <v>1202.5888190000001</v>
      </c>
      <c r="Z41" s="24">
        <f t="shared" si="35"/>
        <v>487195.32552700001</v>
      </c>
      <c r="AA41" s="23">
        <f>VLOOKUP(B41,[1]may2020!K:N,4,0)/1000000</f>
        <v>172743.327024</v>
      </c>
      <c r="AB41" s="23">
        <f>VLOOKUP(B41,[1]jun2020!K:N,4,0)/1000000</f>
        <v>109050.08256</v>
      </c>
      <c r="AC41" s="23">
        <f>VLOOKUP(B41,[1]jul2020!K:N,4,0)/1000000</f>
        <v>43956.673076999999</v>
      </c>
      <c r="AD41" s="23">
        <f>VLOOKUP(B41,[1]ago2020!K:N,4,0)/1000000</f>
        <v>16665.443491000002</v>
      </c>
      <c r="AE41" s="23">
        <f>VLOOKUP(B41,[1]sep2020!K:N,4,0)/1000000</f>
        <v>9074.1257010000008</v>
      </c>
      <c r="AF41" s="23">
        <f>VLOOKUP(B41,[1]oct2020!K:N,4,0)/1000000</f>
        <v>5957.5612289999999</v>
      </c>
      <c r="AG41" s="23">
        <f>VLOOKUP(B41,[1]nov2020!K:N,4,0)/1000000</f>
        <v>8157.0210569999999</v>
      </c>
      <c r="AH41" s="23">
        <f>IFERROR(VLOOKUP(B41,[1]dic2020!K:N,4,0)/1000000,0)</f>
        <v>4133.7713540000004</v>
      </c>
      <c r="AI41" s="23">
        <f>IFERROR(VLOOKUP(B41,[1]ene2021!K:N,4,0)/1000000,0)</f>
        <v>2387.5196190000001</v>
      </c>
      <c r="AJ41" s="23">
        <f>IFERROR(VLOOKUP(B41,[1]feb2021!K:N,4,0)/1000000,0)</f>
        <v>2224.622351</v>
      </c>
      <c r="AK41" s="23">
        <f>IFERROR(VLOOKUP(B41,[1]mar2021!K:N,4,0)/1000000,0)</f>
        <v>973.02023799999995</v>
      </c>
      <c r="AL41" s="24">
        <f t="shared" si="36"/>
        <v>374350.14746300003</v>
      </c>
      <c r="AM41" s="26">
        <f t="shared" si="29"/>
        <v>63.895410510571431</v>
      </c>
      <c r="AN41" s="26">
        <f t="shared" si="29"/>
        <v>55.070209890937022</v>
      </c>
      <c r="AO41" s="26">
        <f t="shared" si="29"/>
        <v>28.94089790843249</v>
      </c>
      <c r="AP41" s="26">
        <f t="shared" si="29"/>
        <v>25.334253986650488</v>
      </c>
      <c r="AQ41" s="26">
        <f t="shared" si="29"/>
        <v>46.997712557692303</v>
      </c>
      <c r="AR41" s="26">
        <f t="shared" si="29"/>
        <v>23.093392098461539</v>
      </c>
      <c r="AS41" s="26">
        <f t="shared" si="29"/>
        <v>38.335504874999998</v>
      </c>
      <c r="AT41" s="26">
        <f t="shared" si="29"/>
        <v>22.464126426778243</v>
      </c>
      <c r="AU41" s="26">
        <f t="shared" si="29"/>
        <v>17.711746462962964</v>
      </c>
      <c r="AV41" s="26">
        <f t="shared" si="29"/>
        <v>25.4729381981982</v>
      </c>
      <c r="AW41" s="27">
        <f t="shared" si="30"/>
        <v>47.37871492045123</v>
      </c>
      <c r="AX41" s="28">
        <f t="shared" si="30"/>
        <v>0.77243789339776847</v>
      </c>
      <c r="AY41" s="28">
        <f t="shared" si="30"/>
        <v>0.76044583763776108</v>
      </c>
      <c r="AZ41" s="28">
        <f t="shared" si="30"/>
        <v>0.78574379400453775</v>
      </c>
      <c r="BA41" s="28">
        <f t="shared" si="30"/>
        <v>0.79832833408069181</v>
      </c>
      <c r="BB41" s="28">
        <f t="shared" si="30"/>
        <v>0.74259961955685261</v>
      </c>
      <c r="BC41" s="28">
        <f t="shared" si="30"/>
        <v>0.79377501362883374</v>
      </c>
      <c r="BD41" s="28">
        <f t="shared" si="30"/>
        <v>0.71885067539353609</v>
      </c>
      <c r="BE41" s="28">
        <f t="shared" si="30"/>
        <v>0.76994378162264554</v>
      </c>
      <c r="BF41" s="28">
        <f t="shared" si="30"/>
        <v>0.83209046926818264</v>
      </c>
      <c r="BG41" s="28">
        <f t="shared" si="30"/>
        <v>0.78678174641115506</v>
      </c>
      <c r="BH41" s="28">
        <f t="shared" si="30"/>
        <v>0.80910467703259092</v>
      </c>
      <c r="BI41" s="29">
        <f t="shared" si="30"/>
        <v>0.76837795407430243</v>
      </c>
      <c r="BJ41" s="59">
        <f t="shared" si="31"/>
        <v>5.0900648942436677E-2</v>
      </c>
      <c r="BK41" s="59">
        <f t="shared" si="32"/>
        <v>5.6398780903674318E-2</v>
      </c>
      <c r="BL41" s="59">
        <f t="shared" si="33"/>
        <v>5.7197816765398674E-2</v>
      </c>
      <c r="BN41" s="30">
        <f t="shared" si="37"/>
        <v>-29</v>
      </c>
      <c r="BO41" s="30">
        <f t="shared" si="38"/>
        <v>-1202.5888189999969</v>
      </c>
      <c r="BP41" s="30">
        <f t="shared" si="39"/>
        <v>0</v>
      </c>
    </row>
    <row r="42" spans="1:68" x14ac:dyDescent="0.3">
      <c r="A42" s="20"/>
      <c r="B42" s="23" t="s">
        <v>25</v>
      </c>
      <c r="C42" s="23">
        <f>VLOOKUP(B42,[1]may2020!K:N,2,0)</f>
        <v>3289</v>
      </c>
      <c r="D42" s="23">
        <f>VLOOKUP(B42,[1]jun2020!K:N,2,0)</f>
        <v>2728</v>
      </c>
      <c r="E42" s="23">
        <f>VLOOKUP(B42,[1]jul2020!K:N,2,0)</f>
        <v>1894</v>
      </c>
      <c r="F42" s="23">
        <f>VLOOKUP(B42,[1]ago2020!K:N,2,0)</f>
        <v>854</v>
      </c>
      <c r="G42" s="23">
        <f>VLOOKUP(B42,[1]sep2020!K:N,2,0)</f>
        <v>334</v>
      </c>
      <c r="H42" s="23">
        <f>VLOOKUP(B42,[1]oct2020!K:N,2,0)</f>
        <v>298</v>
      </c>
      <c r="I42" s="23">
        <f>VLOOKUP(B42,[1]nov2020!K:N,2,0)</f>
        <v>278</v>
      </c>
      <c r="J42" s="23">
        <f>IFERROR(VLOOKUP(B42,[1]dic2020!K:N,2,0),"0")</f>
        <v>200</v>
      </c>
      <c r="K42" s="23">
        <f>IFERROR(VLOOKUP(B42,[1]ene2021!K:N,2,0),"0")</f>
        <v>171</v>
      </c>
      <c r="L42" s="23">
        <f>IFERROR(VLOOKUP(B42,[1]feb2021!K:N,2,0),"0")</f>
        <v>88</v>
      </c>
      <c r="M42" s="23">
        <f>IFERROR(VLOOKUP(B42,[1]mar2021!K:N,2,0),"0")</f>
        <v>27</v>
      </c>
      <c r="N42" s="24">
        <f t="shared" si="34"/>
        <v>10161</v>
      </c>
      <c r="O42" s="23">
        <f>VLOOKUP(B42,[1]may2020!K:N,3,0)/1000000</f>
        <v>278208.400929</v>
      </c>
      <c r="P42" s="23">
        <f>VLOOKUP(B42,[1]jun2020!K:N,3,0)/1000000</f>
        <v>225230.638802</v>
      </c>
      <c r="Q42" s="23">
        <f>VLOOKUP(B42,[1]jul2020!K:N,3,0)/1000000</f>
        <v>106097.284369</v>
      </c>
      <c r="R42" s="23">
        <f>VLOOKUP(B42,[1]ago2020!K:N,3,0)/1000000</f>
        <v>34538.910743</v>
      </c>
      <c r="S42" s="23">
        <f>VLOOKUP(B42,[1]sep2020!K:N,3,0)/1000000</f>
        <v>20369.126724000002</v>
      </c>
      <c r="T42" s="23">
        <f>VLOOKUP(B42,[1]oct2020!K:N,3,0)/1000000</f>
        <v>12042.339115000001</v>
      </c>
      <c r="U42" s="23">
        <f>VLOOKUP(B42,[1]nov2020!K:N,3,0)/1000000</f>
        <v>13162.711767999999</v>
      </c>
      <c r="V42" s="23">
        <f>IFERROR(VLOOKUP(B42,[1]dic2020!K:N,3,0)/1000000,0)</f>
        <v>8205.6798679999993</v>
      </c>
      <c r="W42" s="23">
        <f>IFERROR(VLOOKUP(B42,[1]ene2021!K:N,3,0)/1000000,0)</f>
        <v>4536.4820470000004</v>
      </c>
      <c r="X42" s="23">
        <f>IFERROR(VLOOKUP(B42,[1]feb2021!K:N,3,0)/1000000,0)</f>
        <v>2258.0995379999999</v>
      </c>
      <c r="Y42" s="23">
        <f>IFERROR(VLOOKUP(B42,[1]mar2021!K:N,3,0)/1000000,0)</f>
        <v>1534.54042</v>
      </c>
      <c r="Z42" s="24">
        <f t="shared" si="35"/>
        <v>706184.21432299982</v>
      </c>
      <c r="AA42" s="23">
        <f>VLOOKUP(B42,[1]may2020!K:N,4,0)/1000000</f>
        <v>206764.652749</v>
      </c>
      <c r="AB42" s="23">
        <f>VLOOKUP(B42,[1]jun2020!K:N,4,0)/1000000</f>
        <v>162425.572896</v>
      </c>
      <c r="AC42" s="23">
        <f>VLOOKUP(B42,[1]jul2020!K:N,4,0)/1000000</f>
        <v>77453.893612</v>
      </c>
      <c r="AD42" s="23">
        <f>VLOOKUP(B42,[1]ago2020!K:N,4,0)/1000000</f>
        <v>26377.766082999999</v>
      </c>
      <c r="AE42" s="23">
        <f>VLOOKUP(B42,[1]sep2020!K:N,4,0)/1000000</f>
        <v>15410.234462</v>
      </c>
      <c r="AF42" s="23">
        <f>VLOOKUP(B42,[1]oct2020!K:N,4,0)/1000000</f>
        <v>9110.0736570000008</v>
      </c>
      <c r="AG42" s="23">
        <f>VLOOKUP(B42,[1]nov2020!K:N,4,0)/1000000</f>
        <v>9723.6778630000008</v>
      </c>
      <c r="AH42" s="23">
        <f>IFERROR(VLOOKUP(B42,[1]dic2020!K:N,4,0)/1000000,0)</f>
        <v>6323.5843960000002</v>
      </c>
      <c r="AI42" s="23">
        <f>IFERROR(VLOOKUP(B42,[1]ene2021!K:N,4,0)/1000000,0)</f>
        <v>3677.5956310000001</v>
      </c>
      <c r="AJ42" s="23">
        <f>IFERROR(VLOOKUP(B42,[1]feb2021!K:N,4,0)/1000000,0)</f>
        <v>1849.742608</v>
      </c>
      <c r="AK42" s="23">
        <f>IFERROR(VLOOKUP(B42,[1]mar2021!K:N,4,0)/1000000,0)</f>
        <v>1168.373783</v>
      </c>
      <c r="AL42" s="24">
        <f t="shared" si="36"/>
        <v>519116.79395700002</v>
      </c>
      <c r="AM42" s="26">
        <f t="shared" si="29"/>
        <v>84.587534487382186</v>
      </c>
      <c r="AN42" s="26">
        <f t="shared" si="29"/>
        <v>82.562550880498534</v>
      </c>
      <c r="AO42" s="26">
        <f t="shared" si="29"/>
        <v>56.017573584477297</v>
      </c>
      <c r="AP42" s="26">
        <f t="shared" si="29"/>
        <v>40.443689394613585</v>
      </c>
      <c r="AQ42" s="26">
        <f t="shared" si="29"/>
        <v>60.98540935329342</v>
      </c>
      <c r="AR42" s="26">
        <f t="shared" si="29"/>
        <v>40.410533942953023</v>
      </c>
      <c r="AS42" s="26">
        <f t="shared" si="29"/>
        <v>47.347884057553955</v>
      </c>
      <c r="AT42" s="26">
        <f t="shared" si="29"/>
        <v>41.028399339999993</v>
      </c>
      <c r="AU42" s="26">
        <f t="shared" si="29"/>
        <v>26.529134777777781</v>
      </c>
      <c r="AV42" s="26">
        <f t="shared" si="29"/>
        <v>25.660222022727272</v>
      </c>
      <c r="AW42" s="27">
        <f t="shared" si="30"/>
        <v>69.499479807400832</v>
      </c>
      <c r="AX42" s="28">
        <f t="shared" si="30"/>
        <v>0.74320060810013877</v>
      </c>
      <c r="AY42" s="28">
        <f t="shared" si="30"/>
        <v>0.72115220984116701</v>
      </c>
      <c r="AZ42" s="28">
        <f t="shared" si="30"/>
        <v>0.73002710741040266</v>
      </c>
      <c r="BA42" s="28">
        <f t="shared" si="30"/>
        <v>0.76371157965211689</v>
      </c>
      <c r="BB42" s="28">
        <f t="shared" si="30"/>
        <v>0.75654860764564991</v>
      </c>
      <c r="BC42" s="28">
        <f t="shared" si="30"/>
        <v>0.75650366344960718</v>
      </c>
      <c r="BD42" s="28">
        <f t="shared" si="30"/>
        <v>0.73872907303488422</v>
      </c>
      <c r="BE42" s="28">
        <f t="shared" si="30"/>
        <v>0.77063503545395695</v>
      </c>
      <c r="BF42" s="28">
        <f t="shared" si="30"/>
        <v>0.81067126308413662</v>
      </c>
      <c r="BG42" s="28">
        <f t="shared" si="30"/>
        <v>0.81915902150102649</v>
      </c>
      <c r="BH42" s="28">
        <f t="shared" si="30"/>
        <v>0.76138351767886303</v>
      </c>
      <c r="BI42" s="29">
        <f t="shared" si="30"/>
        <v>0.73510110170710008</v>
      </c>
      <c r="BJ42" s="59">
        <f t="shared" si="31"/>
        <v>5.0296751327832255E-2</v>
      </c>
      <c r="BK42" s="59">
        <f t="shared" si="32"/>
        <v>8.1749406643329997E-2</v>
      </c>
      <c r="BL42" s="59">
        <f t="shared" si="33"/>
        <v>7.93170443816332E-2</v>
      </c>
      <c r="BN42" s="30">
        <f t="shared" si="37"/>
        <v>-27</v>
      </c>
      <c r="BO42" s="30">
        <f t="shared" si="38"/>
        <v>-1534.5404199999757</v>
      </c>
      <c r="BP42" s="30">
        <f t="shared" si="39"/>
        <v>0</v>
      </c>
    </row>
    <row r="43" spans="1:68" x14ac:dyDescent="0.3">
      <c r="A43" s="20"/>
      <c r="B43" s="23" t="s">
        <v>26</v>
      </c>
      <c r="C43" s="23">
        <f>VLOOKUP(B43,[1]may2020!K:N,2,0)</f>
        <v>2540</v>
      </c>
      <c r="D43" s="23">
        <f>VLOOKUP(B43,[1]jun2020!K:N,2,0)</f>
        <v>2046</v>
      </c>
      <c r="E43" s="23">
        <f>VLOOKUP(B43,[1]jul2020!K:N,2,0)</f>
        <v>1609</v>
      </c>
      <c r="F43" s="23">
        <f>VLOOKUP(B43,[1]ago2020!K:N,2,0)</f>
        <v>727</v>
      </c>
      <c r="G43" s="23">
        <f>VLOOKUP(B43,[1]sep2020!K:N,2,0)</f>
        <v>231</v>
      </c>
      <c r="H43" s="23">
        <f>VLOOKUP(B43,[1]oct2020!K:N,2,0)</f>
        <v>308</v>
      </c>
      <c r="I43" s="23">
        <f>VLOOKUP(B43,[1]nov2020!K:N,2,0)</f>
        <v>257</v>
      </c>
      <c r="J43" s="23">
        <f>IFERROR(VLOOKUP(B43,[1]dic2020!K:N,2,0),"0")</f>
        <v>206</v>
      </c>
      <c r="K43" s="23">
        <f>IFERROR(VLOOKUP(B43,[1]ene2021!K:N,2,0),"0")</f>
        <v>149</v>
      </c>
      <c r="L43" s="23">
        <f>IFERROR(VLOOKUP(B43,[1]feb2021!K:N,2,0),"0")</f>
        <v>98</v>
      </c>
      <c r="M43" s="23">
        <f>IFERROR(VLOOKUP(B43,[1]mar2021!K:N,2,0),"0")</f>
        <v>38</v>
      </c>
      <c r="N43" s="24">
        <f t="shared" si="34"/>
        <v>8209</v>
      </c>
      <c r="O43" s="23">
        <f>VLOOKUP(B43,[1]may2020!K:N,3,0)/1000000</f>
        <v>129799.885721</v>
      </c>
      <c r="P43" s="23">
        <f>VLOOKUP(B43,[1]jun2020!K:N,3,0)/1000000</f>
        <v>78327.981365</v>
      </c>
      <c r="Q43" s="23">
        <f>VLOOKUP(B43,[1]jul2020!K:N,3,0)/1000000</f>
        <v>37749.948471000003</v>
      </c>
      <c r="R43" s="23">
        <f>VLOOKUP(B43,[1]ago2020!K:N,3,0)/1000000</f>
        <v>18937.488990000002</v>
      </c>
      <c r="S43" s="23">
        <f>VLOOKUP(B43,[1]sep2020!K:N,3,0)/1000000</f>
        <v>9056.0572229999998</v>
      </c>
      <c r="T43" s="23">
        <f>VLOOKUP(B43,[1]oct2020!K:N,3,0)/1000000</f>
        <v>7380.3634579999998</v>
      </c>
      <c r="U43" s="23">
        <f>VLOOKUP(B43,[1]nov2020!K:N,3,0)/1000000</f>
        <v>3719.9378360000001</v>
      </c>
      <c r="V43" s="23">
        <f>IFERROR(VLOOKUP(B43,[1]dic2020!K:N,3,0)/1000000,0)</f>
        <v>6057.3667230000001</v>
      </c>
      <c r="W43" s="23">
        <f>IFERROR(VLOOKUP(B43,[1]ene2021!K:N,3,0)/1000000,0)</f>
        <v>9693.5329330000004</v>
      </c>
      <c r="X43" s="23">
        <f>IFERROR(VLOOKUP(B43,[1]feb2021!K:N,3,0)/1000000,0)</f>
        <v>2985.8577489999998</v>
      </c>
      <c r="Y43" s="23">
        <f>IFERROR(VLOOKUP(B43,[1]mar2021!K:N,3,0)/1000000,0)</f>
        <v>1403.553703</v>
      </c>
      <c r="Z43" s="24">
        <f t="shared" si="35"/>
        <v>305111.97417200002</v>
      </c>
      <c r="AA43" s="23">
        <f>VLOOKUP(B43,[1]may2020!K:N,4,0)/1000000</f>
        <v>99690.692311999999</v>
      </c>
      <c r="AB43" s="23">
        <f>VLOOKUP(B43,[1]jun2020!K:N,4,0)/1000000</f>
        <v>61284.231491999999</v>
      </c>
      <c r="AC43" s="23">
        <f>VLOOKUP(B43,[1]jul2020!K:N,4,0)/1000000</f>
        <v>29450.516486</v>
      </c>
      <c r="AD43" s="23">
        <f>VLOOKUP(B43,[1]ago2020!K:N,4,0)/1000000</f>
        <v>14578.031584</v>
      </c>
      <c r="AE43" s="23">
        <f>VLOOKUP(B43,[1]sep2020!K:N,4,0)/1000000</f>
        <v>6706.2039590000004</v>
      </c>
      <c r="AF43" s="23">
        <f>VLOOKUP(B43,[1]oct2020!K:N,4,0)/1000000</f>
        <v>6002.50821</v>
      </c>
      <c r="AG43" s="23">
        <f>VLOOKUP(B43,[1]nov2020!K:N,4,0)/1000000</f>
        <v>3107.3185699999999</v>
      </c>
      <c r="AH43" s="23">
        <f>IFERROR(VLOOKUP(B43,[1]dic2020!K:N,4,0)/1000000,0)</f>
        <v>4857.659592</v>
      </c>
      <c r="AI43" s="23">
        <f>IFERROR(VLOOKUP(B43,[1]ene2021!K:N,4,0)/1000000,0)</f>
        <v>7284.5148589999999</v>
      </c>
      <c r="AJ43" s="23">
        <f>IFERROR(VLOOKUP(B43,[1]feb2021!K:N,4,0)/1000000,0)</f>
        <v>2344.5997630000002</v>
      </c>
      <c r="AK43" s="23">
        <f>IFERROR(VLOOKUP(B43,[1]mar2021!K:N,4,0)/1000000,0)</f>
        <v>1129.5503880000001</v>
      </c>
      <c r="AL43" s="24">
        <f t="shared" si="36"/>
        <v>235306.27682700002</v>
      </c>
      <c r="AM43" s="26">
        <f t="shared" si="29"/>
        <v>51.102317212992126</v>
      </c>
      <c r="AN43" s="26">
        <f t="shared" si="29"/>
        <v>38.283470852883674</v>
      </c>
      <c r="AO43" s="26">
        <f t="shared" si="29"/>
        <v>23.461745476072096</v>
      </c>
      <c r="AP43" s="26">
        <f t="shared" si="29"/>
        <v>26.048815667125176</v>
      </c>
      <c r="AQ43" s="26">
        <f t="shared" si="29"/>
        <v>39.203710922077924</v>
      </c>
      <c r="AR43" s="26">
        <f t="shared" si="29"/>
        <v>23.962219019480518</v>
      </c>
      <c r="AS43" s="26">
        <f t="shared" si="29"/>
        <v>14.474466287937743</v>
      </c>
      <c r="AT43" s="26">
        <f t="shared" si="29"/>
        <v>29.404692830097087</v>
      </c>
      <c r="AU43" s="26">
        <f t="shared" si="29"/>
        <v>65.057268006711411</v>
      </c>
      <c r="AV43" s="26">
        <f t="shared" si="29"/>
        <v>30.467936214285711</v>
      </c>
      <c r="AW43" s="27">
        <f t="shared" si="30"/>
        <v>37.167983210135219</v>
      </c>
      <c r="AX43" s="28">
        <f t="shared" si="30"/>
        <v>0.76803374485460962</v>
      </c>
      <c r="AY43" s="28">
        <f t="shared" si="30"/>
        <v>0.78240534766780279</v>
      </c>
      <c r="AZ43" s="28">
        <f t="shared" si="30"/>
        <v>0.78014719698556056</v>
      </c>
      <c r="BA43" s="28">
        <f t="shared" si="30"/>
        <v>0.76979749488952698</v>
      </c>
      <c r="BB43" s="28">
        <f t="shared" si="30"/>
        <v>0.74052137634113102</v>
      </c>
      <c r="BC43" s="28">
        <f t="shared" si="30"/>
        <v>0.81330794129028117</v>
      </c>
      <c r="BD43" s="28">
        <f t="shared" si="30"/>
        <v>0.83531464959674129</v>
      </c>
      <c r="BE43" s="28">
        <f t="shared" si="30"/>
        <v>0.80194246347267095</v>
      </c>
      <c r="BF43" s="28">
        <f t="shared" si="30"/>
        <v>0.75148193226858451</v>
      </c>
      <c r="BG43" s="28">
        <f t="shared" si="30"/>
        <v>0.78523491743209639</v>
      </c>
      <c r="BH43" s="28">
        <f t="shared" si="30"/>
        <v>0.80477888775161466</v>
      </c>
      <c r="BI43" s="29">
        <f t="shared" si="30"/>
        <v>0.77121285542976237</v>
      </c>
      <c r="BJ43" s="59">
        <f t="shared" si="31"/>
        <v>4.0634389494161496E-2</v>
      </c>
      <c r="BK43" s="59">
        <f t="shared" si="32"/>
        <v>3.532041971831381E-2</v>
      </c>
      <c r="BL43" s="59">
        <f t="shared" si="33"/>
        <v>3.595298518489079E-2</v>
      </c>
      <c r="BN43" s="30">
        <f t="shared" si="37"/>
        <v>-38</v>
      </c>
      <c r="BO43" s="30">
        <f t="shared" si="38"/>
        <v>-1403.5537030000123</v>
      </c>
      <c r="BP43" s="30">
        <f t="shared" si="39"/>
        <v>0</v>
      </c>
    </row>
    <row r="44" spans="1:68" x14ac:dyDescent="0.3">
      <c r="A44" s="20"/>
      <c r="B44" s="23" t="s">
        <v>27</v>
      </c>
      <c r="C44" s="23">
        <f>VLOOKUP(B44,[1]may2020!K:N,2,0)</f>
        <v>2423</v>
      </c>
      <c r="D44" s="23">
        <f>VLOOKUP(B44,[1]jun2020!K:N,2,0)</f>
        <v>3444</v>
      </c>
      <c r="E44" s="23">
        <f>VLOOKUP(B44,[1]jul2020!K:N,2,0)</f>
        <v>3738</v>
      </c>
      <c r="F44" s="23">
        <f>VLOOKUP(B44,[1]ago2020!K:N,2,0)</f>
        <v>2005</v>
      </c>
      <c r="G44" s="23">
        <f>VLOOKUP(B44,[1]sep2020!K:N,2,0)</f>
        <v>641</v>
      </c>
      <c r="H44" s="23">
        <f>VLOOKUP(B44,[1]oct2020!K:N,2,0)</f>
        <v>949</v>
      </c>
      <c r="I44" s="23">
        <f>VLOOKUP(B44,[1]nov2020!K:N,2,0)</f>
        <v>797</v>
      </c>
      <c r="J44" s="23">
        <f>IFERROR(VLOOKUP(B44,[1]dic2020!K:N,2,0),"0")</f>
        <v>575</v>
      </c>
      <c r="K44" s="23">
        <f>IFERROR(VLOOKUP(B44,[1]ene2021!K:N,2,0),"0")</f>
        <v>465</v>
      </c>
      <c r="L44" s="23">
        <f>IFERROR(VLOOKUP(B44,[1]feb2021!K:N,2,0),"0")</f>
        <v>305</v>
      </c>
      <c r="M44" s="23">
        <f>IFERROR(VLOOKUP(B44,[1]mar2021!K:N,2,0),"0")</f>
        <v>35</v>
      </c>
      <c r="N44" s="24">
        <f t="shared" si="34"/>
        <v>15377</v>
      </c>
      <c r="O44" s="23">
        <f>VLOOKUP(B44,[1]may2020!K:N,3,0)/1000000</f>
        <v>160300.95877999999</v>
      </c>
      <c r="P44" s="23">
        <f>VLOOKUP(B44,[1]jun2020!K:N,3,0)/1000000</f>
        <v>159655.08658500001</v>
      </c>
      <c r="Q44" s="23">
        <f>VLOOKUP(B44,[1]jul2020!K:N,3,0)/1000000</f>
        <v>103213.10175099999</v>
      </c>
      <c r="R44" s="23">
        <f>VLOOKUP(B44,[1]ago2020!K:N,3,0)/1000000</f>
        <v>45359.281253000001</v>
      </c>
      <c r="S44" s="23">
        <f>VLOOKUP(B44,[1]sep2020!K:N,3,0)/1000000</f>
        <v>24728.510999999999</v>
      </c>
      <c r="T44" s="23">
        <f>VLOOKUP(B44,[1]oct2020!K:N,3,0)/1000000</f>
        <v>16224.881821000001</v>
      </c>
      <c r="U44" s="23">
        <f>VLOOKUP(B44,[1]nov2020!K:N,3,0)/1000000</f>
        <v>14077.469982000001</v>
      </c>
      <c r="V44" s="23">
        <f>IFERROR(VLOOKUP(B44,[1]dic2020!K:N,3,0)/1000000,0)</f>
        <v>9933.8372749999999</v>
      </c>
      <c r="W44" s="23">
        <f>IFERROR(VLOOKUP(B44,[1]ene2021!K:N,3,0)/1000000,0)</f>
        <v>7070.2465629999997</v>
      </c>
      <c r="X44" s="23">
        <f>IFERROR(VLOOKUP(B44,[1]feb2021!K:N,3,0)/1000000,0)</f>
        <v>4065.5469699999999</v>
      </c>
      <c r="Y44" s="23">
        <f>IFERROR(VLOOKUP(B44,[1]mar2021!K:N,3,0)/1000000,0)</f>
        <v>3115.2573440000001</v>
      </c>
      <c r="Z44" s="24">
        <f t="shared" si="35"/>
        <v>547744.17932400014</v>
      </c>
      <c r="AA44" s="23">
        <f>VLOOKUP(B44,[1]may2020!K:N,4,0)/1000000</f>
        <v>122959.03745</v>
      </c>
      <c r="AB44" s="23">
        <f>VLOOKUP(B44,[1]jun2020!K:N,4,0)/1000000</f>
        <v>123250.321906</v>
      </c>
      <c r="AC44" s="23">
        <f>VLOOKUP(B44,[1]jul2020!K:N,4,0)/1000000</f>
        <v>81609.764643000002</v>
      </c>
      <c r="AD44" s="23">
        <f>VLOOKUP(B44,[1]ago2020!K:N,4,0)/1000000</f>
        <v>36419.955164999999</v>
      </c>
      <c r="AE44" s="23">
        <f>VLOOKUP(B44,[1]sep2020!K:N,4,0)/1000000</f>
        <v>19205.419768</v>
      </c>
      <c r="AF44" s="23">
        <f>VLOOKUP(B44,[1]oct2020!K:N,4,0)/1000000</f>
        <v>13163.034390000001</v>
      </c>
      <c r="AG44" s="23">
        <f>VLOOKUP(B44,[1]nov2020!K:N,4,0)/1000000</f>
        <v>11329.496966000001</v>
      </c>
      <c r="AH44" s="23">
        <f>IFERROR(VLOOKUP(B44,[1]dic2020!K:N,4,0)/1000000,0)</f>
        <v>8009.8463000000002</v>
      </c>
      <c r="AI44" s="23">
        <f>IFERROR(VLOOKUP(B44,[1]ene2021!K:N,4,0)/1000000,0)</f>
        <v>5750.0533740000001</v>
      </c>
      <c r="AJ44" s="23">
        <f>IFERROR(VLOOKUP(B44,[1]feb2021!K:N,4,0)/1000000,0)</f>
        <v>3351.8948839999998</v>
      </c>
      <c r="AK44" s="23">
        <f>IFERROR(VLOOKUP(B44,[1]mar2021!K:N,4,0)/1000000,0)</f>
        <v>2334.7934110000001</v>
      </c>
      <c r="AL44" s="24">
        <f t="shared" si="36"/>
        <v>425048.824846</v>
      </c>
      <c r="AM44" s="26">
        <f t="shared" si="29"/>
        <v>66.158051498142797</v>
      </c>
      <c r="AN44" s="26">
        <f t="shared" si="29"/>
        <v>46.357458358013943</v>
      </c>
      <c r="AO44" s="26">
        <f t="shared" si="29"/>
        <v>27.61185172578919</v>
      </c>
      <c r="AP44" s="26">
        <f t="shared" si="29"/>
        <v>22.623082919201995</v>
      </c>
      <c r="AQ44" s="26">
        <f t="shared" si="29"/>
        <v>38.578020280811231</v>
      </c>
      <c r="AR44" s="26">
        <f t="shared" si="29"/>
        <v>17.096819621707063</v>
      </c>
      <c r="AS44" s="26">
        <f t="shared" si="29"/>
        <v>17.663074005018821</v>
      </c>
      <c r="AT44" s="26">
        <f t="shared" si="29"/>
        <v>17.276238739130434</v>
      </c>
      <c r="AU44" s="26">
        <f t="shared" si="29"/>
        <v>15.204831318279568</v>
      </c>
      <c r="AV44" s="26">
        <f t="shared" si="29"/>
        <v>13.32966219672131</v>
      </c>
      <c r="AW44" s="27">
        <f t="shared" si="30"/>
        <v>35.621004053066279</v>
      </c>
      <c r="AX44" s="28">
        <f t="shared" si="30"/>
        <v>0.76705116666676509</v>
      </c>
      <c r="AY44" s="28">
        <f t="shared" si="30"/>
        <v>0.77197867316542901</v>
      </c>
      <c r="AZ44" s="28">
        <f t="shared" si="30"/>
        <v>0.79069191079909884</v>
      </c>
      <c r="BA44" s="28">
        <f t="shared" si="30"/>
        <v>0.80292178709492301</v>
      </c>
      <c r="BB44" s="28">
        <f t="shared" si="30"/>
        <v>0.77665087752351936</v>
      </c>
      <c r="BC44" s="28">
        <f t="shared" si="30"/>
        <v>0.81128691938840347</v>
      </c>
      <c r="BD44" s="28">
        <f t="shared" si="30"/>
        <v>0.80479638603288339</v>
      </c>
      <c r="BE44" s="28">
        <f t="shared" si="30"/>
        <v>0.80631945926454696</v>
      </c>
      <c r="BF44" s="28">
        <f t="shared" si="30"/>
        <v>0.81327480205445279</v>
      </c>
      <c r="BG44" s="28">
        <f t="shared" si="30"/>
        <v>0.82446345073219018</v>
      </c>
      <c r="BH44" s="28">
        <f t="shared" si="30"/>
        <v>0.74947047809607859</v>
      </c>
      <c r="BI44" s="29">
        <f t="shared" si="30"/>
        <v>0.77599879814437289</v>
      </c>
      <c r="BJ44" s="59">
        <f t="shared" si="31"/>
        <v>7.6115849342395098E-2</v>
      </c>
      <c r="BK44" s="59">
        <f t="shared" si="32"/>
        <v>6.3408046716255204E-2</v>
      </c>
      <c r="BL44" s="59">
        <f t="shared" si="33"/>
        <v>6.4944183846735296E-2</v>
      </c>
      <c r="BN44" s="30">
        <f t="shared" si="37"/>
        <v>-35</v>
      </c>
      <c r="BO44" s="30">
        <f t="shared" si="38"/>
        <v>-3115.2573440000415</v>
      </c>
      <c r="BP44" s="30">
        <f t="shared" si="39"/>
        <v>0</v>
      </c>
    </row>
    <row r="45" spans="1:68" x14ac:dyDescent="0.3">
      <c r="A45" s="20"/>
      <c r="B45" s="23" t="s">
        <v>28</v>
      </c>
      <c r="C45" s="23">
        <f>VLOOKUP(B45,[1]may2020!K:N,2,0)</f>
        <v>1798</v>
      </c>
      <c r="D45" s="23">
        <f>VLOOKUP(B45,[1]jun2020!K:N,2,0)</f>
        <v>1325</v>
      </c>
      <c r="E45" s="23">
        <f>VLOOKUP(B45,[1]jul2020!K:N,2,0)</f>
        <v>901</v>
      </c>
      <c r="F45" s="23">
        <f>VLOOKUP(B45,[1]ago2020!K:N,2,0)</f>
        <v>419</v>
      </c>
      <c r="G45" s="23">
        <f>VLOOKUP(B45,[1]sep2020!K:N,2,0)</f>
        <v>135</v>
      </c>
      <c r="H45" s="23">
        <f>VLOOKUP(B45,[1]oct2020!K:N,2,0)</f>
        <v>127</v>
      </c>
      <c r="I45" s="23">
        <f>VLOOKUP(B45,[1]nov2020!K:N,2,0)</f>
        <v>133</v>
      </c>
      <c r="J45" s="23">
        <f>IFERROR(VLOOKUP(B45,[1]dic2020!K:N,2,0),"0")</f>
        <v>80</v>
      </c>
      <c r="K45" s="23">
        <f>IFERROR(VLOOKUP(B45,[1]ene2021!K:N,2,0),"0")</f>
        <v>64</v>
      </c>
      <c r="L45" s="23">
        <f>IFERROR(VLOOKUP(B45,[1]feb2021!K:N,2,0),"0")</f>
        <v>39</v>
      </c>
      <c r="M45" s="23">
        <f>IFERROR(VLOOKUP(B45,[1]mar2021!K:N,2,0),"0")</f>
        <v>10</v>
      </c>
      <c r="N45" s="24">
        <f t="shared" si="34"/>
        <v>5031</v>
      </c>
      <c r="O45" s="23">
        <f>VLOOKUP(B45,[1]may2020!K:N,3,0)/1000000</f>
        <v>149075.03835300001</v>
      </c>
      <c r="P45" s="23">
        <f>VLOOKUP(B45,[1]jun2020!K:N,3,0)/1000000</f>
        <v>92131.605595000001</v>
      </c>
      <c r="Q45" s="23">
        <f>VLOOKUP(B45,[1]jul2020!K:N,3,0)/1000000</f>
        <v>35129.557120999998</v>
      </c>
      <c r="R45" s="23">
        <f>VLOOKUP(B45,[1]ago2020!K:N,3,0)/1000000</f>
        <v>13509.239385999999</v>
      </c>
      <c r="S45" s="23">
        <f>VLOOKUP(B45,[1]sep2020!K:N,3,0)/1000000</f>
        <v>7924.0336909999996</v>
      </c>
      <c r="T45" s="23">
        <f>VLOOKUP(B45,[1]oct2020!K:N,3,0)/1000000</f>
        <v>3838.6085969999999</v>
      </c>
      <c r="U45" s="23">
        <f>VLOOKUP(B45,[1]nov2020!K:N,3,0)/1000000</f>
        <v>4137.126319</v>
      </c>
      <c r="V45" s="23">
        <f>IFERROR(VLOOKUP(B45,[1]dic2020!K:N,3,0)/1000000,0)</f>
        <v>1654.9403090000001</v>
      </c>
      <c r="W45" s="23">
        <f>IFERROR(VLOOKUP(B45,[1]ene2021!K:N,3,0)/1000000,0)</f>
        <v>1344.8854329999999</v>
      </c>
      <c r="X45" s="23">
        <f>IFERROR(VLOOKUP(B45,[1]feb2021!K:N,3,0)/1000000,0)</f>
        <v>1317.405915</v>
      </c>
      <c r="Y45" s="23">
        <f>IFERROR(VLOOKUP(B45,[1]mar2021!K:N,3,0)/1000000,0)</f>
        <v>141.68242699999999</v>
      </c>
      <c r="Z45" s="24">
        <f t="shared" si="35"/>
        <v>310204.12314600003</v>
      </c>
      <c r="AA45" s="23">
        <f>VLOOKUP(B45,[1]may2020!K:N,4,0)/1000000</f>
        <v>110411.056233</v>
      </c>
      <c r="AB45" s="23">
        <f>VLOOKUP(B45,[1]jun2020!K:N,4,0)/1000000</f>
        <v>68789.533246999999</v>
      </c>
      <c r="AC45" s="23">
        <f>VLOOKUP(B45,[1]jul2020!K:N,4,0)/1000000</f>
        <v>26730.446359000001</v>
      </c>
      <c r="AD45" s="23">
        <f>VLOOKUP(B45,[1]ago2020!K:N,4,0)/1000000</f>
        <v>10743.515638000001</v>
      </c>
      <c r="AE45" s="23">
        <f>VLOOKUP(B45,[1]sep2020!K:N,4,0)/1000000</f>
        <v>5964.000403</v>
      </c>
      <c r="AF45" s="23">
        <f>VLOOKUP(B45,[1]oct2020!K:N,4,0)/1000000</f>
        <v>3035.7266340000001</v>
      </c>
      <c r="AG45" s="23">
        <f>VLOOKUP(B45,[1]nov2020!K:N,4,0)/1000000</f>
        <v>3173.7657119999999</v>
      </c>
      <c r="AH45" s="23">
        <f>IFERROR(VLOOKUP(B45,[1]dic2020!K:N,4,0)/1000000,0)</f>
        <v>1383.8864410000001</v>
      </c>
      <c r="AI45" s="23">
        <f>IFERROR(VLOOKUP(B45,[1]ene2021!K:N,4,0)/1000000,0)</f>
        <v>1110.7815539999999</v>
      </c>
      <c r="AJ45" s="23">
        <f>IFERROR(VLOOKUP(B45,[1]feb2021!K:N,4,0)/1000000,0)</f>
        <v>1039.1293290000001</v>
      </c>
      <c r="AK45" s="23">
        <f>IFERROR(VLOOKUP(B45,[1]mar2021!K:N,4,0)/1000000,0)</f>
        <v>119.679839</v>
      </c>
      <c r="AL45" s="24">
        <f t="shared" si="36"/>
        <v>232381.84154999998</v>
      </c>
      <c r="AM45" s="26">
        <f t="shared" si="29"/>
        <v>82.911589740266976</v>
      </c>
      <c r="AN45" s="26">
        <f t="shared" si="29"/>
        <v>69.533287241509441</v>
      </c>
      <c r="AO45" s="26">
        <f t="shared" si="29"/>
        <v>38.989519557158708</v>
      </c>
      <c r="AP45" s="26">
        <f t="shared" si="29"/>
        <v>32.241621446300712</v>
      </c>
      <c r="AQ45" s="26">
        <f t="shared" si="29"/>
        <v>58.69654585925926</v>
      </c>
      <c r="AR45" s="26">
        <f t="shared" si="29"/>
        <v>30.225264543307087</v>
      </c>
      <c r="AS45" s="26">
        <f t="shared" si="29"/>
        <v>31.106212924812031</v>
      </c>
      <c r="AT45" s="26">
        <f t="shared" si="29"/>
        <v>20.686753862500002</v>
      </c>
      <c r="AU45" s="26">
        <f t="shared" si="29"/>
        <v>21.013834890624999</v>
      </c>
      <c r="AV45" s="26">
        <f t="shared" si="29"/>
        <v>33.779638846153844</v>
      </c>
      <c r="AW45" s="27">
        <f t="shared" si="30"/>
        <v>61.658541670840791</v>
      </c>
      <c r="AX45" s="28">
        <f t="shared" si="30"/>
        <v>0.740640803804818</v>
      </c>
      <c r="AY45" s="28">
        <f t="shared" si="30"/>
        <v>0.74664424659427864</v>
      </c>
      <c r="AZ45" s="28">
        <f t="shared" si="30"/>
        <v>0.76091042841587331</v>
      </c>
      <c r="BA45" s="28">
        <f t="shared" si="30"/>
        <v>0.7952716900652308</v>
      </c>
      <c r="BB45" s="28">
        <f t="shared" si="30"/>
        <v>0.75264702745696599</v>
      </c>
      <c r="BC45" s="28">
        <f t="shared" si="30"/>
        <v>0.79084036761979881</v>
      </c>
      <c r="BD45" s="28">
        <f t="shared" si="30"/>
        <v>0.76714256884646981</v>
      </c>
      <c r="BE45" s="28">
        <f t="shared" si="30"/>
        <v>0.83621532056114778</v>
      </c>
      <c r="BF45" s="28">
        <f t="shared" si="30"/>
        <v>0.82593024412660132</v>
      </c>
      <c r="BG45" s="28">
        <f t="shared" si="30"/>
        <v>0.78876929059484302</v>
      </c>
      <c r="BH45" s="28">
        <f t="shared" si="30"/>
        <v>0.84470489060721698</v>
      </c>
      <c r="BI45" s="29">
        <f t="shared" si="30"/>
        <v>0.74912557316534323</v>
      </c>
      <c r="BJ45" s="59">
        <f t="shared" si="31"/>
        <v>2.4903351631761054E-2</v>
      </c>
      <c r="BK45" s="59">
        <f t="shared" si="32"/>
        <v>3.5909897858324373E-2</v>
      </c>
      <c r="BL45" s="59">
        <f t="shared" si="33"/>
        <v>3.550615401826851E-2</v>
      </c>
      <c r="BN45" s="30">
        <f t="shared" si="37"/>
        <v>-10</v>
      </c>
      <c r="BO45" s="30">
        <f t="shared" si="38"/>
        <v>-141.68242700002156</v>
      </c>
      <c r="BP45" s="30">
        <f t="shared" si="39"/>
        <v>0</v>
      </c>
    </row>
    <row r="46" spans="1:68" x14ac:dyDescent="0.3">
      <c r="A46" s="20"/>
      <c r="B46" s="23" t="s">
        <v>29</v>
      </c>
      <c r="C46" s="23">
        <f>VLOOKUP(B46,[1]may2020!K:N,2,0)</f>
        <v>853</v>
      </c>
      <c r="D46" s="23">
        <f>VLOOKUP(B46,[1]jun2020!K:N,2,0)</f>
        <v>779</v>
      </c>
      <c r="E46" s="23">
        <f>VLOOKUP(B46,[1]jul2020!K:N,2,0)</f>
        <v>527</v>
      </c>
      <c r="F46" s="23">
        <f>VLOOKUP(B46,[1]ago2020!K:N,2,0)</f>
        <v>234</v>
      </c>
      <c r="G46" s="23">
        <f>VLOOKUP(B46,[1]sep2020!K:N,2,0)</f>
        <v>76</v>
      </c>
      <c r="H46" s="23">
        <f>VLOOKUP(B46,[1]oct2020!K:N,2,0)</f>
        <v>57</v>
      </c>
      <c r="I46" s="23">
        <f>VLOOKUP(B46,[1]nov2020!K:N,2,0)</f>
        <v>74</v>
      </c>
      <c r="J46" s="23">
        <f>IFERROR(VLOOKUP(B46,[1]dic2020!K:N,2,0),"0")</f>
        <v>35</v>
      </c>
      <c r="K46" s="23">
        <f>IFERROR(VLOOKUP(B46,[1]ene2021!K:N,2,0),"0")</f>
        <v>23</v>
      </c>
      <c r="L46" s="23">
        <f>IFERROR(VLOOKUP(B46,[1]feb2021!K:N,2,0),"0")</f>
        <v>17</v>
      </c>
      <c r="M46" s="23">
        <f>IFERROR(VLOOKUP(B46,[1]mar2021!K:N,2,0),"0")</f>
        <v>4</v>
      </c>
      <c r="N46" s="24">
        <f t="shared" si="34"/>
        <v>2679</v>
      </c>
      <c r="O46" s="23">
        <f>VLOOKUP(B46,[1]may2020!K:N,3,0)/1000000</f>
        <v>62963.532857999999</v>
      </c>
      <c r="P46" s="23">
        <f>VLOOKUP(B46,[1]jun2020!K:N,3,0)/1000000</f>
        <v>51641.651855999997</v>
      </c>
      <c r="Q46" s="23">
        <f>VLOOKUP(B46,[1]jul2020!K:N,3,0)/1000000</f>
        <v>19856.169661</v>
      </c>
      <c r="R46" s="23">
        <f>VLOOKUP(B46,[1]ago2020!K:N,3,0)/1000000</f>
        <v>8097.4868120000001</v>
      </c>
      <c r="S46" s="23">
        <f>VLOOKUP(B46,[1]sep2020!K:N,3,0)/1000000</f>
        <v>3444.0020089999998</v>
      </c>
      <c r="T46" s="23">
        <f>VLOOKUP(B46,[1]oct2020!K:N,3,0)/1000000</f>
        <v>1276.769755</v>
      </c>
      <c r="U46" s="23">
        <f>VLOOKUP(B46,[1]nov2020!K:N,3,0)/1000000</f>
        <v>1971.6644289999999</v>
      </c>
      <c r="V46" s="23">
        <f>IFERROR(VLOOKUP(B46,[1]dic2020!K:N,3,0)/1000000,0)</f>
        <v>426.38109700000001</v>
      </c>
      <c r="W46" s="23">
        <f>IFERROR(VLOOKUP(B46,[1]ene2021!K:N,3,0)/1000000,0)</f>
        <v>553.78526599999998</v>
      </c>
      <c r="X46" s="23">
        <f>IFERROR(VLOOKUP(B46,[1]feb2021!K:N,3,0)/1000000,0)</f>
        <v>2441.2209899999998</v>
      </c>
      <c r="Y46" s="23">
        <f>IFERROR(VLOOKUP(B46,[1]mar2021!K:N,3,0)/1000000,0)</f>
        <v>236</v>
      </c>
      <c r="Z46" s="24">
        <f t="shared" si="35"/>
        <v>152908.66473299995</v>
      </c>
      <c r="AA46" s="23">
        <f>VLOOKUP(B46,[1]may2020!K:N,4,0)/1000000</f>
        <v>46905.478038000001</v>
      </c>
      <c r="AB46" s="23">
        <f>VLOOKUP(B46,[1]jun2020!K:N,4,0)/1000000</f>
        <v>38766.699891999997</v>
      </c>
      <c r="AC46" s="23">
        <f>VLOOKUP(B46,[1]jul2020!K:N,4,0)/1000000</f>
        <v>15486.453678</v>
      </c>
      <c r="AD46" s="23">
        <f>VLOOKUP(B46,[1]ago2020!K:N,4,0)/1000000</f>
        <v>6400.6717410000001</v>
      </c>
      <c r="AE46" s="23">
        <f>VLOOKUP(B46,[1]sep2020!K:N,4,0)/1000000</f>
        <v>2620.6570449999999</v>
      </c>
      <c r="AF46" s="23">
        <f>VLOOKUP(B46,[1]oct2020!K:N,4,0)/1000000</f>
        <v>1070.613891</v>
      </c>
      <c r="AG46" s="23">
        <f>VLOOKUP(B46,[1]nov2020!K:N,4,0)/1000000</f>
        <v>1579.133325</v>
      </c>
      <c r="AH46" s="23">
        <f>IFERROR(VLOOKUP(B46,[1]dic2020!K:N,4,0)/1000000,0)</f>
        <v>358.89562799999999</v>
      </c>
      <c r="AI46" s="23">
        <f>IFERROR(VLOOKUP(B46,[1]ene2021!K:N,4,0)/1000000,0)</f>
        <v>444.26916499999999</v>
      </c>
      <c r="AJ46" s="23">
        <f>IFERROR(VLOOKUP(B46,[1]feb2021!K:N,4,0)/1000000,0)</f>
        <v>1748.009847</v>
      </c>
      <c r="AK46" s="23">
        <f>IFERROR(VLOOKUP(B46,[1]mar2021!K:N,4,0)/1000000,0)</f>
        <v>170.6</v>
      </c>
      <c r="AL46" s="24">
        <f t="shared" si="36"/>
        <v>115380.88225000001</v>
      </c>
      <c r="AM46" s="26">
        <f t="shared" si="29"/>
        <v>73.814223749120742</v>
      </c>
      <c r="AN46" s="26">
        <f t="shared" si="29"/>
        <v>66.292236015404356</v>
      </c>
      <c r="AO46" s="26">
        <f t="shared" si="29"/>
        <v>37.677741292220112</v>
      </c>
      <c r="AP46" s="26">
        <f t="shared" si="29"/>
        <v>34.604644495726497</v>
      </c>
      <c r="AQ46" s="26">
        <f t="shared" si="29"/>
        <v>45.315815907894738</v>
      </c>
      <c r="AR46" s="26">
        <f t="shared" si="29"/>
        <v>22.399469385964913</v>
      </c>
      <c r="AS46" s="26">
        <f t="shared" si="29"/>
        <v>26.644113905405405</v>
      </c>
      <c r="AT46" s="26">
        <f t="shared" si="29"/>
        <v>12.182317057142857</v>
      </c>
      <c r="AU46" s="26">
        <f t="shared" si="29"/>
        <v>24.077620260869566</v>
      </c>
      <c r="AV46" s="26">
        <f t="shared" si="29"/>
        <v>143.60123470588235</v>
      </c>
      <c r="AW46" s="27">
        <f t="shared" si="30"/>
        <v>57.076769217245221</v>
      </c>
      <c r="AX46" s="28">
        <f t="shared" si="30"/>
        <v>0.74496261421328902</v>
      </c>
      <c r="AY46" s="28">
        <f t="shared" si="30"/>
        <v>0.75068667439412817</v>
      </c>
      <c r="AZ46" s="28">
        <f t="shared" si="30"/>
        <v>0.77993157504175292</v>
      </c>
      <c r="BA46" s="28">
        <f t="shared" si="30"/>
        <v>0.79045164130611245</v>
      </c>
      <c r="BB46" s="28">
        <f t="shared" si="30"/>
        <v>0.76093365745768937</v>
      </c>
      <c r="BC46" s="28">
        <f t="shared" si="30"/>
        <v>0.83853324909000526</v>
      </c>
      <c r="BD46" s="28">
        <f t="shared" si="30"/>
        <v>0.80091383796020188</v>
      </c>
      <c r="BE46" s="28">
        <f t="shared" si="30"/>
        <v>0.84172499795411893</v>
      </c>
      <c r="BF46" s="28">
        <f t="shared" si="30"/>
        <v>0.80224085449033955</v>
      </c>
      <c r="BG46" s="28">
        <f t="shared" si="30"/>
        <v>0.71603916817051461</v>
      </c>
      <c r="BH46" s="28">
        <f t="shared" si="30"/>
        <v>0.72288135593220337</v>
      </c>
      <c r="BI46" s="29">
        <f t="shared" si="30"/>
        <v>0.75457386572220264</v>
      </c>
      <c r="BJ46" s="59">
        <f t="shared" si="31"/>
        <v>1.3260997619059404E-2</v>
      </c>
      <c r="BK46" s="59">
        <f t="shared" si="32"/>
        <v>1.7701036583677009E-2</v>
      </c>
      <c r="BL46" s="59">
        <f t="shared" si="33"/>
        <v>1.7629309366888456E-2</v>
      </c>
      <c r="BN46" s="30">
        <f t="shared" si="37"/>
        <v>-4</v>
      </c>
      <c r="BO46" s="30">
        <f t="shared" si="38"/>
        <v>-236</v>
      </c>
      <c r="BP46" s="30">
        <f t="shared" si="39"/>
        <v>0</v>
      </c>
    </row>
    <row r="47" spans="1:68" x14ac:dyDescent="0.3">
      <c r="A47" s="20"/>
      <c r="B47" s="23" t="s">
        <v>30</v>
      </c>
      <c r="C47" s="23">
        <f>VLOOKUP(B47,[1]may2020!K:N,2,0)</f>
        <v>769</v>
      </c>
      <c r="D47" s="23">
        <f>VLOOKUP(B47,[1]jun2020!K:N,2,0)</f>
        <v>577</v>
      </c>
      <c r="E47" s="23">
        <f>VLOOKUP(B47,[1]jul2020!K:N,2,0)</f>
        <v>429</v>
      </c>
      <c r="F47" s="23">
        <f>VLOOKUP(B47,[1]ago2020!K:N,2,0)</f>
        <v>203</v>
      </c>
      <c r="G47" s="23">
        <f>VLOOKUP(B47,[1]sep2020!K:N,2,0)</f>
        <v>76</v>
      </c>
      <c r="H47" s="23">
        <f>VLOOKUP(B47,[1]oct2020!K:N,2,0)</f>
        <v>78</v>
      </c>
      <c r="I47" s="23">
        <f>VLOOKUP(B47,[1]nov2020!K:N,2,0)</f>
        <v>83</v>
      </c>
      <c r="J47" s="23">
        <f>IFERROR(VLOOKUP(B47,[1]dic2020!K:N,2,0),"0")</f>
        <v>40</v>
      </c>
      <c r="K47" s="23">
        <f>IFERROR(VLOOKUP(B47,[1]ene2021!K:N,2,0),"0")</f>
        <v>43</v>
      </c>
      <c r="L47" s="23">
        <f>IFERROR(VLOOKUP(B47,[1]feb2021!K:N,2,0),"0")</f>
        <v>23</v>
      </c>
      <c r="M47" s="23">
        <f>IFERROR(VLOOKUP(B47,[1]mar2021!K:N,2,0),"0")</f>
        <v>4</v>
      </c>
      <c r="N47" s="24">
        <f t="shared" si="34"/>
        <v>2325</v>
      </c>
      <c r="O47" s="23">
        <f>VLOOKUP(B47,[1]may2020!K:N,3,0)/1000000</f>
        <v>87594.154164000007</v>
      </c>
      <c r="P47" s="23">
        <f>VLOOKUP(B47,[1]jun2020!K:N,3,0)/1000000</f>
        <v>64677.206677000002</v>
      </c>
      <c r="Q47" s="23">
        <f>VLOOKUP(B47,[1]jul2020!K:N,3,0)/1000000</f>
        <v>37743.959307999998</v>
      </c>
      <c r="R47" s="23">
        <f>VLOOKUP(B47,[1]ago2020!K:N,3,0)/1000000</f>
        <v>10933.688532</v>
      </c>
      <c r="S47" s="23">
        <f>VLOOKUP(B47,[1]sep2020!K:N,3,0)/1000000</f>
        <v>5036.1490089999998</v>
      </c>
      <c r="T47" s="23">
        <f>VLOOKUP(B47,[1]oct2020!K:N,3,0)/1000000</f>
        <v>6741.2130870000001</v>
      </c>
      <c r="U47" s="23">
        <f>VLOOKUP(B47,[1]nov2020!K:N,3,0)/1000000</f>
        <v>3072.2303959999999</v>
      </c>
      <c r="V47" s="23">
        <f>IFERROR(VLOOKUP(B47,[1]dic2020!K:N,3,0)/1000000,0)</f>
        <v>1482.6402109999999</v>
      </c>
      <c r="W47" s="23">
        <f>IFERROR(VLOOKUP(B47,[1]ene2021!K:N,3,0)/1000000,0)</f>
        <v>1190.397733</v>
      </c>
      <c r="X47" s="23">
        <f>IFERROR(VLOOKUP(B47,[1]feb2021!K:N,3,0)/1000000,0)</f>
        <v>1785.51737</v>
      </c>
      <c r="Y47" s="23">
        <f>IFERROR(VLOOKUP(B47,[1]mar2021!K:N,3,0)/1000000,0)</f>
        <v>125.052787</v>
      </c>
      <c r="Z47" s="24">
        <f t="shared" si="35"/>
        <v>220382.20927399996</v>
      </c>
      <c r="AA47" s="23">
        <f>VLOOKUP(B47,[1]may2020!K:N,4,0)/1000000</f>
        <v>63508.327769000003</v>
      </c>
      <c r="AB47" s="23">
        <f>VLOOKUP(B47,[1]jun2020!K:N,4,0)/1000000</f>
        <v>46614.355968999997</v>
      </c>
      <c r="AC47" s="23">
        <f>VLOOKUP(B47,[1]jul2020!K:N,4,0)/1000000</f>
        <v>27133.537065</v>
      </c>
      <c r="AD47" s="23">
        <f>VLOOKUP(B47,[1]ago2020!K:N,4,0)/1000000</f>
        <v>8229.2034349999994</v>
      </c>
      <c r="AE47" s="23">
        <f>VLOOKUP(B47,[1]sep2020!K:N,4,0)/1000000</f>
        <v>3807.0692789999998</v>
      </c>
      <c r="AF47" s="23">
        <f>VLOOKUP(B47,[1]oct2020!K:N,4,0)/1000000</f>
        <v>4520.5940389999996</v>
      </c>
      <c r="AG47" s="23">
        <f>VLOOKUP(B47,[1]nov2020!K:N,4,0)/1000000</f>
        <v>2246.9410539999999</v>
      </c>
      <c r="AH47" s="23">
        <f>IFERROR(VLOOKUP(B47,[1]dic2020!K:N,4,0)/1000000,0)</f>
        <v>1180.8655200000001</v>
      </c>
      <c r="AI47" s="23">
        <f>IFERROR(VLOOKUP(B47,[1]ene2021!K:N,4,0)/1000000,0)</f>
        <v>939.73120300000005</v>
      </c>
      <c r="AJ47" s="23">
        <f>IFERROR(VLOOKUP(B47,[1]feb2021!K:N,4,0)/1000000,0)</f>
        <v>1245.4096460000001</v>
      </c>
      <c r="AK47" s="23">
        <f>IFERROR(VLOOKUP(B47,[1]mar2021!K:N,4,0)/1000000,0)</f>
        <v>106.29486900000001</v>
      </c>
      <c r="AL47" s="24">
        <f t="shared" si="36"/>
        <v>159426.03497899999</v>
      </c>
      <c r="AM47" s="26">
        <f t="shared" si="29"/>
        <v>113.90657238491548</v>
      </c>
      <c r="AN47" s="26">
        <f t="shared" si="29"/>
        <v>112.0922126117851</v>
      </c>
      <c r="AO47" s="26">
        <f t="shared" si="29"/>
        <v>87.981257128205129</v>
      </c>
      <c r="AP47" s="26">
        <f t="shared" si="29"/>
        <v>53.860534640394093</v>
      </c>
      <c r="AQ47" s="26">
        <f t="shared" si="29"/>
        <v>66.265118539473676</v>
      </c>
      <c r="AR47" s="26">
        <f t="shared" si="29"/>
        <v>86.425808807692306</v>
      </c>
      <c r="AS47" s="26">
        <f t="shared" si="29"/>
        <v>37.014824048192771</v>
      </c>
      <c r="AT47" s="26">
        <f t="shared" si="29"/>
        <v>37.066005274999995</v>
      </c>
      <c r="AU47" s="26">
        <f t="shared" si="29"/>
        <v>27.683668209302326</v>
      </c>
      <c r="AV47" s="26">
        <f t="shared" si="29"/>
        <v>77.631190000000004</v>
      </c>
      <c r="AW47" s="27">
        <f t="shared" si="30"/>
        <v>94.788046999569872</v>
      </c>
      <c r="AX47" s="28">
        <f t="shared" si="30"/>
        <v>0.72502929419348228</v>
      </c>
      <c r="AY47" s="28">
        <f t="shared" si="30"/>
        <v>0.7207230856736524</v>
      </c>
      <c r="AZ47" s="28">
        <f t="shared" si="30"/>
        <v>0.71888422842934041</v>
      </c>
      <c r="BA47" s="28">
        <f t="shared" si="30"/>
        <v>0.75264659414023993</v>
      </c>
      <c r="BB47" s="28">
        <f t="shared" si="30"/>
        <v>0.75594849798853514</v>
      </c>
      <c r="BC47" s="28">
        <f t="shared" si="30"/>
        <v>0.67059058668797711</v>
      </c>
      <c r="BD47" s="28">
        <f t="shared" si="30"/>
        <v>0.73137127245583045</v>
      </c>
      <c r="BE47" s="28">
        <f t="shared" si="30"/>
        <v>0.79646127984316495</v>
      </c>
      <c r="BF47" s="28">
        <f t="shared" si="30"/>
        <v>0.78942623708776838</v>
      </c>
      <c r="BG47" s="28">
        <f t="shared" si="30"/>
        <v>0.69750631773467431</v>
      </c>
      <c r="BH47" s="28">
        <f t="shared" si="30"/>
        <v>0.85000000039983126</v>
      </c>
      <c r="BI47" s="29">
        <f t="shared" si="30"/>
        <v>0.72340700959570881</v>
      </c>
      <c r="BJ47" s="59">
        <f t="shared" si="31"/>
        <v>1.1508704540617065E-2</v>
      </c>
      <c r="BK47" s="59">
        <f t="shared" si="32"/>
        <v>2.5511919521122754E-2</v>
      </c>
      <c r="BL47" s="59">
        <f t="shared" si="33"/>
        <v>2.4359069171367605E-2</v>
      </c>
      <c r="BN47" s="30">
        <f t="shared" si="37"/>
        <v>-4</v>
      </c>
      <c r="BO47" s="30">
        <f t="shared" si="38"/>
        <v>-125.05278699999326</v>
      </c>
      <c r="BP47" s="30">
        <f t="shared" si="39"/>
        <v>0</v>
      </c>
    </row>
    <row r="48" spans="1:68" x14ac:dyDescent="0.3">
      <c r="A48" s="20"/>
      <c r="B48" s="23" t="s">
        <v>31</v>
      </c>
      <c r="C48" s="23">
        <f>VLOOKUP(B48,[1]may2020!K:N,2,0)</f>
        <v>652</v>
      </c>
      <c r="D48" s="23">
        <f>VLOOKUP(B48,[1]jun2020!K:N,2,0)</f>
        <v>663</v>
      </c>
      <c r="E48" s="23">
        <f>VLOOKUP(B48,[1]jul2020!K:N,2,0)</f>
        <v>430</v>
      </c>
      <c r="F48" s="23">
        <f>VLOOKUP(B48,[1]ago2020!K:N,2,0)</f>
        <v>171</v>
      </c>
      <c r="G48" s="23">
        <f>VLOOKUP(B48,[1]sep2020!K:N,2,0)</f>
        <v>65</v>
      </c>
      <c r="H48" s="23">
        <f>VLOOKUP(B48,[1]oct2020!K:N,2,0)</f>
        <v>71</v>
      </c>
      <c r="I48" s="23">
        <f>VLOOKUP(B48,[1]nov2020!K:N,2,0)</f>
        <v>40</v>
      </c>
      <c r="J48" s="23">
        <f>IFERROR(VLOOKUP(B48,[1]dic2020!K:N,2,0),"0")</f>
        <v>25</v>
      </c>
      <c r="K48" s="23">
        <f>IFERROR(VLOOKUP(B48,[1]ene2021!K:N,2,0),"0")</f>
        <v>29</v>
      </c>
      <c r="L48" s="23">
        <f>IFERROR(VLOOKUP(B48,[1]feb2021!K:N,2,0),"0")</f>
        <v>11</v>
      </c>
      <c r="M48" s="23">
        <f>IFERROR(VLOOKUP(B48,[1]mar2021!K:N,2,0),"0")</f>
        <v>5</v>
      </c>
      <c r="N48" s="24">
        <f t="shared" si="34"/>
        <v>2162</v>
      </c>
      <c r="O48" s="23">
        <f>VLOOKUP(B48,[1]may2020!K:N,3,0)/1000000</f>
        <v>57080.785368999997</v>
      </c>
      <c r="P48" s="23">
        <f>VLOOKUP(B48,[1]jun2020!K:N,3,0)/1000000</f>
        <v>60881.911999999997</v>
      </c>
      <c r="Q48" s="23">
        <f>VLOOKUP(B48,[1]jul2020!K:N,3,0)/1000000</f>
        <v>32437.816340000001</v>
      </c>
      <c r="R48" s="23">
        <f>VLOOKUP(B48,[1]ago2020!K:N,3,0)/1000000</f>
        <v>11466.595633000001</v>
      </c>
      <c r="S48" s="23">
        <f>VLOOKUP(B48,[1]sep2020!K:N,3,0)/1000000</f>
        <v>3887.0962650000001</v>
      </c>
      <c r="T48" s="23">
        <f>VLOOKUP(B48,[1]oct2020!K:N,3,0)/1000000</f>
        <v>4214.8444959999997</v>
      </c>
      <c r="U48" s="23">
        <f>VLOOKUP(B48,[1]nov2020!K:N,3,0)/1000000</f>
        <v>1221.5420799999999</v>
      </c>
      <c r="V48" s="23">
        <f>IFERROR(VLOOKUP(B48,[1]dic2020!K:N,3,0)/1000000,0)</f>
        <v>693.10979699999996</v>
      </c>
      <c r="W48" s="23">
        <f>IFERROR(VLOOKUP(B48,[1]ene2021!K:N,3,0)/1000000,0)</f>
        <v>3184.7745719999998</v>
      </c>
      <c r="X48" s="23">
        <f>IFERROR(VLOOKUP(B48,[1]feb2021!K:N,3,0)/1000000,0)</f>
        <v>492.22260999999997</v>
      </c>
      <c r="Y48" s="23">
        <f>IFERROR(VLOOKUP(B48,[1]mar2021!K:N,3,0)/1000000,0)</f>
        <v>158.291436</v>
      </c>
      <c r="Z48" s="24">
        <f t="shared" si="35"/>
        <v>175718.990598</v>
      </c>
      <c r="AA48" s="23">
        <f>VLOOKUP(B48,[1]may2020!K:N,4,0)/1000000</f>
        <v>42984.456920999997</v>
      </c>
      <c r="AB48" s="23">
        <f>VLOOKUP(B48,[1]jun2020!K:N,4,0)/1000000</f>
        <v>44854.435133999999</v>
      </c>
      <c r="AC48" s="23">
        <f>VLOOKUP(B48,[1]jul2020!K:N,4,0)/1000000</f>
        <v>24064.264587000001</v>
      </c>
      <c r="AD48" s="23">
        <f>VLOOKUP(B48,[1]ago2020!K:N,4,0)/1000000</f>
        <v>8743.794355</v>
      </c>
      <c r="AE48" s="23">
        <f>VLOOKUP(B48,[1]sep2020!K:N,4,0)/1000000</f>
        <v>3055.2214119999999</v>
      </c>
      <c r="AF48" s="23">
        <f>VLOOKUP(B48,[1]oct2020!K:N,4,0)/1000000</f>
        <v>3274.7419009999999</v>
      </c>
      <c r="AG48" s="23">
        <f>VLOOKUP(B48,[1]nov2020!K:N,4,0)/1000000</f>
        <v>1002.390985</v>
      </c>
      <c r="AH48" s="23">
        <f>IFERROR(VLOOKUP(B48,[1]dic2020!K:N,4,0)/1000000,0)</f>
        <v>578.58260700000005</v>
      </c>
      <c r="AI48" s="23">
        <f>IFERROR(VLOOKUP(B48,[1]ene2021!K:N,4,0)/1000000,0)</f>
        <v>2312.6398840000002</v>
      </c>
      <c r="AJ48" s="23">
        <f>IFERROR(VLOOKUP(B48,[1]feb2021!K:N,4,0)/1000000,0)</f>
        <v>393.38921800000003</v>
      </c>
      <c r="AK48" s="23">
        <f>IFERROR(VLOOKUP(B48,[1]mar2021!K:N,4,0)/1000000,0)</f>
        <v>134.547721</v>
      </c>
      <c r="AL48" s="24">
        <f t="shared" si="36"/>
        <v>131263.91700400002</v>
      </c>
      <c r="AM48" s="26">
        <f t="shared" si="29"/>
        <v>87.547216823619621</v>
      </c>
      <c r="AN48" s="26">
        <f t="shared" si="29"/>
        <v>91.827921568627445</v>
      </c>
      <c r="AO48" s="26">
        <f t="shared" si="29"/>
        <v>75.436782186046514</v>
      </c>
      <c r="AP48" s="26">
        <f t="shared" si="29"/>
        <v>67.056114812865502</v>
      </c>
      <c r="AQ48" s="26">
        <f t="shared" si="29"/>
        <v>59.801481000000003</v>
      </c>
      <c r="AR48" s="26">
        <f t="shared" si="29"/>
        <v>59.364006985915488</v>
      </c>
      <c r="AS48" s="26">
        <f t="shared" si="29"/>
        <v>30.538551999999999</v>
      </c>
      <c r="AT48" s="26">
        <f t="shared" si="29"/>
        <v>27.724391879999999</v>
      </c>
      <c r="AU48" s="26">
        <f t="shared" si="29"/>
        <v>109.8198128275862</v>
      </c>
      <c r="AV48" s="26">
        <f t="shared" si="29"/>
        <v>44.747509999999998</v>
      </c>
      <c r="AW48" s="27">
        <f t="shared" si="30"/>
        <v>81.276128861239599</v>
      </c>
      <c r="AX48" s="28">
        <f t="shared" si="30"/>
        <v>0.75304599688189333</v>
      </c>
      <c r="AY48" s="28">
        <f t="shared" si="30"/>
        <v>0.73674485016173608</v>
      </c>
      <c r="AZ48" s="28">
        <f t="shared" si="30"/>
        <v>0.74185834011661467</v>
      </c>
      <c r="BA48" s="28">
        <f t="shared" si="30"/>
        <v>0.76254492918857419</v>
      </c>
      <c r="BB48" s="28">
        <f t="shared" si="30"/>
        <v>0.7859906736835085</v>
      </c>
      <c r="BC48" s="28">
        <f t="shared" si="30"/>
        <v>0.77695438209115841</v>
      </c>
      <c r="BD48" s="28">
        <f t="shared" si="30"/>
        <v>0.82059472318792326</v>
      </c>
      <c r="BE48" s="28">
        <f t="shared" si="30"/>
        <v>0.8347632792153421</v>
      </c>
      <c r="BF48" s="28">
        <f t="shared" si="30"/>
        <v>0.72615497006674801</v>
      </c>
      <c r="BG48" s="28">
        <f t="shared" si="30"/>
        <v>0.79920997127702043</v>
      </c>
      <c r="BH48" s="28">
        <f t="shared" si="30"/>
        <v>0.85000000252698438</v>
      </c>
      <c r="BI48" s="29">
        <f t="shared" si="30"/>
        <v>0.74701042020152619</v>
      </c>
      <c r="BJ48" s="59">
        <f t="shared" si="31"/>
        <v>1.0701857727661976E-2</v>
      </c>
      <c r="BK48" s="59">
        <f t="shared" si="32"/>
        <v>2.034160906743385E-2</v>
      </c>
      <c r="BL48" s="59">
        <f t="shared" si="33"/>
        <v>2.0056114639157095E-2</v>
      </c>
      <c r="BN48" s="30">
        <f t="shared" si="37"/>
        <v>-5</v>
      </c>
      <c r="BO48" s="30">
        <f t="shared" si="38"/>
        <v>-158.29143599999952</v>
      </c>
      <c r="BP48" s="30">
        <f t="shared" si="39"/>
        <v>0</v>
      </c>
    </row>
    <row r="49" spans="1:68" x14ac:dyDescent="0.3">
      <c r="A49" s="20"/>
      <c r="B49" s="23" t="s">
        <v>32</v>
      </c>
      <c r="C49" s="23">
        <f>VLOOKUP(B49,[1]may2020!K:N,2,0)</f>
        <v>625</v>
      </c>
      <c r="D49" s="23">
        <f>VLOOKUP(B49,[1]jun2020!K:N,2,0)</f>
        <v>494</v>
      </c>
      <c r="E49" s="23">
        <f>VLOOKUP(B49,[1]jul2020!K:N,2,0)</f>
        <v>380</v>
      </c>
      <c r="F49" s="23">
        <f>VLOOKUP(B49,[1]ago2020!K:N,2,0)</f>
        <v>171</v>
      </c>
      <c r="G49" s="23">
        <f>VLOOKUP(B49,[1]sep2020!K:N,2,0)</f>
        <v>62</v>
      </c>
      <c r="H49" s="23">
        <f>VLOOKUP(B49,[1]oct2020!K:N,2,0)</f>
        <v>65</v>
      </c>
      <c r="I49" s="23">
        <f>VLOOKUP(B49,[1]nov2020!K:N,2,0)</f>
        <v>62</v>
      </c>
      <c r="J49" s="23">
        <f>IFERROR(VLOOKUP(B49,[1]dic2020!K:N,2,0),"0")</f>
        <v>41</v>
      </c>
      <c r="K49" s="23">
        <f>IFERROR(VLOOKUP(B49,[1]ene2021!K:N,2,0),"0")</f>
        <v>30</v>
      </c>
      <c r="L49" s="23">
        <f>IFERROR(VLOOKUP(B49,[1]feb2021!K:N,2,0),"0")</f>
        <v>19</v>
      </c>
      <c r="M49" s="23">
        <f>IFERROR(VLOOKUP(B49,[1]mar2021!K:N,2,0),"0")</f>
        <v>5</v>
      </c>
      <c r="N49" s="24">
        <f t="shared" si="34"/>
        <v>1954</v>
      </c>
      <c r="O49" s="23">
        <f>VLOOKUP(B49,[1]may2020!K:N,3,0)/1000000</f>
        <v>58072.580416999997</v>
      </c>
      <c r="P49" s="23">
        <f>VLOOKUP(B49,[1]jun2020!K:N,3,0)/1000000</f>
        <v>41405.506956999998</v>
      </c>
      <c r="Q49" s="23">
        <f>VLOOKUP(B49,[1]jul2020!K:N,3,0)/1000000</f>
        <v>15781.122423000001</v>
      </c>
      <c r="R49" s="23">
        <f>VLOOKUP(B49,[1]ago2020!K:N,3,0)/1000000</f>
        <v>9350.9324340000003</v>
      </c>
      <c r="S49" s="23">
        <f>VLOOKUP(B49,[1]sep2020!K:N,3,0)/1000000</f>
        <v>3894.6950200000001</v>
      </c>
      <c r="T49" s="23">
        <f>VLOOKUP(B49,[1]oct2020!K:N,3,0)/1000000</f>
        <v>3412.5681060000002</v>
      </c>
      <c r="U49" s="23">
        <f>VLOOKUP(B49,[1]nov2020!K:N,3,0)/1000000</f>
        <v>2481.955226</v>
      </c>
      <c r="V49" s="23">
        <f>IFERROR(VLOOKUP(B49,[1]dic2020!K:N,3,0)/1000000,0)</f>
        <v>2189.1802130000001</v>
      </c>
      <c r="W49" s="23">
        <f>IFERROR(VLOOKUP(B49,[1]ene2021!K:N,3,0)/1000000,0)</f>
        <v>1287.1422970000001</v>
      </c>
      <c r="X49" s="23">
        <f>IFERROR(VLOOKUP(B49,[1]feb2021!K:N,3,0)/1000000,0)</f>
        <v>227.79461800000001</v>
      </c>
      <c r="Y49" s="23">
        <f>IFERROR(VLOOKUP(B49,[1]mar2021!K:N,3,0)/1000000,0)</f>
        <v>1667.8332069999999</v>
      </c>
      <c r="Z49" s="24">
        <f t="shared" si="35"/>
        <v>139771.310918</v>
      </c>
      <c r="AA49" s="23">
        <f>VLOOKUP(B49,[1]may2020!K:N,4,0)/1000000</f>
        <v>43315.240139000001</v>
      </c>
      <c r="AB49" s="23">
        <f>VLOOKUP(B49,[1]jun2020!K:N,4,0)/1000000</f>
        <v>30733.483145999999</v>
      </c>
      <c r="AC49" s="23">
        <f>VLOOKUP(B49,[1]jul2020!K:N,4,0)/1000000</f>
        <v>12122.768737</v>
      </c>
      <c r="AD49" s="23">
        <f>VLOOKUP(B49,[1]ago2020!K:N,4,0)/1000000</f>
        <v>6709.9058660000001</v>
      </c>
      <c r="AE49" s="23">
        <f>VLOOKUP(B49,[1]sep2020!K:N,4,0)/1000000</f>
        <v>2884.1959959999999</v>
      </c>
      <c r="AF49" s="23">
        <f>VLOOKUP(B49,[1]oct2020!K:N,4,0)/1000000</f>
        <v>2569.6811670000002</v>
      </c>
      <c r="AG49" s="23">
        <f>VLOOKUP(B49,[1]nov2020!K:N,4,0)/1000000</f>
        <v>1960.4426269999999</v>
      </c>
      <c r="AH49" s="23">
        <f>IFERROR(VLOOKUP(B49,[1]dic2020!K:N,4,0)/1000000,0)</f>
        <v>1536.6674579999999</v>
      </c>
      <c r="AI49" s="23">
        <f>IFERROR(VLOOKUP(B49,[1]ene2021!K:N,4,0)/1000000,0)</f>
        <v>963.87464599999998</v>
      </c>
      <c r="AJ49" s="23">
        <f>IFERROR(VLOOKUP(B49,[1]feb2021!K:N,4,0)/1000000,0)</f>
        <v>190.758126</v>
      </c>
      <c r="AK49" s="23">
        <f>IFERROR(VLOOKUP(B49,[1]mar2021!K:N,4,0)/1000000,0)</f>
        <v>1171.6578509999999</v>
      </c>
      <c r="AL49" s="24">
        <f t="shared" si="36"/>
        <v>102987.01790799999</v>
      </c>
      <c r="AM49" s="26">
        <f t="shared" si="29"/>
        <v>92.916128667199999</v>
      </c>
      <c r="AN49" s="26">
        <f t="shared" si="29"/>
        <v>83.816815702429139</v>
      </c>
      <c r="AO49" s="26">
        <f t="shared" si="29"/>
        <v>41.529269534210528</v>
      </c>
      <c r="AP49" s="26">
        <f t="shared" si="29"/>
        <v>54.683815403508774</v>
      </c>
      <c r="AQ49" s="26">
        <f t="shared" si="29"/>
        <v>62.81766161290323</v>
      </c>
      <c r="AR49" s="26">
        <f t="shared" si="29"/>
        <v>52.501047784615388</v>
      </c>
      <c r="AS49" s="26">
        <f t="shared" si="29"/>
        <v>40.031535903225809</v>
      </c>
      <c r="AT49" s="26">
        <f t="shared" si="29"/>
        <v>53.394639341463417</v>
      </c>
      <c r="AU49" s="26">
        <f t="shared" si="29"/>
        <v>42.904743233333335</v>
      </c>
      <c r="AV49" s="26">
        <f t="shared" si="29"/>
        <v>11.989190421052632</v>
      </c>
      <c r="AW49" s="27">
        <f t="shared" si="30"/>
        <v>71.530865362333671</v>
      </c>
      <c r="AX49" s="28">
        <f t="shared" si="30"/>
        <v>0.74588109961650717</v>
      </c>
      <c r="AY49" s="28">
        <f t="shared" si="30"/>
        <v>0.74225593175122828</v>
      </c>
      <c r="AZ49" s="28">
        <f t="shared" si="30"/>
        <v>0.76818165476821987</v>
      </c>
      <c r="BA49" s="28">
        <f t="shared" si="30"/>
        <v>0.71756543140048523</v>
      </c>
      <c r="BB49" s="28">
        <f t="shared" si="30"/>
        <v>0.74054476183349516</v>
      </c>
      <c r="BC49" s="28">
        <f t="shared" si="30"/>
        <v>0.75300509387108483</v>
      </c>
      <c r="BD49" s="28">
        <f t="shared" si="30"/>
        <v>0.78987832111682088</v>
      </c>
      <c r="BE49" s="28">
        <f t="shared" si="30"/>
        <v>0.70193739595982718</v>
      </c>
      <c r="BF49" s="28">
        <f t="shared" si="30"/>
        <v>0.74884855252332672</v>
      </c>
      <c r="BG49" s="28">
        <f t="shared" si="30"/>
        <v>0.83741278733810998</v>
      </c>
      <c r="BH49" s="28">
        <f t="shared" si="30"/>
        <v>0.7025030117415092</v>
      </c>
      <c r="BI49" s="29">
        <f t="shared" si="30"/>
        <v>0.7368251555458305</v>
      </c>
      <c r="BJ49" s="59">
        <f t="shared" si="31"/>
        <v>9.672261794565911E-3</v>
      </c>
      <c r="BK49" s="59">
        <f t="shared" si="32"/>
        <v>1.6180228191961087E-2</v>
      </c>
      <c r="BL49" s="59">
        <f t="shared" si="33"/>
        <v>1.5735622436475288E-2</v>
      </c>
      <c r="BN49" s="30">
        <f t="shared" si="37"/>
        <v>-5</v>
      </c>
      <c r="BO49" s="30">
        <f t="shared" si="38"/>
        <v>-1667.8332069999888</v>
      </c>
      <c r="BP49" s="30">
        <f t="shared" si="39"/>
        <v>0</v>
      </c>
    </row>
    <row r="50" spans="1:68" x14ac:dyDescent="0.3">
      <c r="A50" s="20"/>
      <c r="B50" s="23" t="s">
        <v>33</v>
      </c>
      <c r="C50" s="23">
        <f>VLOOKUP(B50,[1]may2020!K:N,2,0)</f>
        <v>553</v>
      </c>
      <c r="D50" s="23">
        <f>VLOOKUP(B50,[1]jun2020!K:N,2,0)</f>
        <v>439</v>
      </c>
      <c r="E50" s="23">
        <f>VLOOKUP(B50,[1]jul2020!K:N,2,0)</f>
        <v>325</v>
      </c>
      <c r="F50" s="23">
        <f>VLOOKUP(B50,[1]ago2020!K:N,2,0)</f>
        <v>117</v>
      </c>
      <c r="G50" s="23">
        <f>VLOOKUP(B50,[1]sep2020!K:N,2,0)</f>
        <v>44</v>
      </c>
      <c r="H50" s="23">
        <f>VLOOKUP(B50,[1]oct2020!K:N,2,0)</f>
        <v>64</v>
      </c>
      <c r="I50" s="23">
        <f>VLOOKUP(B50,[1]nov2020!K:N,2,0)</f>
        <v>62</v>
      </c>
      <c r="J50" s="23">
        <f>IFERROR(VLOOKUP(B50,[1]dic2020!K:N,2,0),"0")</f>
        <v>43</v>
      </c>
      <c r="K50" s="23">
        <f>IFERROR(VLOOKUP(B50,[1]ene2021!K:N,2,0),"0")</f>
        <v>31</v>
      </c>
      <c r="L50" s="62">
        <f>IFERROR(VLOOKUP(B50,[1]feb2021!K:N,2,0),"0")</f>
        <v>15</v>
      </c>
      <c r="M50" s="62">
        <f>IFERROR(VLOOKUP(B50,[1]mar2021!K:N,2,0),"0")</f>
        <v>6</v>
      </c>
      <c r="N50" s="63">
        <f t="shared" si="34"/>
        <v>1699</v>
      </c>
      <c r="O50" s="23">
        <f>VLOOKUP(B50,[1]may2020!K:N,3,0)/1000000</f>
        <v>70150.599952999997</v>
      </c>
      <c r="P50" s="23">
        <f>VLOOKUP(B50,[1]jun2020!K:N,3,0)/1000000</f>
        <v>53598.910887999999</v>
      </c>
      <c r="Q50" s="23">
        <f>VLOOKUP(B50,[1]jul2020!K:N,3,0)/1000000</f>
        <v>11720.759152000001</v>
      </c>
      <c r="R50" s="23">
        <f>VLOOKUP(B50,[1]ago2020!K:N,3,0)/1000000</f>
        <v>6204.1466140000002</v>
      </c>
      <c r="S50" s="23">
        <f>VLOOKUP(B50,[1]sep2020!K:N,3,0)/1000000</f>
        <v>2730.0417280000001</v>
      </c>
      <c r="T50" s="23">
        <f>VLOOKUP(B50,[1]oct2020!K:N,3,0)/1000000</f>
        <v>3267.0837510000001</v>
      </c>
      <c r="U50" s="23">
        <f>VLOOKUP(B50,[1]nov2020!K:N,3,0)/1000000</f>
        <v>1140.4989780000001</v>
      </c>
      <c r="V50" s="23">
        <f>IFERROR(VLOOKUP(B50,[1]dic2020!K:N,3,0)/1000000,0)</f>
        <v>333.03057200000001</v>
      </c>
      <c r="W50" s="23">
        <f>IFERROR(VLOOKUP(B50,[1]ene2021!K:N,3,0)/1000000,0)</f>
        <v>502.03968700000001</v>
      </c>
      <c r="X50" s="23">
        <f>IFERROR(VLOOKUP(B50,[1]feb2021!K:N,3,0)/1000000,0)</f>
        <v>202.22986499999999</v>
      </c>
      <c r="Y50" s="23">
        <f>IFERROR(VLOOKUP(B50,[1]mar2021!K:N,3,0)/1000000,0)</f>
        <v>124.74018100000001</v>
      </c>
      <c r="Z50" s="24">
        <f t="shared" si="35"/>
        <v>149974.08136899999</v>
      </c>
      <c r="AA50" s="23">
        <f>VLOOKUP(B50,[1]may2020!K:N,4,0)/1000000</f>
        <v>50671.779784999999</v>
      </c>
      <c r="AB50" s="23">
        <f>VLOOKUP(B50,[1]jun2020!K:N,4,0)/1000000</f>
        <v>36770.999698</v>
      </c>
      <c r="AC50" s="23">
        <f>VLOOKUP(B50,[1]jul2020!K:N,4,0)/1000000</f>
        <v>8639.7983719999993</v>
      </c>
      <c r="AD50" s="23">
        <f>VLOOKUP(B50,[1]ago2020!K:N,4,0)/1000000</f>
        <v>4570.7217549999996</v>
      </c>
      <c r="AE50" s="23">
        <f>VLOOKUP(B50,[1]sep2020!K:N,4,0)/1000000</f>
        <v>2039.86167</v>
      </c>
      <c r="AF50" s="23">
        <f>VLOOKUP(B50,[1]oct2020!K:N,4,0)/1000000</f>
        <v>2283.9434759999999</v>
      </c>
      <c r="AG50" s="23">
        <f>VLOOKUP(B50,[1]nov2020!K:N,4,0)/1000000</f>
        <v>917.44945199999995</v>
      </c>
      <c r="AH50" s="23">
        <f>IFERROR(VLOOKUP(B50,[1]dic2020!K:N,4,0)/1000000,0)</f>
        <v>335.38519600000001</v>
      </c>
      <c r="AI50" s="23">
        <f>IFERROR(VLOOKUP(B50,[1]ene2021!K:N,4,0)/1000000,0)</f>
        <v>414.23256700000002</v>
      </c>
      <c r="AJ50" s="23">
        <f>IFERROR(VLOOKUP(B50,[1]feb2021!K:N,4,0)/1000000,0)</f>
        <v>171.89538400000001</v>
      </c>
      <c r="AK50" s="23">
        <f>IFERROR(VLOOKUP(B50,[1]mar2021!K:N,4,0)/1000000,0)</f>
        <v>106.02915400000001</v>
      </c>
      <c r="AL50" s="24">
        <f t="shared" si="36"/>
        <v>106816.06735500001</v>
      </c>
      <c r="AM50" s="26">
        <f t="shared" si="29"/>
        <v>126.85461112658227</v>
      </c>
      <c r="AN50" s="26">
        <f t="shared" si="29"/>
        <v>122.09319108883827</v>
      </c>
      <c r="AO50" s="26">
        <f t="shared" si="29"/>
        <v>36.063874313846156</v>
      </c>
      <c r="AP50" s="26">
        <f t="shared" si="29"/>
        <v>53.026894136752141</v>
      </c>
      <c r="AQ50" s="26">
        <f t="shared" si="29"/>
        <v>62.046402909090915</v>
      </c>
      <c r="AR50" s="26">
        <f t="shared" si="29"/>
        <v>51.048183609375002</v>
      </c>
      <c r="AS50" s="26">
        <f t="shared" si="29"/>
        <v>18.395144806451615</v>
      </c>
      <c r="AT50" s="26">
        <f t="shared" si="29"/>
        <v>7.7448970232558141</v>
      </c>
      <c r="AU50" s="26">
        <f t="shared" si="29"/>
        <v>16.194828612903226</v>
      </c>
      <c r="AV50" s="26">
        <f t="shared" si="29"/>
        <v>13.481990999999999</v>
      </c>
      <c r="AW50" s="27">
        <f t="shared" si="30"/>
        <v>88.271972553855207</v>
      </c>
      <c r="AX50" s="28">
        <f t="shared" si="30"/>
        <v>0.7223285306034366</v>
      </c>
      <c r="AY50" s="28">
        <f t="shared" si="30"/>
        <v>0.68604005359057552</v>
      </c>
      <c r="AZ50" s="28">
        <f t="shared" si="30"/>
        <v>0.73713641411407438</v>
      </c>
      <c r="BA50" s="28">
        <f t="shared" si="30"/>
        <v>0.73672046122925483</v>
      </c>
      <c r="BB50" s="28">
        <f t="shared" si="30"/>
        <v>0.74719065612758273</v>
      </c>
      <c r="BC50" s="28">
        <f t="shared" si="30"/>
        <v>0.69907711282299478</v>
      </c>
      <c r="BD50" s="28">
        <f t="shared" si="30"/>
        <v>0.80442812286325427</v>
      </c>
      <c r="BE50" s="28">
        <f t="shared" si="30"/>
        <v>1.0070702938347653</v>
      </c>
      <c r="BF50" s="28">
        <f t="shared" si="30"/>
        <v>0.82509924559012005</v>
      </c>
      <c r="BG50" s="28">
        <f t="shared" si="30"/>
        <v>0.849999993818915</v>
      </c>
      <c r="BH50" s="28">
        <f t="shared" si="30"/>
        <v>0.85000000120249941</v>
      </c>
      <c r="BI50" s="29">
        <f t="shared" si="30"/>
        <v>0.71223018257526161</v>
      </c>
      <c r="BJ50" s="59">
        <f t="shared" si="31"/>
        <v>8.410016780433717E-3</v>
      </c>
      <c r="BK50" s="59">
        <f t="shared" si="32"/>
        <v>1.7361322888742082E-2</v>
      </c>
      <c r="BL50" s="59">
        <f t="shared" si="33"/>
        <v>1.6320671674840567E-2</v>
      </c>
      <c r="BN50" s="30">
        <f t="shared" si="37"/>
        <v>-6</v>
      </c>
      <c r="BO50" s="30">
        <f t="shared" si="38"/>
        <v>-124.74018100000103</v>
      </c>
      <c r="BP50" s="30">
        <f t="shared" si="39"/>
        <v>0</v>
      </c>
    </row>
    <row r="51" spans="1:68" x14ac:dyDescent="0.3">
      <c r="A51" s="20"/>
      <c r="B51" s="23" t="s">
        <v>34</v>
      </c>
      <c r="C51" s="23">
        <f>VLOOKUP(B51,[1]may2020!K:N,2,0)</f>
        <v>424</v>
      </c>
      <c r="D51" s="23">
        <f>VLOOKUP(B51,[1]jun2020!K:N,2,0)</f>
        <v>355</v>
      </c>
      <c r="E51" s="23">
        <f>VLOOKUP(B51,[1]jul2020!K:N,2,0)</f>
        <v>183</v>
      </c>
      <c r="F51" s="23">
        <f>VLOOKUP(B51,[1]ago2020!K:N,2,0)</f>
        <v>87</v>
      </c>
      <c r="G51" s="23">
        <f>VLOOKUP(B51,[1]sep2020!K:N,2,0)</f>
        <v>27</v>
      </c>
      <c r="H51" s="23">
        <f>VLOOKUP(B51,[1]oct2020!K:N,2,0)</f>
        <v>28</v>
      </c>
      <c r="I51" s="23">
        <f>VLOOKUP(B51,[1]nov2020!K:N,2,0)</f>
        <v>35</v>
      </c>
      <c r="J51" s="23">
        <f>IFERROR(VLOOKUP(B51,[1]dic2020!K:N,2,0),"0")</f>
        <v>19</v>
      </c>
      <c r="K51" s="23">
        <f>IFERROR(VLOOKUP(B51,[1]ene2021!K:N,2,0),"0")</f>
        <v>20</v>
      </c>
      <c r="L51" s="62">
        <f>IFERROR(VLOOKUP(B51,[1]feb2021!K:N,2,0),"0")</f>
        <v>5</v>
      </c>
      <c r="M51" s="62">
        <f>IFERROR(VLOOKUP(B51,[1]mar2021!K:N,2,0),"0")</f>
        <v>4</v>
      </c>
      <c r="N51" s="63">
        <f t="shared" si="34"/>
        <v>1187</v>
      </c>
      <c r="O51" s="23">
        <f>VLOOKUP(B51,[1]may2020!K:N,3,0)/1000000</f>
        <v>27048.343424999999</v>
      </c>
      <c r="P51" s="23">
        <f>VLOOKUP(B51,[1]jun2020!K:N,3,0)/1000000</f>
        <v>26809.947622</v>
      </c>
      <c r="Q51" s="23">
        <f>VLOOKUP(B51,[1]jul2020!K:N,3,0)/1000000</f>
        <v>5830.4671980000003</v>
      </c>
      <c r="R51" s="23">
        <f>VLOOKUP(B51,[1]ago2020!K:N,3,0)/1000000</f>
        <v>3484.3406490000002</v>
      </c>
      <c r="S51" s="23">
        <f>VLOOKUP(B51,[1]sep2020!K:N,3,0)/1000000</f>
        <v>1435.727421</v>
      </c>
      <c r="T51" s="23">
        <f>VLOOKUP(B51,[1]oct2020!K:N,3,0)/1000000</f>
        <v>1084.9854310000001</v>
      </c>
      <c r="U51" s="23">
        <f>VLOOKUP(B51,[1]nov2020!K:N,3,0)/1000000</f>
        <v>1593.521704</v>
      </c>
      <c r="V51" s="23">
        <f>IFERROR(VLOOKUP(B51,[1]dic2020!K:N,3,0)/1000000,0)</f>
        <v>261.89029799999997</v>
      </c>
      <c r="W51" s="23">
        <f>IFERROR(VLOOKUP(B51,[1]ene2021!K:N,3,0)/1000000,0)</f>
        <v>362.841295</v>
      </c>
      <c r="X51" s="23">
        <f>IFERROR(VLOOKUP(B51,[1]feb2021!K:N,3,0)/1000000,0)</f>
        <v>241.88838100000001</v>
      </c>
      <c r="Y51" s="23">
        <f>IFERROR(VLOOKUP(B51,[1]mar2021!K:N,3,0)/1000000,0)</f>
        <v>29.536318999999999</v>
      </c>
      <c r="Z51" s="24">
        <f t="shared" si="35"/>
        <v>68183.489742999998</v>
      </c>
      <c r="AA51" s="23">
        <f>VLOOKUP(B51,[1]may2020!K:N,4,0)/1000000</f>
        <v>20327.021358000002</v>
      </c>
      <c r="AB51" s="23">
        <f>VLOOKUP(B51,[1]jun2020!K:N,4,0)/1000000</f>
        <v>19607.939675000001</v>
      </c>
      <c r="AC51" s="23">
        <f>VLOOKUP(B51,[1]jul2020!K:N,4,0)/1000000</f>
        <v>4614.7578830000002</v>
      </c>
      <c r="AD51" s="23">
        <f>VLOOKUP(B51,[1]ago2020!K:N,4,0)/1000000</f>
        <v>2616.2252960000001</v>
      </c>
      <c r="AE51" s="23">
        <f>VLOOKUP(B51,[1]sep2020!K:N,4,0)/1000000</f>
        <v>1108.917332</v>
      </c>
      <c r="AF51" s="23">
        <f>VLOOKUP(B51,[1]oct2020!K:N,4,0)/1000000</f>
        <v>876.924891</v>
      </c>
      <c r="AG51" s="23">
        <f>VLOOKUP(B51,[1]nov2020!K:N,4,0)/1000000</f>
        <v>1215.4727</v>
      </c>
      <c r="AH51" s="23">
        <f>IFERROR(VLOOKUP(B51,[1]dic2020!K:N,4,0)/1000000,0)</f>
        <v>219.368494</v>
      </c>
      <c r="AI51" s="23">
        <f>IFERROR(VLOOKUP(B51,[1]ene2021!K:N,4,0)/1000000,0)</f>
        <v>302.574568</v>
      </c>
      <c r="AJ51" s="23">
        <f>IFERROR(VLOOKUP(B51,[1]feb2021!K:N,4,0)/1000000,0)</f>
        <v>196.56429499999999</v>
      </c>
      <c r="AK51" s="23">
        <f>IFERROR(VLOOKUP(B51,[1]mar2021!K:N,4,0)/1000000,0)</f>
        <v>25.105871</v>
      </c>
      <c r="AL51" s="24">
        <f t="shared" si="36"/>
        <v>51085.766491999988</v>
      </c>
      <c r="AM51" s="26">
        <f t="shared" si="29"/>
        <v>63.793262794811319</v>
      </c>
      <c r="AN51" s="26">
        <f t="shared" si="29"/>
        <v>75.520979216901409</v>
      </c>
      <c r="AO51" s="26">
        <f t="shared" si="29"/>
        <v>31.860476491803279</v>
      </c>
      <c r="AP51" s="26">
        <f t="shared" si="29"/>
        <v>40.049892517241382</v>
      </c>
      <c r="AQ51" s="26">
        <f t="shared" si="29"/>
        <v>53.175089666666672</v>
      </c>
      <c r="AR51" s="26">
        <f t="shared" si="29"/>
        <v>38.749479678571433</v>
      </c>
      <c r="AS51" s="26">
        <f t="shared" si="29"/>
        <v>45.529191542857141</v>
      </c>
      <c r="AT51" s="26">
        <f t="shared" si="29"/>
        <v>13.783699894736841</v>
      </c>
      <c r="AU51" s="26">
        <f t="shared" si="29"/>
        <v>18.142064749999999</v>
      </c>
      <c r="AV51" s="26">
        <f t="shared" si="29"/>
        <v>48.377676200000003</v>
      </c>
      <c r="AW51" s="27">
        <f t="shared" si="30"/>
        <v>57.441861620050545</v>
      </c>
      <c r="AX51" s="28">
        <f t="shared" si="30"/>
        <v>0.75150707156477192</v>
      </c>
      <c r="AY51" s="28">
        <f t="shared" si="30"/>
        <v>0.73136807096593892</v>
      </c>
      <c r="AZ51" s="28">
        <f t="shared" si="30"/>
        <v>0.79149024019601388</v>
      </c>
      <c r="BA51" s="28">
        <f t="shared" si="30"/>
        <v>0.7508523303399891</v>
      </c>
      <c r="BB51" s="28">
        <f t="shared" si="30"/>
        <v>0.77237316483627982</v>
      </c>
      <c r="BC51" s="28">
        <f t="shared" si="30"/>
        <v>0.80823655870822464</v>
      </c>
      <c r="BD51" s="28">
        <f t="shared" si="30"/>
        <v>0.7627587982949745</v>
      </c>
      <c r="BE51" s="28">
        <f t="shared" si="30"/>
        <v>0.83763505435394181</v>
      </c>
      <c r="BF51" s="28">
        <f t="shared" si="30"/>
        <v>0.8339033405775933</v>
      </c>
      <c r="BG51" s="28">
        <f t="shared" si="30"/>
        <v>0.81262396394310477</v>
      </c>
      <c r="BH51" s="28">
        <f t="shared" si="30"/>
        <v>0.84999999492150669</v>
      </c>
      <c r="BI51" s="29">
        <f t="shared" si="30"/>
        <v>0.74923954001994542</v>
      </c>
      <c r="BJ51" s="59">
        <f t="shared" si="31"/>
        <v>5.8756267912741748E-3</v>
      </c>
      <c r="BK51" s="59">
        <f t="shared" si="32"/>
        <v>7.8930677241283772E-3</v>
      </c>
      <c r="BL51" s="59">
        <f t="shared" si="33"/>
        <v>7.8055113132235706E-3</v>
      </c>
      <c r="BN51" s="30">
        <f t="shared" si="37"/>
        <v>-4</v>
      </c>
      <c r="BO51" s="30">
        <f t="shared" si="38"/>
        <v>-29.536319000006188</v>
      </c>
      <c r="BP51" s="30">
        <f t="shared" si="39"/>
        <v>0</v>
      </c>
    </row>
    <row r="52" spans="1:68" x14ac:dyDescent="0.3">
      <c r="A52" s="20"/>
      <c r="B52" s="23" t="s">
        <v>35</v>
      </c>
      <c r="C52" s="23">
        <f>VLOOKUP(B52,[1]may2020!K:N,2,0)</f>
        <v>355</v>
      </c>
      <c r="D52" s="23">
        <f>VLOOKUP(B52,[1]jun2020!K:N,2,0)</f>
        <v>311</v>
      </c>
      <c r="E52" s="23">
        <f>VLOOKUP(B52,[1]jul2020!K:N,2,0)</f>
        <v>250</v>
      </c>
      <c r="F52" s="23">
        <f>VLOOKUP(B52,[1]ago2020!K:N,2,0)</f>
        <v>133</v>
      </c>
      <c r="G52" s="23">
        <f>VLOOKUP(B52,[1]sep2020!K:N,2,0)</f>
        <v>32</v>
      </c>
      <c r="H52" s="23">
        <f>VLOOKUP(B52,[1]oct2020!K:N,2,0)</f>
        <v>44</v>
      </c>
      <c r="I52" s="23">
        <f>VLOOKUP(B52,[1]nov2020!K:N,2,0)</f>
        <v>44</v>
      </c>
      <c r="J52" s="23">
        <f>IFERROR(VLOOKUP(B52,[1]dic2020!K:N,2,0),"0")</f>
        <v>30</v>
      </c>
      <c r="K52" s="23">
        <f>IFERROR(VLOOKUP(B52,[1]ene2021!K:N,2,0),"0")</f>
        <v>16</v>
      </c>
      <c r="L52" s="62">
        <f>IFERROR(VLOOKUP(B52,[1]feb2021!K:N,2,0),"0")</f>
        <v>15</v>
      </c>
      <c r="M52" s="62">
        <f>IFERROR(VLOOKUP(B52,[1]mar2021!K:N,2,0),"0")</f>
        <v>3</v>
      </c>
      <c r="N52" s="63">
        <f t="shared" si="34"/>
        <v>1233</v>
      </c>
      <c r="O52" s="23">
        <f>VLOOKUP(B52,[1]may2020!K:N,3,0)/1000000</f>
        <v>19019.382758</v>
      </c>
      <c r="P52" s="23">
        <f>VLOOKUP(B52,[1]jun2020!K:N,3,0)/1000000</f>
        <v>18677.669712999999</v>
      </c>
      <c r="Q52" s="23">
        <f>VLOOKUP(B52,[1]jul2020!K:N,3,0)/1000000</f>
        <v>3949.9555319999999</v>
      </c>
      <c r="R52" s="23">
        <f>VLOOKUP(B52,[1]ago2020!K:N,3,0)/1000000</f>
        <v>3296.4475539999999</v>
      </c>
      <c r="S52" s="23">
        <f>VLOOKUP(B52,[1]sep2020!K:N,3,0)/1000000</f>
        <v>751.99921500000005</v>
      </c>
      <c r="T52" s="23">
        <f>VLOOKUP(B52,[1]oct2020!K:N,3,0)/1000000</f>
        <v>2069.974518</v>
      </c>
      <c r="U52" s="23">
        <f>VLOOKUP(B52,[1]nov2020!K:N,3,0)/1000000</f>
        <v>540.08417299999996</v>
      </c>
      <c r="V52" s="23">
        <f>IFERROR(VLOOKUP(B52,[1]dic2020!K:N,3,0)/1000000,0)</f>
        <v>321.105818</v>
      </c>
      <c r="W52" s="23">
        <f>IFERROR(VLOOKUP(B52,[1]ene2021!K:N,3,0)/1000000,0)</f>
        <v>502.412891</v>
      </c>
      <c r="X52" s="23">
        <f>IFERROR(VLOOKUP(B52,[1]feb2021!K:N,3,0)/1000000,0)</f>
        <v>491.18363900000003</v>
      </c>
      <c r="Y52" s="23">
        <f>IFERROR(VLOOKUP(B52,[1]mar2021!K:N,3,0)/1000000,0)</f>
        <v>51.859222000000003</v>
      </c>
      <c r="Z52" s="24">
        <f t="shared" si="35"/>
        <v>49672.075033000008</v>
      </c>
      <c r="AA52" s="23">
        <f>VLOOKUP(B52,[1]may2020!K:N,4,0)/1000000</f>
        <v>14809.770696</v>
      </c>
      <c r="AB52" s="23">
        <f>VLOOKUP(B52,[1]jun2020!K:N,4,0)/1000000</f>
        <v>14089.324692</v>
      </c>
      <c r="AC52" s="23">
        <f>VLOOKUP(B52,[1]jul2020!K:N,4,0)/1000000</f>
        <v>3203.1533760000002</v>
      </c>
      <c r="AD52" s="23">
        <f>VLOOKUP(B52,[1]ago2020!K:N,4,0)/1000000</f>
        <v>2581.3706609999999</v>
      </c>
      <c r="AE52" s="23">
        <f>VLOOKUP(B52,[1]sep2020!K:N,4,0)/1000000</f>
        <v>612.94941100000005</v>
      </c>
      <c r="AF52" s="23">
        <f>VLOOKUP(B52,[1]oct2020!K:N,4,0)/1000000</f>
        <v>1568.9831610000001</v>
      </c>
      <c r="AG52" s="23">
        <f>VLOOKUP(B52,[1]nov2020!K:N,4,0)/1000000</f>
        <v>457.55821400000002</v>
      </c>
      <c r="AH52" s="23">
        <f>IFERROR(VLOOKUP(B52,[1]dic2020!K:N,4,0)/1000000,0)</f>
        <v>272.93920300000002</v>
      </c>
      <c r="AI52" s="23">
        <f>IFERROR(VLOOKUP(B52,[1]ene2021!K:N,4,0)/1000000,0)</f>
        <v>381.38127500000002</v>
      </c>
      <c r="AJ52" s="23">
        <f>IFERROR(VLOOKUP(B52,[1]feb2021!K:N,4,0)/1000000,0)</f>
        <v>397.89184399999999</v>
      </c>
      <c r="AK52" s="23">
        <f>IFERROR(VLOOKUP(B52,[1]mar2021!K:N,4,0)/1000000,0)</f>
        <v>44.080339000000002</v>
      </c>
      <c r="AL52" s="24">
        <f t="shared" si="36"/>
        <v>38375.322532999999</v>
      </c>
      <c r="AM52" s="26">
        <f t="shared" si="29"/>
        <v>53.575726078873238</v>
      </c>
      <c r="AN52" s="26">
        <f t="shared" si="29"/>
        <v>60.056815797427653</v>
      </c>
      <c r="AO52" s="26">
        <f t="shared" si="29"/>
        <v>15.799822128000001</v>
      </c>
      <c r="AP52" s="26">
        <f t="shared" si="29"/>
        <v>24.785319954887218</v>
      </c>
      <c r="AQ52" s="26">
        <f t="shared" si="29"/>
        <v>23.499975468750002</v>
      </c>
      <c r="AR52" s="26">
        <f t="shared" si="29"/>
        <v>47.044875409090906</v>
      </c>
      <c r="AS52" s="26">
        <f t="shared" si="29"/>
        <v>12.274640295454544</v>
      </c>
      <c r="AT52" s="26">
        <f t="shared" si="29"/>
        <v>10.703527266666667</v>
      </c>
      <c r="AU52" s="26">
        <f t="shared" si="29"/>
        <v>31.4008056875</v>
      </c>
      <c r="AV52" s="26">
        <f t="shared" si="29"/>
        <v>32.745575933333335</v>
      </c>
      <c r="AW52" s="27">
        <f t="shared" si="30"/>
        <v>40.28554341686943</v>
      </c>
      <c r="AX52" s="28">
        <f t="shared" si="30"/>
        <v>0.77866726194206604</v>
      </c>
      <c r="AY52" s="28">
        <f t="shared" si="30"/>
        <v>0.75434060610856468</v>
      </c>
      <c r="AZ52" s="28">
        <f t="shared" si="30"/>
        <v>0.81093403458598745</v>
      </c>
      <c r="BA52" s="28">
        <f t="shared" si="30"/>
        <v>0.78307651455509852</v>
      </c>
      <c r="BB52" s="28">
        <f t="shared" si="30"/>
        <v>0.8150931527235703</v>
      </c>
      <c r="BC52" s="28">
        <f t="shared" si="30"/>
        <v>0.75797221045790675</v>
      </c>
      <c r="BD52" s="28">
        <f t="shared" si="30"/>
        <v>0.84719796815819681</v>
      </c>
      <c r="BE52" s="28">
        <f t="shared" si="30"/>
        <v>0.84999768830099498</v>
      </c>
      <c r="BF52" s="28">
        <f t="shared" si="30"/>
        <v>0.75909930225098465</v>
      </c>
      <c r="BG52" s="28">
        <f t="shared" si="30"/>
        <v>0.8100673809291925</v>
      </c>
      <c r="BH52" s="28">
        <f t="shared" si="30"/>
        <v>0.85000000578489199</v>
      </c>
      <c r="BI52" s="29">
        <f t="shared" si="30"/>
        <v>0.77257337261439296</v>
      </c>
      <c r="BJ52" s="59">
        <f t="shared" si="31"/>
        <v>6.1033258918627275E-3</v>
      </c>
      <c r="BK52" s="59">
        <f t="shared" si="32"/>
        <v>5.7501464608403444E-3</v>
      </c>
      <c r="BL52" s="59">
        <f t="shared" si="33"/>
        <v>5.8634534577619111E-3</v>
      </c>
      <c r="BN52" s="30">
        <f t="shared" si="37"/>
        <v>-3</v>
      </c>
      <c r="BO52" s="30">
        <f t="shared" si="38"/>
        <v>-51.859221999999136</v>
      </c>
      <c r="BP52" s="30">
        <f t="shared" si="39"/>
        <v>0</v>
      </c>
    </row>
    <row r="53" spans="1:68" x14ac:dyDescent="0.3">
      <c r="A53" s="20"/>
      <c r="B53" s="1" t="s">
        <v>36</v>
      </c>
      <c r="C53" s="23">
        <f>SUM([1]may2020!L5:L40)-SUM('cuadro general'!C38:C52)</f>
        <v>2008</v>
      </c>
      <c r="D53" s="23">
        <f>SUM([1]jun2020!L5:L40)-SUM('cuadro general'!D38:D52)</f>
        <v>1964</v>
      </c>
      <c r="E53" s="23">
        <f>SUM([1]jul2020!L5:L40)-SUM('cuadro general'!E38:E52)</f>
        <v>1484</v>
      </c>
      <c r="F53" s="23">
        <f>SUM([1]ago2020!L5:L40)-SUM('cuadro general'!F38:F52)</f>
        <v>724</v>
      </c>
      <c r="G53" s="23">
        <f>SUM([1]sep2020!L5:L40)-SUM('cuadro general'!G38:G52)</f>
        <v>277</v>
      </c>
      <c r="H53" s="23">
        <f>SUM([1]oct2020!L5:L40)-SUM('cuadro general'!H38:H52)</f>
        <v>321</v>
      </c>
      <c r="I53" s="23">
        <f>SUM([1]nov2020!L5:L40)-SUM('cuadro general'!I38:I52)</f>
        <v>270</v>
      </c>
      <c r="J53" s="23">
        <f>SUM([1]dic2020!L5:L40)-SUM('cuadro general'!J38:J52)</f>
        <v>245</v>
      </c>
      <c r="K53" s="23">
        <f>SUM([1]ene2021!L5:L40)-SUM('cuadro general'!K38:K52)</f>
        <v>191</v>
      </c>
      <c r="L53" s="62">
        <f>SUM([1]feb2021!L5:L40)-SUM('cuadro general'!L38:L52)</f>
        <v>107</v>
      </c>
      <c r="M53" s="62">
        <f>SUM([1]mar2021!L5:L40)-SUM('cuadro general'!M38:M52)</f>
        <v>26</v>
      </c>
      <c r="N53" s="63">
        <f t="shared" si="34"/>
        <v>7617</v>
      </c>
      <c r="O53" s="23">
        <f>SUM([1]may2020!M5:M40)/1000000-SUM('cuadro general'!O38:O52)</f>
        <v>221664.19022399979</v>
      </c>
      <c r="P53" s="23">
        <f>SUM([1]jun2020!M5:M40)/1000000-SUM('cuadro general'!P38:P52)</f>
        <v>186963.77721300023</v>
      </c>
      <c r="Q53" s="23">
        <f>SUM([1]jul2020!M5:M40)/1000000-SUM('cuadro general'!Q38:Q52)</f>
        <v>77317.603864999954</v>
      </c>
      <c r="R53" s="23">
        <f>SUM([1]ago2020!M5:M40)/1000000-SUM('cuadro general'!R38:R52)</f>
        <v>35017.420111999963</v>
      </c>
      <c r="S53" s="23">
        <f>SUM([1]sep2020!M5:M40)/1000000-SUM('cuadro general'!S38:S52)</f>
        <v>29705.554596000031</v>
      </c>
      <c r="T53" s="23">
        <f>SUM([1]oct2020!M5:M40)/1000000-SUM('cuadro general'!T38:T52)</f>
        <v>14378.500398000004</v>
      </c>
      <c r="U53" s="23">
        <f>SUM([1]nov2020!M5:M40)/1000000-SUM('cuadro general'!U38:U52)</f>
        <v>11150.278047999978</v>
      </c>
      <c r="V53" s="23">
        <f>SUM([1]dic2020!M5:M40)/1000000-SUM('cuadro general'!V38:V52)</f>
        <v>8442.0269960000005</v>
      </c>
      <c r="W53" s="23">
        <f>SUM([1]ene2021!M5:M40)/1000000-SUM('cuadro general'!W38:W52)</f>
        <v>6713.2896599999949</v>
      </c>
      <c r="X53" s="23">
        <f>SUM([1]feb2021!M5:M40)/1000000-SUM('cuadro general'!X38:X52)</f>
        <v>1781.4738250000009</v>
      </c>
      <c r="Y53" s="23">
        <f>SUM([1]mar2021!M5:M40)/1000000-SUM('cuadro general'!Y38:Y52)</f>
        <v>1448.3091409999979</v>
      </c>
      <c r="Z53" s="24">
        <f t="shared" si="35"/>
        <v>594582.42407799989</v>
      </c>
      <c r="AA53" s="23">
        <f>SUM([1]may2020!N5:N40)/1000000-SUM('cuadro general'!AA38:AA52)</f>
        <v>161676.94471399952</v>
      </c>
      <c r="AB53" s="23">
        <f>SUM([1]jun2020!N5:N40)/1000000-SUM('cuadro general'!AB38:AB52)</f>
        <v>133998.69771000021</v>
      </c>
      <c r="AC53" s="23">
        <f>SUM([1]jul2020!N5:N40)/1000000-SUM('cuadro general'!AC38:AC52)</f>
        <v>58037.278267999995</v>
      </c>
      <c r="AD53" s="23">
        <f>SUM([1]ago2020!N5:N40)/1000000-SUM('cuadro general'!AD38:AD52)</f>
        <v>26017.695589999901</v>
      </c>
      <c r="AE53" s="23">
        <f>SUM([1]sep2020!N5:N40)/1000000-SUM('cuadro general'!AE38:AE52)</f>
        <v>20500.691884999978</v>
      </c>
      <c r="AF53" s="23">
        <f>SUM([1]oct2020!N5:N40)/1000000-SUM('cuadro general'!AF38:AF52)</f>
        <v>10599.806861999983</v>
      </c>
      <c r="AG53" s="23">
        <f>SUM([1]nov2020!N5:N40)/1000000-SUM('cuadro general'!AG38:AG52)</f>
        <v>8324.9619519999833</v>
      </c>
      <c r="AH53" s="23">
        <f>SUM([1]dic2020!N5:N40)/1000000-SUM('cuadro general'!AH38:AH52)</f>
        <v>6536.859758000006</v>
      </c>
      <c r="AI53" s="23">
        <f>SUM([1]ene2021!N5:N40)/1000000-SUM('cuadro general'!AI38:AI52)</f>
        <v>5030.3170269999828</v>
      </c>
      <c r="AJ53" s="23">
        <f>SUM([1]feb2021!N5:N40)/1000000-SUM('cuadro general'!AJ38:AJ52)</f>
        <v>1467.9115560000064</v>
      </c>
      <c r="AK53" s="23">
        <f>SUM([1]mar2021!N5:N40)/1000000-SUM('cuadro general'!AK38:AK52)</f>
        <v>1136.5228110000062</v>
      </c>
      <c r="AL53" s="24">
        <f t="shared" si="36"/>
        <v>432191.16532199958</v>
      </c>
      <c r="AM53" s="26">
        <f t="shared" si="29"/>
        <v>110.39053298007957</v>
      </c>
      <c r="AN53" s="26">
        <f t="shared" si="29"/>
        <v>95.195405912932912</v>
      </c>
      <c r="AO53" s="26">
        <f t="shared" si="29"/>
        <v>52.100811229784334</v>
      </c>
      <c r="AP53" s="26">
        <f t="shared" si="29"/>
        <v>48.366602364640833</v>
      </c>
      <c r="AQ53" s="26">
        <f t="shared" si="29"/>
        <v>107.2402692996391</v>
      </c>
      <c r="AR53" s="26">
        <f t="shared" si="29"/>
        <v>44.792836130841131</v>
      </c>
      <c r="AS53" s="26">
        <f t="shared" si="29"/>
        <v>41.297326103703625</v>
      </c>
      <c r="AT53" s="26">
        <f t="shared" si="29"/>
        <v>34.457253044897961</v>
      </c>
      <c r="AU53" s="26">
        <f t="shared" si="29"/>
        <v>35.148113403141338</v>
      </c>
      <c r="AV53" s="26">
        <f t="shared" si="29"/>
        <v>16.649288084112158</v>
      </c>
      <c r="AW53" s="27">
        <f t="shared" si="30"/>
        <v>78.059921764211623</v>
      </c>
      <c r="AX53" s="28">
        <f t="shared" si="30"/>
        <v>0.72937782395351747</v>
      </c>
      <c r="AY53" s="28">
        <f t="shared" si="30"/>
        <v>0.71670940600082622</v>
      </c>
      <c r="AZ53" s="28">
        <f t="shared" si="30"/>
        <v>0.75063472439388723</v>
      </c>
      <c r="BA53" s="28">
        <f t="shared" si="30"/>
        <v>0.74299293056954852</v>
      </c>
      <c r="BB53" s="28">
        <f t="shared" si="30"/>
        <v>0.69012991555998338</v>
      </c>
      <c r="BC53" s="28">
        <f t="shared" si="30"/>
        <v>0.73719835647633858</v>
      </c>
      <c r="BD53" s="28">
        <f t="shared" si="30"/>
        <v>0.74661474056184896</v>
      </c>
      <c r="BE53" s="28">
        <f t="shared" si="30"/>
        <v>0.77432348428846531</v>
      </c>
      <c r="BF53" s="28">
        <f t="shared" si="30"/>
        <v>0.74930731158112829</v>
      </c>
      <c r="BG53" s="28">
        <f t="shared" si="30"/>
        <v>0.8239871590591602</v>
      </c>
      <c r="BH53" s="28">
        <f t="shared" si="30"/>
        <v>0.78472390929969826</v>
      </c>
      <c r="BI53" s="29">
        <f t="shared" si="30"/>
        <v>0.7268818381104768</v>
      </c>
      <c r="BJ53" s="59">
        <f t="shared" si="31"/>
        <v>3.7704001069195775E-2</v>
      </c>
      <c r="BK53" s="59">
        <f t="shared" si="32"/>
        <v>6.8830142876426817E-2</v>
      </c>
      <c r="BL53" s="59">
        <f t="shared" si="33"/>
        <v>6.603547841304154E-2</v>
      </c>
      <c r="BN53" s="30">
        <f t="shared" si="37"/>
        <v>-26</v>
      </c>
      <c r="BO53" s="30">
        <f t="shared" si="38"/>
        <v>-1448.3091410000343</v>
      </c>
      <c r="BP53" s="30">
        <f t="shared" si="39"/>
        <v>0</v>
      </c>
    </row>
    <row r="54" spans="1:68" x14ac:dyDescent="0.3">
      <c r="A54" s="20"/>
      <c r="B54" s="64" t="s">
        <v>37</v>
      </c>
      <c r="C54" s="31">
        <f t="shared" ref="C54:J54" si="40">C32-SUM(C38:C53)</f>
        <v>10578</v>
      </c>
      <c r="D54" s="31">
        <f t="shared" si="40"/>
        <v>20429</v>
      </c>
      <c r="E54" s="31">
        <f t="shared" si="40"/>
        <v>21842</v>
      </c>
      <c r="F54" s="31">
        <f t="shared" si="40"/>
        <v>10908</v>
      </c>
      <c r="G54" s="31">
        <f t="shared" si="40"/>
        <v>2669</v>
      </c>
      <c r="H54" s="31">
        <f t="shared" si="40"/>
        <v>5044</v>
      </c>
      <c r="I54" s="31">
        <f t="shared" si="40"/>
        <v>4795</v>
      </c>
      <c r="J54" s="31">
        <f t="shared" si="40"/>
        <v>3073</v>
      </c>
      <c r="K54" s="31">
        <f t="shared" ref="K54" si="41">K32-SUM(K38:K53)</f>
        <v>2272</v>
      </c>
      <c r="L54" s="65">
        <f>L32-SUM(L38:L53)</f>
        <v>1515</v>
      </c>
      <c r="M54" s="65">
        <f>M32-SUM(M38:M53)</f>
        <v>356</v>
      </c>
      <c r="N54" s="66">
        <f t="shared" si="34"/>
        <v>83481</v>
      </c>
      <c r="O54" s="31">
        <f t="shared" ref="O54:Y54" si="42">O32-SUM(O38:O53)</f>
        <v>168192.54381900001</v>
      </c>
      <c r="P54" s="31">
        <f t="shared" si="42"/>
        <v>160056.78891499992</v>
      </c>
      <c r="Q54" s="31">
        <f t="shared" si="42"/>
        <v>134465.25156800007</v>
      </c>
      <c r="R54" s="31">
        <f t="shared" si="42"/>
        <v>71595.858895999962</v>
      </c>
      <c r="S54" s="31">
        <f t="shared" si="42"/>
        <v>28970.232252999966</v>
      </c>
      <c r="T54" s="31">
        <f t="shared" si="42"/>
        <v>34520.055951999995</v>
      </c>
      <c r="U54" s="31">
        <f t="shared" si="42"/>
        <v>33786.369711000007</v>
      </c>
      <c r="V54" s="31">
        <f t="shared" si="42"/>
        <v>22429.227068000007</v>
      </c>
      <c r="W54" s="31">
        <f t="shared" si="42"/>
        <v>21497.351847000013</v>
      </c>
      <c r="X54" s="31">
        <f t="shared" si="42"/>
        <v>14577.954728000004</v>
      </c>
      <c r="Y54" s="31">
        <f t="shared" si="42"/>
        <v>3967.4772880000019</v>
      </c>
      <c r="Z54" s="24">
        <f t="shared" si="35"/>
        <v>694059.11204499996</v>
      </c>
      <c r="AA54" s="31">
        <f t="shared" ref="AA54:AJ54" si="43">AA32-SUM(AA38:AA53)</f>
        <v>137555.53477700008</v>
      </c>
      <c r="AB54" s="31">
        <f t="shared" si="43"/>
        <v>132745.29937100015</v>
      </c>
      <c r="AC54" s="31">
        <f t="shared" si="43"/>
        <v>112198.53654699982</v>
      </c>
      <c r="AD54" s="31">
        <f t="shared" si="43"/>
        <v>59941.431602000026</v>
      </c>
      <c r="AE54" s="31">
        <f t="shared" si="43"/>
        <v>23605.632258999976</v>
      </c>
      <c r="AF54" s="31">
        <f t="shared" si="43"/>
        <v>29061.621252000012</v>
      </c>
      <c r="AG54" s="31">
        <f t="shared" si="43"/>
        <v>28044.918866000007</v>
      </c>
      <c r="AH54" s="31">
        <f t="shared" si="43"/>
        <v>20123.837488999998</v>
      </c>
      <c r="AI54" s="31">
        <f t="shared" si="43"/>
        <v>17989.389771000002</v>
      </c>
      <c r="AJ54" s="31">
        <f t="shared" si="43"/>
        <v>12221.787406000003</v>
      </c>
      <c r="AK54" s="31">
        <f>AK32-SUM(AK38:AK53)</f>
        <v>3353.8844169999975</v>
      </c>
      <c r="AL54" s="25">
        <f t="shared" si="36"/>
        <v>573487.98933999997</v>
      </c>
      <c r="AM54" s="32">
        <f t="shared" ref="AM54:AV59" si="44">O54/C54</f>
        <v>15.900221574872377</v>
      </c>
      <c r="AN54" s="32">
        <f t="shared" si="44"/>
        <v>7.8347833430417504</v>
      </c>
      <c r="AO54" s="32">
        <f t="shared" si="44"/>
        <v>6.1562701020053137</v>
      </c>
      <c r="AP54" s="32">
        <f t="shared" si="44"/>
        <v>6.5636100931426444</v>
      </c>
      <c r="AQ54" s="32">
        <f t="shared" si="44"/>
        <v>10.854339547770687</v>
      </c>
      <c r="AR54" s="32">
        <f t="shared" si="44"/>
        <v>6.8437858747026157</v>
      </c>
      <c r="AS54" s="32">
        <f t="shared" si="44"/>
        <v>7.046166780187697</v>
      </c>
      <c r="AT54" s="32">
        <f t="shared" si="44"/>
        <v>7.2988047731858146</v>
      </c>
      <c r="AU54" s="32">
        <f t="shared" si="44"/>
        <v>9.4618626087147941</v>
      </c>
      <c r="AV54" s="32">
        <f t="shared" si="44"/>
        <v>9.6224123617161741</v>
      </c>
      <c r="AW54" s="33">
        <f t="shared" ref="AW54:BI59" si="45">Z54/N54</f>
        <v>8.3139769773361607</v>
      </c>
      <c r="AX54" s="34">
        <f t="shared" si="45"/>
        <v>0.81784561701516401</v>
      </c>
      <c r="AY54" s="34">
        <f t="shared" si="45"/>
        <v>0.82936375439529864</v>
      </c>
      <c r="AZ54" s="34">
        <f t="shared" si="45"/>
        <v>0.83440543366150022</v>
      </c>
      <c r="BA54" s="34">
        <f t="shared" si="45"/>
        <v>0.83721925438552058</v>
      </c>
      <c r="BB54" s="34">
        <f t="shared" si="45"/>
        <v>0.81482371466164316</v>
      </c>
      <c r="BC54" s="34">
        <f t="shared" si="45"/>
        <v>0.84187642373494653</v>
      </c>
      <c r="BD54" s="34">
        <f t="shared" si="45"/>
        <v>0.83006606231711466</v>
      </c>
      <c r="BE54" s="34">
        <f t="shared" si="45"/>
        <v>0.89721493424581134</v>
      </c>
      <c r="BF54" s="34">
        <f t="shared" si="45"/>
        <v>0.83681887420521739</v>
      </c>
      <c r="BG54" s="34">
        <f t="shared" si="45"/>
        <v>0.83837463032626314</v>
      </c>
      <c r="BH54" s="34">
        <f t="shared" si="45"/>
        <v>0.84534432677009341</v>
      </c>
      <c r="BI54" s="35">
        <f t="shared" si="45"/>
        <v>0.82628119044537141</v>
      </c>
      <c r="BL54" s="59"/>
      <c r="BN54" s="30">
        <f t="shared" si="37"/>
        <v>-356</v>
      </c>
      <c r="BO54" s="30">
        <f t="shared" si="38"/>
        <v>-3967.4772880000528</v>
      </c>
      <c r="BP54" s="30">
        <f t="shared" si="39"/>
        <v>0</v>
      </c>
    </row>
    <row r="55" spans="1:68" x14ac:dyDescent="0.3">
      <c r="A55" s="20"/>
      <c r="B55" s="15" t="s">
        <v>13</v>
      </c>
      <c r="C55" s="23">
        <f t="shared" ref="C55:J55" si="46">SUM(C38:C54)</f>
        <v>71517</v>
      </c>
      <c r="D55" s="23">
        <f t="shared" si="46"/>
        <v>69148</v>
      </c>
      <c r="E55" s="23">
        <f t="shared" si="46"/>
        <v>63173</v>
      </c>
      <c r="F55" s="23">
        <f t="shared" si="46"/>
        <v>29261</v>
      </c>
      <c r="G55" s="23">
        <f t="shared" si="46"/>
        <v>8486</v>
      </c>
      <c r="H55" s="23">
        <f t="shared" si="46"/>
        <v>12367</v>
      </c>
      <c r="I55" s="23">
        <f t="shared" si="46"/>
        <v>12079</v>
      </c>
      <c r="J55" s="23">
        <f t="shared" si="46"/>
        <v>8112</v>
      </c>
      <c r="K55" s="23">
        <f t="shared" ref="K55:M55" si="47">SUM(K38:K54)</f>
        <v>6343</v>
      </c>
      <c r="L55" s="62">
        <f t="shared" si="47"/>
        <v>4065</v>
      </c>
      <c r="M55" s="62">
        <f t="shared" si="47"/>
        <v>951</v>
      </c>
      <c r="N55" s="63">
        <f t="shared" si="34"/>
        <v>285502</v>
      </c>
      <c r="O55" s="23">
        <f t="shared" ref="O55:Y55" si="48">SUM(O38:O54)</f>
        <v>3733971.541741</v>
      </c>
      <c r="P55" s="23">
        <f t="shared" si="48"/>
        <v>2700473.5699359998</v>
      </c>
      <c r="Q55" s="23">
        <f t="shared" si="48"/>
        <v>1320689.593134</v>
      </c>
      <c r="R55" s="23">
        <f t="shared" si="48"/>
        <v>573184.54147499998</v>
      </c>
      <c r="S55" s="23">
        <f t="shared" si="48"/>
        <v>283718.01807599998</v>
      </c>
      <c r="T55" s="23">
        <f t="shared" si="48"/>
        <v>215001.97191200001</v>
      </c>
      <c r="U55" s="23">
        <f t="shared" si="48"/>
        <v>179592.93307</v>
      </c>
      <c r="V55" s="23">
        <f t="shared" si="48"/>
        <v>121106.14212400001</v>
      </c>
      <c r="W55" s="23">
        <f t="shared" si="48"/>
        <v>112065.31001500001</v>
      </c>
      <c r="X55" s="23">
        <f t="shared" si="48"/>
        <v>60769.207552000007</v>
      </c>
      <c r="Y55" s="23">
        <f t="shared" si="48"/>
        <v>31887.995258000003</v>
      </c>
      <c r="Z55" s="24">
        <f t="shared" si="35"/>
        <v>9332460.8242930025</v>
      </c>
      <c r="AA55" s="23">
        <f t="shared" ref="AA55:AK55" si="49">SUM(AA38:AA54)</f>
        <v>2839691.7600509999</v>
      </c>
      <c r="AB55" s="23">
        <f t="shared" si="49"/>
        <v>2033565.4372370001</v>
      </c>
      <c r="AC55" s="23">
        <f t="shared" si="49"/>
        <v>1024037.7684669999</v>
      </c>
      <c r="AD55" s="23">
        <f t="shared" si="49"/>
        <v>449474.524691</v>
      </c>
      <c r="AE55" s="23">
        <f t="shared" si="49"/>
        <v>217198.00697799999</v>
      </c>
      <c r="AF55" s="23">
        <f t="shared" si="49"/>
        <v>170018.85686</v>
      </c>
      <c r="AG55" s="23">
        <f t="shared" si="49"/>
        <v>142530.83548400001</v>
      </c>
      <c r="AH55" s="23">
        <f t="shared" si="49"/>
        <v>102912.99924</v>
      </c>
      <c r="AI55" s="23">
        <f t="shared" si="49"/>
        <v>89752.845245000004</v>
      </c>
      <c r="AJ55" s="23">
        <f t="shared" si="49"/>
        <v>49137.758731000002</v>
      </c>
      <c r="AK55" s="23">
        <f t="shared" si="49"/>
        <v>24611.511473999999</v>
      </c>
      <c r="AL55" s="24">
        <f t="shared" si="36"/>
        <v>7118320.7929839985</v>
      </c>
      <c r="AM55" s="26">
        <f t="shared" si="44"/>
        <v>52.210964410433881</v>
      </c>
      <c r="AN55" s="26">
        <f t="shared" si="44"/>
        <v>39.053531120726554</v>
      </c>
      <c r="AO55" s="26">
        <f t="shared" si="44"/>
        <v>20.905918559099614</v>
      </c>
      <c r="AP55" s="26">
        <f t="shared" si="44"/>
        <v>19.588686014661153</v>
      </c>
      <c r="AQ55" s="26">
        <f t="shared" si="44"/>
        <v>33.43365756257365</v>
      </c>
      <c r="AR55" s="26">
        <f t="shared" si="44"/>
        <v>17.38513559569823</v>
      </c>
      <c r="AS55" s="26">
        <f t="shared" si="44"/>
        <v>14.868195468995777</v>
      </c>
      <c r="AT55" s="26">
        <f t="shared" si="44"/>
        <v>14.929258151380671</v>
      </c>
      <c r="AU55" s="26">
        <f t="shared" si="44"/>
        <v>17.667556363708027</v>
      </c>
      <c r="AV55" s="26">
        <f t="shared" si="44"/>
        <v>14.949374551537517</v>
      </c>
      <c r="AW55" s="27">
        <f t="shared" si="45"/>
        <v>32.68789999472159</v>
      </c>
      <c r="AX55" s="28">
        <f t="shared" si="45"/>
        <v>0.76050171467749494</v>
      </c>
      <c r="AY55" s="28">
        <f t="shared" si="45"/>
        <v>0.75304030369947106</v>
      </c>
      <c r="AZ55" s="28">
        <f t="shared" si="45"/>
        <v>0.77538111437446511</v>
      </c>
      <c r="BA55" s="28">
        <f t="shared" si="45"/>
        <v>0.78417070274496281</v>
      </c>
      <c r="BB55" s="28">
        <f t="shared" si="45"/>
        <v>0.7655418166632576</v>
      </c>
      <c r="BC55" s="28">
        <f t="shared" si="45"/>
        <v>0.79077812797730274</v>
      </c>
      <c r="BD55" s="28">
        <f t="shared" si="45"/>
        <v>0.793632761866224</v>
      </c>
      <c r="BE55" s="28">
        <f t="shared" si="45"/>
        <v>0.84977522555898011</v>
      </c>
      <c r="BF55" s="28">
        <f t="shared" si="45"/>
        <v>0.80089766612867563</v>
      </c>
      <c r="BG55" s="28">
        <f t="shared" si="45"/>
        <v>0.80859633867947001</v>
      </c>
      <c r="BH55" s="28">
        <f t="shared" si="45"/>
        <v>0.77181118709008545</v>
      </c>
      <c r="BI55" s="29">
        <f t="shared" si="45"/>
        <v>0.76274853192574321</v>
      </c>
      <c r="BN55" s="30">
        <f t="shared" si="37"/>
        <v>-951</v>
      </c>
      <c r="BO55" s="30">
        <f t="shared" si="38"/>
        <v>-31887.995257999748</v>
      </c>
      <c r="BP55" s="30">
        <f t="shared" si="39"/>
        <v>0</v>
      </c>
    </row>
    <row r="56" spans="1:68" x14ac:dyDescent="0.3">
      <c r="A56" s="20"/>
      <c r="P56" s="1"/>
      <c r="Q56" s="1"/>
      <c r="R56" s="1"/>
      <c r="S56" s="1"/>
      <c r="T56" s="1"/>
      <c r="U56" s="1"/>
      <c r="V56" s="1"/>
      <c r="W56" s="1"/>
      <c r="X56" s="1"/>
      <c r="Y56" s="1"/>
      <c r="BI56" s="61"/>
    </row>
    <row r="57" spans="1:68" x14ac:dyDescent="0.3">
      <c r="A57" s="20"/>
      <c r="B57" s="15" t="s">
        <v>38</v>
      </c>
      <c r="BI57" s="61"/>
    </row>
    <row r="58" spans="1:68" x14ac:dyDescent="0.3">
      <c r="A58" s="20"/>
      <c r="BI58" s="61"/>
    </row>
    <row r="59" spans="1:68" x14ac:dyDescent="0.3">
      <c r="A59" s="20"/>
      <c r="B59" s="21"/>
      <c r="C59" s="7" t="s">
        <v>9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 t="s">
        <v>10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 t="s">
        <v>79</v>
      </c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 t="s">
        <v>11</v>
      </c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 t="s">
        <v>80</v>
      </c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</row>
    <row r="60" spans="1:68" x14ac:dyDescent="0.3">
      <c r="A60" s="20"/>
      <c r="B60" s="21"/>
      <c r="C60" s="22">
        <v>43952</v>
      </c>
      <c r="D60" s="22">
        <v>43983</v>
      </c>
      <c r="E60" s="22">
        <v>44013</v>
      </c>
      <c r="F60" s="22">
        <v>44044</v>
      </c>
      <c r="G60" s="22">
        <v>44075</v>
      </c>
      <c r="H60" s="22">
        <v>44105</v>
      </c>
      <c r="I60" s="22">
        <v>44136</v>
      </c>
      <c r="J60" s="22">
        <v>44166</v>
      </c>
      <c r="K60" s="22">
        <v>44197</v>
      </c>
      <c r="L60" s="22">
        <v>44228</v>
      </c>
      <c r="M60" s="22">
        <v>44256</v>
      </c>
      <c r="N60" s="22" t="s">
        <v>12</v>
      </c>
      <c r="O60" s="22">
        <v>43952</v>
      </c>
      <c r="P60" s="22">
        <v>43983</v>
      </c>
      <c r="Q60" s="22">
        <v>44013</v>
      </c>
      <c r="R60" s="22">
        <v>44044</v>
      </c>
      <c r="S60" s="22">
        <v>44075</v>
      </c>
      <c r="T60" s="22">
        <v>44105</v>
      </c>
      <c r="U60" s="22">
        <v>44136</v>
      </c>
      <c r="V60" s="22">
        <v>44166</v>
      </c>
      <c r="W60" s="22">
        <v>44197</v>
      </c>
      <c r="X60" s="22">
        <v>44228</v>
      </c>
      <c r="Y60" s="22">
        <v>44256</v>
      </c>
      <c r="Z60" s="22" t="s">
        <v>12</v>
      </c>
      <c r="AA60" s="22">
        <v>43952</v>
      </c>
      <c r="AB60" s="22">
        <v>43983</v>
      </c>
      <c r="AC60" s="22">
        <v>44013</v>
      </c>
      <c r="AD60" s="22">
        <v>44044</v>
      </c>
      <c r="AE60" s="22">
        <v>44075</v>
      </c>
      <c r="AF60" s="22">
        <v>44105</v>
      </c>
      <c r="AG60" s="22">
        <v>44136</v>
      </c>
      <c r="AH60" s="22">
        <v>44166</v>
      </c>
      <c r="AI60" s="22">
        <v>44197</v>
      </c>
      <c r="AJ60" s="22">
        <v>44228</v>
      </c>
      <c r="AK60" s="22">
        <v>44256</v>
      </c>
      <c r="AL60" s="22" t="s">
        <v>12</v>
      </c>
      <c r="AM60" s="22">
        <v>43952</v>
      </c>
      <c r="AN60" s="22">
        <v>43983</v>
      </c>
      <c r="AO60" s="22">
        <v>44013</v>
      </c>
      <c r="AP60" s="22">
        <v>44044</v>
      </c>
      <c r="AQ60" s="22">
        <v>44075</v>
      </c>
      <c r="AR60" s="22">
        <v>44105</v>
      </c>
      <c r="AS60" s="22">
        <v>44136</v>
      </c>
      <c r="AT60" s="22">
        <v>44166</v>
      </c>
      <c r="AU60" s="22">
        <v>44197</v>
      </c>
      <c r="AV60" s="22">
        <v>44228</v>
      </c>
      <c r="AW60" s="22" t="s">
        <v>12</v>
      </c>
      <c r="AX60" s="22">
        <v>43952</v>
      </c>
      <c r="AY60" s="22">
        <v>43983</v>
      </c>
      <c r="AZ60" s="22">
        <v>44013</v>
      </c>
      <c r="BA60" s="22">
        <v>44044</v>
      </c>
      <c r="BB60" s="22">
        <v>44075</v>
      </c>
      <c r="BC60" s="22">
        <v>44105</v>
      </c>
      <c r="BD60" s="22">
        <v>44136</v>
      </c>
      <c r="BE60" s="22">
        <v>44166</v>
      </c>
      <c r="BF60" s="22">
        <v>44197</v>
      </c>
      <c r="BG60" s="22">
        <v>44228</v>
      </c>
      <c r="BH60" s="22">
        <v>44256</v>
      </c>
      <c r="BI60" s="22" t="s">
        <v>12</v>
      </c>
    </row>
    <row r="61" spans="1:68" x14ac:dyDescent="0.3">
      <c r="A61" s="20"/>
      <c r="B61" s="23" t="s">
        <v>39</v>
      </c>
      <c r="C61" s="62">
        <f>[1]may2020!Q5</f>
        <v>908</v>
      </c>
      <c r="D61" s="62">
        <f>[1]jun2020!Q5</f>
        <v>855</v>
      </c>
      <c r="E61" s="62">
        <f>[1]jul2020!Q5</f>
        <v>940</v>
      </c>
      <c r="F61" s="62">
        <f>[1]ago2020!Q5</f>
        <v>433</v>
      </c>
      <c r="G61" s="62">
        <f>[1]sep2020!Q5</f>
        <v>145</v>
      </c>
      <c r="H61" s="62">
        <f>[1]oct2020!Q5</f>
        <v>208</v>
      </c>
      <c r="I61" s="62">
        <f>[1]nov2020!Q5</f>
        <v>227</v>
      </c>
      <c r="J61" s="62">
        <f>[1]dic2020!Q5</f>
        <v>208</v>
      </c>
      <c r="K61" s="62">
        <f>[1]ene2021!Q5</f>
        <v>146</v>
      </c>
      <c r="L61" s="62">
        <f>[1]feb2021!Q5</f>
        <v>91</v>
      </c>
      <c r="M61" s="62">
        <f>[1]mar2021!Q5</f>
        <v>7</v>
      </c>
      <c r="N61" s="24">
        <f>SUM(C61:M61)</f>
        <v>4168</v>
      </c>
      <c r="O61" s="62">
        <f>[1]may2020!R5/1000000</f>
        <v>17785.758505999998</v>
      </c>
      <c r="P61" s="62">
        <f>[1]jun2020!R5/1000000</f>
        <v>11960.886304</v>
      </c>
      <c r="Q61" s="62">
        <f>[1]jul2020!R5/1000000</f>
        <v>9867.8777630000004</v>
      </c>
      <c r="R61" s="62">
        <f>[1]ago2020!R5/1000000</f>
        <v>4162.0019750000001</v>
      </c>
      <c r="S61" s="62">
        <f>[1]sep2020!R5/1000000</f>
        <v>1494.7511750000001</v>
      </c>
      <c r="T61" s="62">
        <f>[1]oct2020!R5/1000000</f>
        <v>2291.5656589999999</v>
      </c>
      <c r="U61" s="62">
        <f>[1]nov2020!R5/1000000</f>
        <v>3055.3779049999998</v>
      </c>
      <c r="V61" s="62">
        <f>[1]dic2020!R5/1000000</f>
        <v>2748.4835069999999</v>
      </c>
      <c r="W61" s="62">
        <f>[1]ene2021!R5/1000000</f>
        <v>1693.4953379999999</v>
      </c>
      <c r="X61" s="62">
        <f>[1]feb2021!R5/1000000</f>
        <v>950.35970599999996</v>
      </c>
      <c r="Y61" s="62">
        <f>[1]mar2021!R5/1000000</f>
        <v>109.912379</v>
      </c>
      <c r="Z61" s="24">
        <f>SUM(O61:Y61)</f>
        <v>56120.470216999995</v>
      </c>
      <c r="AA61" s="62">
        <f>[1]may2020!S5/1000000</f>
        <v>14574.874604000001</v>
      </c>
      <c r="AB61" s="62">
        <f>[1]jun2020!S5/1000000</f>
        <v>9910.3724710000006</v>
      </c>
      <c r="AC61" s="62">
        <f>[1]jul2020!S5/1000000</f>
        <v>8237.0577749999993</v>
      </c>
      <c r="AD61" s="62">
        <f>[1]ago2020!S5/1000000</f>
        <v>3498.8933200000001</v>
      </c>
      <c r="AE61" s="62">
        <f>[1]sep2020!S5/1000000</f>
        <v>1266.003379</v>
      </c>
      <c r="AF61" s="62">
        <f>[1]oct2020!S5/1000000</f>
        <v>1916.780812</v>
      </c>
      <c r="AG61" s="62">
        <f>[1]nov2020!S5/1000000</f>
        <v>2413.3291770000001</v>
      </c>
      <c r="AH61" s="62">
        <f>[1]dic2020!S5/1000000</f>
        <v>3365.9522270000002</v>
      </c>
      <c r="AI61" s="62">
        <f>[1]ene2021!S5/1000000</f>
        <v>1419.8081500000001</v>
      </c>
      <c r="AJ61" s="62">
        <f>[1]feb2021!S5/1000000</f>
        <v>805.30575799999997</v>
      </c>
      <c r="AK61" s="62">
        <f>[1]mar2021!S5/1000000</f>
        <v>93.425523999999996</v>
      </c>
      <c r="AL61" s="24">
        <f>SUM(AA61:AJ61)</f>
        <v>47408.377673000003</v>
      </c>
      <c r="AM61" s="67">
        <f t="shared" ref="AM61:AV76" si="50">IFERROR(O61/C61,"")</f>
        <v>19.587839764317177</v>
      </c>
      <c r="AN61" s="67">
        <f t="shared" si="50"/>
        <v>13.989340706432747</v>
      </c>
      <c r="AO61" s="67">
        <f t="shared" si="50"/>
        <v>10.49774230106383</v>
      </c>
      <c r="AP61" s="67">
        <f t="shared" si="50"/>
        <v>9.6120137990762125</v>
      </c>
      <c r="AQ61" s="67">
        <f t="shared" si="50"/>
        <v>10.308628793103448</v>
      </c>
      <c r="AR61" s="67">
        <f t="shared" si="50"/>
        <v>11.017142591346154</v>
      </c>
      <c r="AS61" s="67">
        <f t="shared" si="50"/>
        <v>13.459814559471365</v>
      </c>
      <c r="AT61" s="67">
        <f t="shared" si="50"/>
        <v>13.213863014423076</v>
      </c>
      <c r="AU61" s="67">
        <f t="shared" si="50"/>
        <v>11.599283136986301</v>
      </c>
      <c r="AV61" s="67">
        <f t="shared" si="50"/>
        <v>10.443513252747252</v>
      </c>
      <c r="AW61" s="68">
        <f t="shared" ref="AW61:BI76" si="51">IFERROR(Z61/N61,"")</f>
        <v>13.464604178742801</v>
      </c>
      <c r="AX61" s="69">
        <f t="shared" si="51"/>
        <v>0.81946882383920761</v>
      </c>
      <c r="AY61" s="69">
        <f t="shared" si="51"/>
        <v>0.82856505940414638</v>
      </c>
      <c r="AZ61" s="69">
        <f t="shared" si="51"/>
        <v>0.83473447612871476</v>
      </c>
      <c r="BA61" s="69">
        <f t="shared" si="51"/>
        <v>0.84067555494132129</v>
      </c>
      <c r="BB61" s="69">
        <f t="shared" si="51"/>
        <v>0.84696597010535879</v>
      </c>
      <c r="BC61" s="69">
        <f t="shared" si="51"/>
        <v>0.8364503126811782</v>
      </c>
      <c r="BD61" s="69">
        <f t="shared" si="51"/>
        <v>0.78986274432720305</v>
      </c>
      <c r="BE61" s="69">
        <f t="shared" si="51"/>
        <v>1.224657968085817</v>
      </c>
      <c r="BF61" s="69">
        <f t="shared" si="51"/>
        <v>0.83838916951302533</v>
      </c>
      <c r="BG61" s="69">
        <f t="shared" si="51"/>
        <v>0.84736942540364812</v>
      </c>
      <c r="BH61" s="69">
        <f t="shared" si="51"/>
        <v>0.8500000168315891</v>
      </c>
      <c r="BI61" s="70">
        <f t="shared" si="51"/>
        <v>0.84476087762071306</v>
      </c>
      <c r="BJ61" s="71">
        <f t="shared" ref="BJ61:BJ76" si="52">N61/SUM($N$61:$N$76)</f>
        <v>1.4647483430210084E-2</v>
      </c>
      <c r="BK61" s="71">
        <f t="shared" ref="BK61:BK76" si="53">Z61/SUM($Z$61:$Z$76)</f>
        <v>6.0170783502134298E-3</v>
      </c>
      <c r="BL61" s="71">
        <f t="shared" ref="BL61:BL76" si="54">AL61/SUM($AL$61:$AL$76)</f>
        <v>6.6644035710665779E-3</v>
      </c>
      <c r="BN61" s="30">
        <f>SUM(C61:L61)-N61</f>
        <v>-7</v>
      </c>
      <c r="BO61" s="30">
        <f>SUM(O61:X61)-Z61</f>
        <v>-109.91237900000124</v>
      </c>
      <c r="BP61" s="30">
        <f>SUM(AA61:AJ61)-AL61</f>
        <v>0</v>
      </c>
    </row>
    <row r="62" spans="1:68" x14ac:dyDescent="0.3">
      <c r="A62" s="20"/>
      <c r="B62" s="23" t="s">
        <v>40</v>
      </c>
      <c r="C62" s="62">
        <f>[1]may2020!Q6</f>
        <v>1289</v>
      </c>
      <c r="D62" s="62">
        <f>[1]jun2020!Q6</f>
        <v>1437</v>
      </c>
      <c r="E62" s="62">
        <f>[1]jul2020!Q6</f>
        <v>1333</v>
      </c>
      <c r="F62" s="62">
        <f>[1]ago2020!Q6</f>
        <v>568</v>
      </c>
      <c r="G62" s="62">
        <f>[1]sep2020!Q6</f>
        <v>158</v>
      </c>
      <c r="H62" s="62">
        <f>[1]oct2020!Q6</f>
        <v>210</v>
      </c>
      <c r="I62" s="62">
        <f>[1]nov2020!Q6</f>
        <v>220</v>
      </c>
      <c r="J62" s="62">
        <f>[1]dic2020!Q6</f>
        <v>125</v>
      </c>
      <c r="K62" s="62">
        <f>[1]ene2021!Q6</f>
        <v>81</v>
      </c>
      <c r="L62" s="62">
        <f>[1]feb2021!Q6</f>
        <v>62</v>
      </c>
      <c r="M62" s="62">
        <f>[1]mar2021!Q6</f>
        <v>18</v>
      </c>
      <c r="N62" s="24">
        <f t="shared" ref="N62:N78" si="55">SUM(C62:M62)</f>
        <v>5501</v>
      </c>
      <c r="O62" s="62">
        <f>[1]may2020!R6/1000000</f>
        <v>74879.123968</v>
      </c>
      <c r="P62" s="62">
        <f>[1]jun2020!R6/1000000</f>
        <v>49144.716694000002</v>
      </c>
      <c r="Q62" s="62">
        <f>[1]jul2020!R6/1000000</f>
        <v>29605.218128</v>
      </c>
      <c r="R62" s="62">
        <f>[1]ago2020!R6/1000000</f>
        <v>10537.308935999999</v>
      </c>
      <c r="S62" s="62">
        <f>[1]sep2020!R6/1000000</f>
        <v>4983.645023</v>
      </c>
      <c r="T62" s="62">
        <f>[1]oct2020!R6/1000000</f>
        <v>3320.0449239999998</v>
      </c>
      <c r="U62" s="62">
        <f>[1]nov2020!R6/1000000</f>
        <v>2814.8384259999998</v>
      </c>
      <c r="V62" s="62">
        <f>[1]dic2020!R6/1000000</f>
        <v>2319.1331420000001</v>
      </c>
      <c r="W62" s="62">
        <f>[1]ene2021!R6/1000000</f>
        <v>1837.0032859999999</v>
      </c>
      <c r="X62" s="62">
        <f>[1]feb2021!R6/1000000</f>
        <v>935.14599499999997</v>
      </c>
      <c r="Y62" s="62">
        <f>[1]mar2021!R6/1000000</f>
        <v>385.14795400000003</v>
      </c>
      <c r="Z62" s="24">
        <f t="shared" ref="Z62:Z78" si="56">SUM(O62:Y62)</f>
        <v>180761.32647599996</v>
      </c>
      <c r="AA62" s="62">
        <f>[1]may2020!S6/1000000</f>
        <v>55586.745567999998</v>
      </c>
      <c r="AB62" s="62">
        <f>[1]jun2020!S6/1000000</f>
        <v>37416.213725000001</v>
      </c>
      <c r="AC62" s="62">
        <f>[1]jul2020!S6/1000000</f>
        <v>22999.555124999999</v>
      </c>
      <c r="AD62" s="62">
        <f>[1]ago2020!S6/1000000</f>
        <v>8279.9078659999996</v>
      </c>
      <c r="AE62" s="62">
        <f>[1]sep2020!S6/1000000</f>
        <v>3915.4314730000001</v>
      </c>
      <c r="AF62" s="62">
        <f>[1]oct2020!S6/1000000</f>
        <v>2720.6131190000001</v>
      </c>
      <c r="AG62" s="62">
        <f>[1]nov2020!S6/1000000</f>
        <v>2308.7827860000002</v>
      </c>
      <c r="AH62" s="62">
        <f>[1]dic2020!S6/1000000</f>
        <v>1823.0169060000001</v>
      </c>
      <c r="AI62" s="62">
        <f>[1]ene2021!S6/1000000</f>
        <v>1397.8942790000001</v>
      </c>
      <c r="AJ62" s="62">
        <f>[1]feb2021!S6/1000000</f>
        <v>787.70453999999995</v>
      </c>
      <c r="AK62" s="62">
        <f>[1]mar2021!S6/1000000</f>
        <v>323.656588</v>
      </c>
      <c r="AL62" s="24">
        <f t="shared" ref="AL62:AL78" si="57">SUM(AA62:AJ62)</f>
        <v>137235.865387</v>
      </c>
      <c r="AM62" s="67">
        <f t="shared" si="50"/>
        <v>58.090864211016289</v>
      </c>
      <c r="AN62" s="67">
        <f t="shared" si="50"/>
        <v>34.199524491301325</v>
      </c>
      <c r="AO62" s="67">
        <f t="shared" si="50"/>
        <v>22.209465962490622</v>
      </c>
      <c r="AP62" s="67">
        <f t="shared" si="50"/>
        <v>18.55160023943662</v>
      </c>
      <c r="AQ62" s="67">
        <f t="shared" si="50"/>
        <v>31.542057107594935</v>
      </c>
      <c r="AR62" s="67">
        <f t="shared" si="50"/>
        <v>15.809737733333332</v>
      </c>
      <c r="AS62" s="67">
        <f t="shared" si="50"/>
        <v>12.794720118181818</v>
      </c>
      <c r="AT62" s="67">
        <f t="shared" si="50"/>
        <v>18.553065136000001</v>
      </c>
      <c r="AU62" s="67">
        <f t="shared" si="50"/>
        <v>22.679052913580247</v>
      </c>
      <c r="AV62" s="67">
        <f t="shared" si="50"/>
        <v>15.082999919354839</v>
      </c>
      <c r="AW62" s="68">
        <f t="shared" si="51"/>
        <v>32.85972122814033</v>
      </c>
      <c r="AX62" s="69">
        <f t="shared" si="51"/>
        <v>0.74235304344312703</v>
      </c>
      <c r="AY62" s="69">
        <f t="shared" si="51"/>
        <v>0.76134763290980745</v>
      </c>
      <c r="AZ62" s="69">
        <f t="shared" si="51"/>
        <v>0.77687504363453741</v>
      </c>
      <c r="BA62" s="69">
        <f t="shared" si="51"/>
        <v>0.78577062856269286</v>
      </c>
      <c r="BB62" s="69">
        <f t="shared" si="51"/>
        <v>0.78565617232565887</v>
      </c>
      <c r="BC62" s="69">
        <f t="shared" si="51"/>
        <v>0.81945069457740871</v>
      </c>
      <c r="BD62" s="69">
        <f t="shared" si="51"/>
        <v>0.82021858330279895</v>
      </c>
      <c r="BE62" s="69">
        <f t="shared" si="51"/>
        <v>0.78607686336966676</v>
      </c>
      <c r="BF62" s="69">
        <f t="shared" si="51"/>
        <v>0.76096449562910595</v>
      </c>
      <c r="BG62" s="69">
        <f t="shared" si="51"/>
        <v>0.84233322305999925</v>
      </c>
      <c r="BH62" s="69">
        <f t="shared" si="51"/>
        <v>0.84034352159637848</v>
      </c>
      <c r="BI62" s="70">
        <f t="shared" si="51"/>
        <v>0.75921032481038508</v>
      </c>
      <c r="BJ62" s="71">
        <f t="shared" si="52"/>
        <v>1.9332007281570456E-2</v>
      </c>
      <c r="BK62" s="71">
        <f t="shared" si="53"/>
        <v>1.9380719011957405E-2</v>
      </c>
      <c r="BL62" s="71">
        <f t="shared" si="54"/>
        <v>1.9291847480459444E-2</v>
      </c>
      <c r="BN62" s="30">
        <f t="shared" ref="BN62:BN78" si="58">SUM(C62:L62)-N62</f>
        <v>-18</v>
      </c>
      <c r="BO62" s="30">
        <f t="shared" ref="BO62:BO78" si="59">SUM(O62:X62)-Z62</f>
        <v>-385.14795399998548</v>
      </c>
      <c r="BP62" s="30">
        <f t="shared" ref="BP62:BP78" si="60">SUM(AA62:AJ62)-AL62</f>
        <v>0</v>
      </c>
    </row>
    <row r="63" spans="1:68" x14ac:dyDescent="0.3">
      <c r="A63" s="20"/>
      <c r="B63" s="23" t="s">
        <v>41</v>
      </c>
      <c r="C63" s="62">
        <f>[1]may2020!Q7</f>
        <v>2029</v>
      </c>
      <c r="D63" s="62">
        <f>[1]jun2020!Q7</f>
        <v>2191</v>
      </c>
      <c r="E63" s="62">
        <f>[1]jul2020!Q7</f>
        <v>2054</v>
      </c>
      <c r="F63" s="62">
        <f>[1]ago2020!Q7</f>
        <v>874</v>
      </c>
      <c r="G63" s="62">
        <f>[1]sep2020!Q7</f>
        <v>244</v>
      </c>
      <c r="H63" s="62">
        <f>[1]oct2020!Q7</f>
        <v>391</v>
      </c>
      <c r="I63" s="62">
        <f>[1]nov2020!Q7</f>
        <v>393</v>
      </c>
      <c r="J63" s="62">
        <f>[1]dic2020!Q7</f>
        <v>273</v>
      </c>
      <c r="K63" s="62">
        <f>[1]ene2021!Q7</f>
        <v>133</v>
      </c>
      <c r="L63" s="62">
        <f>[1]feb2021!Q7</f>
        <v>90</v>
      </c>
      <c r="M63" s="62">
        <f>[1]mar2021!Q7</f>
        <v>18</v>
      </c>
      <c r="N63" s="24">
        <f t="shared" si="55"/>
        <v>8690</v>
      </c>
      <c r="O63" s="62">
        <f>[1]may2020!R7/1000000</f>
        <v>80039.219465000002</v>
      </c>
      <c r="P63" s="62">
        <f>[1]jun2020!R7/1000000</f>
        <v>63744.068016999998</v>
      </c>
      <c r="Q63" s="62">
        <f>[1]jul2020!R7/1000000</f>
        <v>34626.781039000001</v>
      </c>
      <c r="R63" s="62">
        <f>[1]ago2020!R7/1000000</f>
        <v>13324.843837</v>
      </c>
      <c r="S63" s="62">
        <f>[1]sep2020!R7/1000000</f>
        <v>7743.1302210000003</v>
      </c>
      <c r="T63" s="62">
        <f>[1]oct2020!R7/1000000</f>
        <v>5655.7242660000002</v>
      </c>
      <c r="U63" s="62">
        <f>[1]nov2020!R7/1000000</f>
        <v>5562.5625209999998</v>
      </c>
      <c r="V63" s="62">
        <f>[1]dic2020!R7/1000000</f>
        <v>3551.0961849999999</v>
      </c>
      <c r="W63" s="62">
        <f>[1]ene2021!R7/1000000</f>
        <v>2798.708486</v>
      </c>
      <c r="X63" s="62">
        <f>[1]feb2021!R7/1000000</f>
        <v>1467.7752049999999</v>
      </c>
      <c r="Y63" s="62">
        <f>[1]mar2021!R7/1000000</f>
        <v>211.21841900000001</v>
      </c>
      <c r="Z63" s="24">
        <f t="shared" si="56"/>
        <v>218725.12766100004</v>
      </c>
      <c r="AA63" s="62">
        <f>[1]may2020!S7/1000000</f>
        <v>62678.073643999996</v>
      </c>
      <c r="AB63" s="62">
        <f>[1]jun2020!S7/1000000</f>
        <v>49080.642023</v>
      </c>
      <c r="AC63" s="62">
        <f>[1]jul2020!S7/1000000</f>
        <v>27564.945992000001</v>
      </c>
      <c r="AD63" s="62">
        <f>[1]ago2020!S7/1000000</f>
        <v>10940.208079</v>
      </c>
      <c r="AE63" s="62">
        <f>[1]sep2020!S7/1000000</f>
        <v>5895.7377070000002</v>
      </c>
      <c r="AF63" s="62">
        <f>[1]oct2020!S7/1000000</f>
        <v>4558.5390010000001</v>
      </c>
      <c r="AG63" s="62">
        <f>[1]nov2020!S7/1000000</f>
        <v>4508.884</v>
      </c>
      <c r="AH63" s="62">
        <f>[1]dic2020!S7/1000000</f>
        <v>2958.0536280000001</v>
      </c>
      <c r="AI63" s="62">
        <f>[1]ene2021!S7/1000000</f>
        <v>2329.474248</v>
      </c>
      <c r="AJ63" s="62">
        <f>[1]feb2021!S7/1000000</f>
        <v>1210.306703</v>
      </c>
      <c r="AK63" s="62">
        <f>[1]mar2021!S7/1000000</f>
        <v>174.53565599999999</v>
      </c>
      <c r="AL63" s="24">
        <f t="shared" si="57"/>
        <v>171724.86502500001</v>
      </c>
      <c r="AM63" s="67">
        <f t="shared" si="50"/>
        <v>39.447619253326764</v>
      </c>
      <c r="AN63" s="67">
        <f t="shared" si="50"/>
        <v>29.093595626198081</v>
      </c>
      <c r="AO63" s="67">
        <f t="shared" si="50"/>
        <v>16.858218616845182</v>
      </c>
      <c r="AP63" s="67">
        <f t="shared" si="50"/>
        <v>15.245816747139589</v>
      </c>
      <c r="AQ63" s="67">
        <f t="shared" si="50"/>
        <v>31.734140250000003</v>
      </c>
      <c r="AR63" s="67">
        <f t="shared" si="50"/>
        <v>14.464767943734016</v>
      </c>
      <c r="AS63" s="67">
        <f t="shared" si="50"/>
        <v>14.154103106870229</v>
      </c>
      <c r="AT63" s="67">
        <f t="shared" si="50"/>
        <v>13.007678333333333</v>
      </c>
      <c r="AU63" s="67">
        <f t="shared" si="50"/>
        <v>21.042920947368422</v>
      </c>
      <c r="AV63" s="67">
        <f t="shared" si="50"/>
        <v>16.308613388888887</v>
      </c>
      <c r="AW63" s="68">
        <f t="shared" si="51"/>
        <v>25.169750018527047</v>
      </c>
      <c r="AX63" s="69">
        <f t="shared" si="51"/>
        <v>0.78309201492661007</v>
      </c>
      <c r="AY63" s="69">
        <f t="shared" si="51"/>
        <v>0.76996406959641506</v>
      </c>
      <c r="AZ63" s="69">
        <f t="shared" si="51"/>
        <v>0.79605857561387861</v>
      </c>
      <c r="BA63" s="69">
        <f t="shared" si="51"/>
        <v>0.82103837109306899</v>
      </c>
      <c r="BB63" s="69">
        <f t="shared" si="51"/>
        <v>0.76141528538552516</v>
      </c>
      <c r="BC63" s="69">
        <f t="shared" si="51"/>
        <v>0.80600446319566033</v>
      </c>
      <c r="BD63" s="69">
        <f t="shared" si="51"/>
        <v>0.81057677697605879</v>
      </c>
      <c r="BE63" s="69">
        <f t="shared" si="51"/>
        <v>0.83299732642978253</v>
      </c>
      <c r="BF63" s="69">
        <f t="shared" si="51"/>
        <v>0.8323390091010715</v>
      </c>
      <c r="BG63" s="69">
        <f t="shared" si="51"/>
        <v>0.82458587587327448</v>
      </c>
      <c r="BH63" s="69">
        <f t="shared" si="51"/>
        <v>0.82632782134402771</v>
      </c>
      <c r="BI63" s="70">
        <f t="shared" si="51"/>
        <v>0.78511722389370242</v>
      </c>
      <c r="BJ63" s="71">
        <f t="shared" si="52"/>
        <v>3.0539018955980237E-2</v>
      </c>
      <c r="BK63" s="71">
        <f t="shared" si="53"/>
        <v>2.3451090577249003E-2</v>
      </c>
      <c r="BL63" s="71">
        <f t="shared" si="54"/>
        <v>2.4140117419907393E-2</v>
      </c>
      <c r="BN63" s="30">
        <f t="shared" si="58"/>
        <v>-18</v>
      </c>
      <c r="BO63" s="30">
        <f t="shared" si="59"/>
        <v>-211.21841900001164</v>
      </c>
      <c r="BP63" s="30">
        <f t="shared" si="60"/>
        <v>0</v>
      </c>
    </row>
    <row r="64" spans="1:68" x14ac:dyDescent="0.3">
      <c r="A64" s="20"/>
      <c r="B64" s="23" t="s">
        <v>42</v>
      </c>
      <c r="C64" s="62">
        <f>[1]may2020!Q8</f>
        <v>1391</v>
      </c>
      <c r="D64" s="62">
        <f>[1]jun2020!Q8</f>
        <v>1324</v>
      </c>
      <c r="E64" s="62">
        <f>[1]jul2020!Q8</f>
        <v>1187</v>
      </c>
      <c r="F64" s="62">
        <f>[1]ago2020!Q8</f>
        <v>629</v>
      </c>
      <c r="G64" s="62">
        <f>[1]sep2020!Q8</f>
        <v>128</v>
      </c>
      <c r="H64" s="62">
        <f>[1]oct2020!Q8</f>
        <v>269</v>
      </c>
      <c r="I64" s="62">
        <f>[1]nov2020!Q8</f>
        <v>269</v>
      </c>
      <c r="J64" s="62">
        <f>[1]dic2020!Q8</f>
        <v>207</v>
      </c>
      <c r="K64" s="62">
        <f>[1]ene2021!Q8</f>
        <v>127</v>
      </c>
      <c r="L64" s="62">
        <f>[1]feb2021!Q8</f>
        <v>78</v>
      </c>
      <c r="M64" s="62">
        <f>[1]mar2021!Q8</f>
        <v>15</v>
      </c>
      <c r="N64" s="24">
        <f t="shared" si="55"/>
        <v>5624</v>
      </c>
      <c r="O64" s="62">
        <f>[1]may2020!R8/1000000</f>
        <v>39847.755362000004</v>
      </c>
      <c r="P64" s="62">
        <f>[1]jun2020!R8/1000000</f>
        <v>20596.165106</v>
      </c>
      <c r="Q64" s="62">
        <f>[1]jul2020!R8/1000000</f>
        <v>15292.168086</v>
      </c>
      <c r="R64" s="62">
        <f>[1]ago2020!R8/1000000</f>
        <v>6445.0748219999996</v>
      </c>
      <c r="S64" s="62">
        <f>[1]sep2020!R8/1000000</f>
        <v>1370.9849449999999</v>
      </c>
      <c r="T64" s="62">
        <f>[1]oct2020!R8/1000000</f>
        <v>2171.6773240000002</v>
      </c>
      <c r="U64" s="62">
        <f>[1]nov2020!R8/1000000</f>
        <v>2314.7557569999999</v>
      </c>
      <c r="V64" s="62">
        <f>[1]dic2020!R8/1000000</f>
        <v>1685.68157</v>
      </c>
      <c r="W64" s="62">
        <f>[1]ene2021!R8/1000000</f>
        <v>1581.097252</v>
      </c>
      <c r="X64" s="62">
        <f>[1]feb2021!R8/1000000</f>
        <v>850.97076100000004</v>
      </c>
      <c r="Y64" s="62">
        <f>[1]mar2021!R8/1000000</f>
        <v>471.50505399999997</v>
      </c>
      <c r="Z64" s="24">
        <f t="shared" si="56"/>
        <v>92627.836039000016</v>
      </c>
      <c r="AA64" s="62">
        <f>[1]may2020!S8/1000000</f>
        <v>31206.666100999999</v>
      </c>
      <c r="AB64" s="62">
        <f>[1]jun2020!S8/1000000</f>
        <v>16628.810411999999</v>
      </c>
      <c r="AC64" s="62">
        <f>[1]jul2020!S8/1000000</f>
        <v>12305.373331000001</v>
      </c>
      <c r="AD64" s="62">
        <f>[1]ago2020!S8/1000000</f>
        <v>5322.6460219999999</v>
      </c>
      <c r="AE64" s="62">
        <f>[1]sep2020!S8/1000000</f>
        <v>1150.336697</v>
      </c>
      <c r="AF64" s="62">
        <f>[1]oct2020!S8/1000000</f>
        <v>1817.3915019999999</v>
      </c>
      <c r="AG64" s="62">
        <f>[1]nov2020!S8/1000000</f>
        <v>1869.680351</v>
      </c>
      <c r="AH64" s="62">
        <f>[1]dic2020!S8/1000000</f>
        <v>1420.1735200000001</v>
      </c>
      <c r="AI64" s="62">
        <f>[1]ene2021!S8/1000000</f>
        <v>1325.5515310000001</v>
      </c>
      <c r="AJ64" s="62">
        <f>[1]feb2021!S8/1000000</f>
        <v>718.26867700000003</v>
      </c>
      <c r="AK64" s="62">
        <f>[1]mar2021!S8/1000000</f>
        <v>382.77929699999999</v>
      </c>
      <c r="AL64" s="24">
        <f t="shared" si="57"/>
        <v>73764.898144000006</v>
      </c>
      <c r="AM64" s="67">
        <f t="shared" si="50"/>
        <v>28.646840662832496</v>
      </c>
      <c r="AN64" s="67">
        <f t="shared" si="50"/>
        <v>15.556015941087614</v>
      </c>
      <c r="AO64" s="67">
        <f t="shared" si="50"/>
        <v>12.883039668070767</v>
      </c>
      <c r="AP64" s="67">
        <f t="shared" si="50"/>
        <v>10.246541847376788</v>
      </c>
      <c r="AQ64" s="67">
        <f t="shared" si="50"/>
        <v>10.710819882812499</v>
      </c>
      <c r="AR64" s="67">
        <f t="shared" si="50"/>
        <v>8.0731499033457261</v>
      </c>
      <c r="AS64" s="67">
        <f t="shared" si="50"/>
        <v>8.605039988847583</v>
      </c>
      <c r="AT64" s="67">
        <f t="shared" si="50"/>
        <v>8.1433892270531398</v>
      </c>
      <c r="AU64" s="67">
        <f t="shared" si="50"/>
        <v>12.449584661417322</v>
      </c>
      <c r="AV64" s="67">
        <f t="shared" si="50"/>
        <v>10.909881551282052</v>
      </c>
      <c r="AW64" s="68">
        <f t="shared" si="51"/>
        <v>16.470098868954484</v>
      </c>
      <c r="AX64" s="69">
        <f t="shared" si="51"/>
        <v>0.7831474023442635</v>
      </c>
      <c r="AY64" s="69">
        <f t="shared" si="51"/>
        <v>0.8073741070931576</v>
      </c>
      <c r="AZ64" s="69">
        <f t="shared" si="51"/>
        <v>0.80468467661335652</v>
      </c>
      <c r="BA64" s="69">
        <f t="shared" si="51"/>
        <v>0.82584704894834815</v>
      </c>
      <c r="BB64" s="69">
        <f t="shared" si="51"/>
        <v>0.83905859155878626</v>
      </c>
      <c r="BC64" s="69">
        <f t="shared" si="51"/>
        <v>0.83686074441876879</v>
      </c>
      <c r="BD64" s="69">
        <f t="shared" si="51"/>
        <v>0.8077225190372429</v>
      </c>
      <c r="BE64" s="69">
        <f t="shared" si="51"/>
        <v>0.84249216772299418</v>
      </c>
      <c r="BF64" s="69">
        <f t="shared" si="51"/>
        <v>0.83837444491365165</v>
      </c>
      <c r="BG64" s="69">
        <f t="shared" si="51"/>
        <v>0.84405799813373372</v>
      </c>
      <c r="BH64" s="69">
        <f t="shared" si="51"/>
        <v>0.81182437760253578</v>
      </c>
      <c r="BI64" s="70">
        <f t="shared" si="51"/>
        <v>0.79635778291249337</v>
      </c>
      <c r="BJ64" s="71">
        <f t="shared" si="52"/>
        <v>1.9764262670705735E-2</v>
      </c>
      <c r="BK64" s="71">
        <f t="shared" si="53"/>
        <v>9.9312950283968644E-3</v>
      </c>
      <c r="BL64" s="71">
        <f t="shared" si="54"/>
        <v>1.0369455246940695E-2</v>
      </c>
      <c r="BN64" s="30">
        <f t="shared" si="58"/>
        <v>-15</v>
      </c>
      <c r="BO64" s="30">
        <f t="shared" si="59"/>
        <v>-471.50505399999383</v>
      </c>
      <c r="BP64" s="30">
        <f t="shared" si="60"/>
        <v>0</v>
      </c>
    </row>
    <row r="65" spans="1:68" x14ac:dyDescent="0.3">
      <c r="A65" s="20"/>
      <c r="B65" s="23" t="s">
        <v>43</v>
      </c>
      <c r="C65" s="62">
        <f>[1]may2020!Q9</f>
        <v>2838</v>
      </c>
      <c r="D65" s="62">
        <f>[1]jun2020!Q9</f>
        <v>3038</v>
      </c>
      <c r="E65" s="62">
        <f>[1]jul2020!Q9</f>
        <v>2808</v>
      </c>
      <c r="F65" s="62">
        <f>[1]ago2020!Q9</f>
        <v>1284</v>
      </c>
      <c r="G65" s="62">
        <f>[1]sep2020!Q9</f>
        <v>365</v>
      </c>
      <c r="H65" s="62">
        <f>[1]oct2020!Q9</f>
        <v>595</v>
      </c>
      <c r="I65" s="62">
        <f>[1]nov2020!Q9</f>
        <v>587</v>
      </c>
      <c r="J65" s="62">
        <f>[1]dic2020!Q9</f>
        <v>359</v>
      </c>
      <c r="K65" s="62">
        <f>[1]ene2021!Q9</f>
        <v>254</v>
      </c>
      <c r="L65" s="62">
        <f>[1]feb2021!Q9</f>
        <v>123</v>
      </c>
      <c r="M65" s="62">
        <f>[1]mar2021!Q9</f>
        <v>28</v>
      </c>
      <c r="N65" s="24">
        <f t="shared" si="55"/>
        <v>12279</v>
      </c>
      <c r="O65" s="62">
        <f>[1]may2020!R9/1000000</f>
        <v>108760.531326</v>
      </c>
      <c r="P65" s="62">
        <f>[1]jun2020!R9/1000000</f>
        <v>68067.003599999996</v>
      </c>
      <c r="Q65" s="62">
        <f>[1]jul2020!R9/1000000</f>
        <v>35990.780716000001</v>
      </c>
      <c r="R65" s="62">
        <f>[1]ago2020!R9/1000000</f>
        <v>14881.74108</v>
      </c>
      <c r="S65" s="62">
        <f>[1]sep2020!R9/1000000</f>
        <v>7379.4193269999996</v>
      </c>
      <c r="T65" s="62">
        <f>[1]oct2020!R9/1000000</f>
        <v>5890.0365320000001</v>
      </c>
      <c r="U65" s="62">
        <f>[1]nov2020!R9/1000000</f>
        <v>7388.4012080000002</v>
      </c>
      <c r="V65" s="62">
        <f>[1]dic2020!R9/1000000</f>
        <v>4045.002821</v>
      </c>
      <c r="W65" s="62">
        <f>[1]ene2021!R9/1000000</f>
        <v>3677.4643120000001</v>
      </c>
      <c r="X65" s="62">
        <f>[1]feb2021!R9/1000000</f>
        <v>1456.7760539999999</v>
      </c>
      <c r="Y65" s="62">
        <f>[1]mar2021!R9/1000000</f>
        <v>253.59351599999999</v>
      </c>
      <c r="Z65" s="24">
        <f t="shared" si="56"/>
        <v>257790.75049199999</v>
      </c>
      <c r="AA65" s="62">
        <f>[1]may2020!S9/1000000</f>
        <v>84218.439094999994</v>
      </c>
      <c r="AB65" s="62">
        <f>[1]jun2020!S9/1000000</f>
        <v>53555.229061999999</v>
      </c>
      <c r="AC65" s="62">
        <f>[1]jul2020!S9/1000000</f>
        <v>28892.129677000001</v>
      </c>
      <c r="AD65" s="62">
        <f>[1]ago2020!S9/1000000</f>
        <v>12209.163001000001</v>
      </c>
      <c r="AE65" s="62">
        <f>[1]sep2020!S9/1000000</f>
        <v>5946.575589</v>
      </c>
      <c r="AF65" s="62">
        <f>[1]oct2020!S9/1000000</f>
        <v>4837.7419200000004</v>
      </c>
      <c r="AG65" s="62">
        <f>[1]nov2020!S9/1000000</f>
        <v>5925.5375350000004</v>
      </c>
      <c r="AH65" s="62">
        <f>[1]dic2020!S9/1000000</f>
        <v>3320.316382</v>
      </c>
      <c r="AI65" s="62">
        <f>[1]ene2021!S9/1000000</f>
        <v>3088.6438929999999</v>
      </c>
      <c r="AJ65" s="62">
        <f>[1]feb2021!S9/1000000</f>
        <v>1211.4782170000001</v>
      </c>
      <c r="AK65" s="62">
        <f>[1]mar2021!S9/1000000</f>
        <v>212.05449200000001</v>
      </c>
      <c r="AL65" s="24">
        <f t="shared" si="57"/>
        <v>203205.25437099999</v>
      </c>
      <c r="AM65" s="67">
        <f t="shared" si="50"/>
        <v>38.322949727272729</v>
      </c>
      <c r="AN65" s="67">
        <f t="shared" si="50"/>
        <v>22.405201974983541</v>
      </c>
      <c r="AO65" s="67">
        <f t="shared" si="50"/>
        <v>12.8172295997151</v>
      </c>
      <c r="AP65" s="67">
        <f t="shared" si="50"/>
        <v>11.590141028037383</v>
      </c>
      <c r="AQ65" s="67">
        <f t="shared" si="50"/>
        <v>20.217587197260272</v>
      </c>
      <c r="AR65" s="67">
        <f t="shared" si="50"/>
        <v>9.8992210621848749</v>
      </c>
      <c r="AS65" s="67">
        <f t="shared" si="50"/>
        <v>12.586714153321976</v>
      </c>
      <c r="AT65" s="67">
        <f t="shared" si="50"/>
        <v>11.267417328690808</v>
      </c>
      <c r="AU65" s="67">
        <f t="shared" si="50"/>
        <v>14.478205952755905</v>
      </c>
      <c r="AV65" s="67">
        <f t="shared" si="50"/>
        <v>11.84370775609756</v>
      </c>
      <c r="AW65" s="68">
        <f t="shared" si="51"/>
        <v>20.994441769850965</v>
      </c>
      <c r="AX65" s="69">
        <f t="shared" si="51"/>
        <v>0.77434744082449114</v>
      </c>
      <c r="AY65" s="69">
        <f t="shared" si="51"/>
        <v>0.78680162530321818</v>
      </c>
      <c r="AZ65" s="69">
        <f t="shared" si="51"/>
        <v>0.8027647386975344</v>
      </c>
      <c r="BA65" s="69">
        <f t="shared" si="51"/>
        <v>0.82041227134426131</v>
      </c>
      <c r="BB65" s="69">
        <f t="shared" si="51"/>
        <v>0.8058324544917137</v>
      </c>
      <c r="BC65" s="69">
        <f t="shared" si="51"/>
        <v>0.82134327923384098</v>
      </c>
      <c r="BD65" s="69">
        <f t="shared" si="51"/>
        <v>0.80200538224480244</v>
      </c>
      <c r="BE65" s="69">
        <f t="shared" si="51"/>
        <v>0.82084402135946</v>
      </c>
      <c r="BF65" s="69">
        <f t="shared" si="51"/>
        <v>0.83988412421063896</v>
      </c>
      <c r="BG65" s="69">
        <f t="shared" si="51"/>
        <v>0.83161596023873152</v>
      </c>
      <c r="BH65" s="69">
        <f t="shared" si="51"/>
        <v>0.83619839870038326</v>
      </c>
      <c r="BI65" s="70">
        <f t="shared" si="51"/>
        <v>0.78825657624712198</v>
      </c>
      <c r="BJ65" s="71">
        <f t="shared" si="52"/>
        <v>4.3151739212943761E-2</v>
      </c>
      <c r="BK65" s="71">
        <f t="shared" si="53"/>
        <v>2.7639596348228962E-2</v>
      </c>
      <c r="BL65" s="71">
        <f t="shared" si="54"/>
        <v>2.8565453815578502E-2</v>
      </c>
      <c r="BN65" s="30">
        <f t="shared" si="58"/>
        <v>-28</v>
      </c>
      <c r="BO65" s="30">
        <f t="shared" si="59"/>
        <v>-253.59351599999354</v>
      </c>
      <c r="BP65" s="30">
        <f t="shared" si="60"/>
        <v>0</v>
      </c>
    </row>
    <row r="66" spans="1:68" x14ac:dyDescent="0.3">
      <c r="A66" s="20"/>
      <c r="B66" s="23" t="s">
        <v>44</v>
      </c>
      <c r="C66" s="62">
        <f>[1]may2020!Q10</f>
        <v>6643</v>
      </c>
      <c r="D66" s="62">
        <f>[1]jun2020!Q10</f>
        <v>5972</v>
      </c>
      <c r="E66" s="62">
        <f>[1]jul2020!Q10</f>
        <v>5725</v>
      </c>
      <c r="F66" s="62">
        <f>[1]ago2020!Q10</f>
        <v>2660</v>
      </c>
      <c r="G66" s="62">
        <f>[1]sep2020!Q10</f>
        <v>716</v>
      </c>
      <c r="H66" s="62">
        <f>[1]oct2020!Q10</f>
        <v>1126</v>
      </c>
      <c r="I66" s="62">
        <f>[1]nov2020!Q10</f>
        <v>1189</v>
      </c>
      <c r="J66" s="62">
        <f>[1]dic2020!Q10</f>
        <v>771</v>
      </c>
      <c r="K66" s="62">
        <f>[1]ene2021!Q10</f>
        <v>485</v>
      </c>
      <c r="L66" s="62">
        <f>[1]feb2021!Q10</f>
        <v>323</v>
      </c>
      <c r="M66" s="62">
        <f>[1]mar2021!Q10</f>
        <v>79</v>
      </c>
      <c r="N66" s="24">
        <f t="shared" si="55"/>
        <v>25689</v>
      </c>
      <c r="O66" s="62">
        <f>[1]may2020!R10/1000000</f>
        <v>244087.18716500001</v>
      </c>
      <c r="P66" s="62">
        <f>[1]jun2020!R10/1000000</f>
        <v>145324.67467000001</v>
      </c>
      <c r="Q66" s="62">
        <f>[1]jul2020!R10/1000000</f>
        <v>89452.244619999998</v>
      </c>
      <c r="R66" s="62">
        <f>[1]ago2020!R10/1000000</f>
        <v>46953.849063000001</v>
      </c>
      <c r="S66" s="62">
        <f>[1]sep2020!R10/1000000</f>
        <v>16518.876027999999</v>
      </c>
      <c r="T66" s="62">
        <f>[1]oct2020!R10/1000000</f>
        <v>12625.975216999999</v>
      </c>
      <c r="U66" s="62">
        <f>[1]nov2020!R10/1000000</f>
        <v>14898.38976</v>
      </c>
      <c r="V66" s="62">
        <f>[1]dic2020!R10/1000000</f>
        <v>8966.1421410000003</v>
      </c>
      <c r="W66" s="62">
        <f>[1]ene2021!R10/1000000</f>
        <v>6689.5251790000002</v>
      </c>
      <c r="X66" s="62">
        <f>[1]feb2021!R10/1000000</f>
        <v>4179.6115170000003</v>
      </c>
      <c r="Y66" s="62">
        <f>[1]mar2021!R10/1000000</f>
        <v>845.30407500000001</v>
      </c>
      <c r="Z66" s="24">
        <f t="shared" si="56"/>
        <v>590541.77943500015</v>
      </c>
      <c r="AA66" s="62">
        <f>[1]may2020!S10/1000000</f>
        <v>191799.07747600001</v>
      </c>
      <c r="AB66" s="62">
        <f>[1]jun2020!S10/1000000</f>
        <v>114550.759164</v>
      </c>
      <c r="AC66" s="62">
        <f>[1]jul2020!S10/1000000</f>
        <v>71381.433225000001</v>
      </c>
      <c r="AD66" s="62">
        <f>[1]ago2020!S10/1000000</f>
        <v>37175.04969</v>
      </c>
      <c r="AE66" s="62">
        <f>[1]sep2020!S10/1000000</f>
        <v>13257.333278</v>
      </c>
      <c r="AF66" s="62">
        <f>[1]oct2020!S10/1000000</f>
        <v>10457.206082999999</v>
      </c>
      <c r="AG66" s="62">
        <f>[1]nov2020!S10/1000000</f>
        <v>12123.027598000001</v>
      </c>
      <c r="AH66" s="62">
        <f>[1]dic2020!S10/1000000</f>
        <v>7877.2642880000003</v>
      </c>
      <c r="AI66" s="62">
        <f>[1]ene2021!S10/1000000</f>
        <v>5500.8663189999997</v>
      </c>
      <c r="AJ66" s="62">
        <f>[1]feb2021!S10/1000000</f>
        <v>3480.142664</v>
      </c>
      <c r="AK66" s="62">
        <f>[1]mar2021!S10/1000000</f>
        <v>718.508466</v>
      </c>
      <c r="AL66" s="24">
        <f t="shared" si="57"/>
        <v>467602.15978500003</v>
      </c>
      <c r="AM66" s="67">
        <f t="shared" si="50"/>
        <v>36.743517562095441</v>
      </c>
      <c r="AN66" s="67">
        <f t="shared" si="50"/>
        <v>24.334339362022774</v>
      </c>
      <c r="AO66" s="67">
        <f t="shared" si="50"/>
        <v>15.62484622183406</v>
      </c>
      <c r="AP66" s="67">
        <f t="shared" si="50"/>
        <v>17.651822956015039</v>
      </c>
      <c r="AQ66" s="67">
        <f t="shared" si="50"/>
        <v>23.071055905027933</v>
      </c>
      <c r="AR66" s="67">
        <f t="shared" si="50"/>
        <v>11.213121862344583</v>
      </c>
      <c r="AS66" s="67">
        <f t="shared" si="50"/>
        <v>12.530184827586208</v>
      </c>
      <c r="AT66" s="67">
        <f t="shared" si="50"/>
        <v>11.629237536964981</v>
      </c>
      <c r="AU66" s="67">
        <f t="shared" si="50"/>
        <v>13.792835420618557</v>
      </c>
      <c r="AV66" s="67">
        <f t="shared" si="50"/>
        <v>12.939973736842106</v>
      </c>
      <c r="AW66" s="68">
        <f t="shared" si="51"/>
        <v>22.988118628011996</v>
      </c>
      <c r="AX66" s="69">
        <f t="shared" si="51"/>
        <v>0.78578101416829438</v>
      </c>
      <c r="AY66" s="69">
        <f t="shared" si="51"/>
        <v>0.78824025874559345</v>
      </c>
      <c r="AZ66" s="69">
        <f t="shared" si="51"/>
        <v>0.79798370100419291</v>
      </c>
      <c r="BA66" s="69">
        <f t="shared" si="51"/>
        <v>0.7917359371352205</v>
      </c>
      <c r="BB66" s="69">
        <f t="shared" si="51"/>
        <v>0.80255661798831923</v>
      </c>
      <c r="BC66" s="69">
        <f t="shared" si="51"/>
        <v>0.8282295746090248</v>
      </c>
      <c r="BD66" s="69">
        <f t="shared" si="51"/>
        <v>0.81371395119146084</v>
      </c>
      <c r="BE66" s="69">
        <f t="shared" si="51"/>
        <v>0.8785567041123713</v>
      </c>
      <c r="BF66" s="69">
        <f t="shared" si="51"/>
        <v>0.8223104288879155</v>
      </c>
      <c r="BG66" s="69">
        <f t="shared" si="51"/>
        <v>0.83264740032536366</v>
      </c>
      <c r="BH66" s="69">
        <f t="shared" si="51"/>
        <v>0.85000000266176401</v>
      </c>
      <c r="BI66" s="70">
        <f t="shared" si="51"/>
        <v>0.79181892978406643</v>
      </c>
      <c r="BJ66" s="71">
        <f t="shared" si="52"/>
        <v>9.0278119443058261E-2</v>
      </c>
      <c r="BK66" s="71">
        <f t="shared" si="53"/>
        <v>6.3316222087862667E-2</v>
      </c>
      <c r="BL66" s="71">
        <f t="shared" si="54"/>
        <v>6.5732886389917242E-2</v>
      </c>
      <c r="BN66" s="30">
        <f t="shared" si="58"/>
        <v>-79</v>
      </c>
      <c r="BO66" s="30">
        <f t="shared" si="59"/>
        <v>-845.30407499999274</v>
      </c>
      <c r="BP66" s="30">
        <f t="shared" si="60"/>
        <v>0</v>
      </c>
    </row>
    <row r="67" spans="1:68" x14ac:dyDescent="0.3">
      <c r="A67" s="20"/>
      <c r="B67" s="23" t="s">
        <v>45</v>
      </c>
      <c r="C67" s="62">
        <f>[1]may2020!Q11</f>
        <v>32097</v>
      </c>
      <c r="D67" s="62">
        <f>[1]jun2020!Q11</f>
        <v>29753</v>
      </c>
      <c r="E67" s="62">
        <f>[1]jul2020!Q11</f>
        <v>24989</v>
      </c>
      <c r="F67" s="62">
        <f>[1]ago2020!Q11</f>
        <v>11476</v>
      </c>
      <c r="G67" s="62">
        <f>[1]sep2020!Q11</f>
        <v>3534</v>
      </c>
      <c r="H67" s="62">
        <f>[1]oct2020!Q11</f>
        <v>4555</v>
      </c>
      <c r="I67" s="62">
        <f>[1]nov2020!Q11</f>
        <v>4291</v>
      </c>
      <c r="J67" s="62">
        <f>[1]dic2020!Q11</f>
        <v>2796</v>
      </c>
      <c r="K67" s="62">
        <f>[1]ene2021!Q11</f>
        <v>2355</v>
      </c>
      <c r="L67" s="62">
        <f>[1]feb2021!Q11</f>
        <v>1400</v>
      </c>
      <c r="M67" s="62">
        <f>[1]mar2021!Q11</f>
        <v>421</v>
      </c>
      <c r="N67" s="24">
        <f t="shared" si="55"/>
        <v>117667</v>
      </c>
      <c r="O67" s="62">
        <f>[1]may2020!R11/1000000</f>
        <v>2273403.5476080002</v>
      </c>
      <c r="P67" s="62">
        <f>[1]jun2020!R11/1000000</f>
        <v>1735060.411109</v>
      </c>
      <c r="Q67" s="62">
        <f>[1]jul2020!R11/1000000</f>
        <v>738524.48290800001</v>
      </c>
      <c r="R67" s="62">
        <f>[1]ago2020!R11/1000000</f>
        <v>314803.95166700002</v>
      </c>
      <c r="S67" s="62">
        <f>[1]sep2020!R11/1000000</f>
        <v>166241.72620199999</v>
      </c>
      <c r="T67" s="62">
        <f>[1]oct2020!R11/1000000</f>
        <v>118674.84852699999</v>
      </c>
      <c r="U67" s="62">
        <f>[1]nov2020!R11/1000000</f>
        <v>87945.193534000005</v>
      </c>
      <c r="V67" s="62">
        <f>[1]dic2020!R11/1000000</f>
        <v>59256.239800000003</v>
      </c>
      <c r="W67" s="62">
        <f>[1]ene2021!R11/1000000</f>
        <v>59076.216439999997</v>
      </c>
      <c r="X67" s="62">
        <f>[1]feb2021!R11/1000000</f>
        <v>28976.231188999998</v>
      </c>
      <c r="Y67" s="62">
        <f>[1]mar2021!R11/1000000</f>
        <v>19062.470880000001</v>
      </c>
      <c r="Z67" s="24">
        <f t="shared" si="56"/>
        <v>5601025.3198639993</v>
      </c>
      <c r="AA67" s="62">
        <f>[1]may2020!S11/1000000</f>
        <v>1700456.2187900001</v>
      </c>
      <c r="AB67" s="62">
        <f>[1]jun2020!S11/1000000</f>
        <v>1277088.2789340001</v>
      </c>
      <c r="AC67" s="62">
        <f>[1]jul2020!S11/1000000</f>
        <v>558879.84957700002</v>
      </c>
      <c r="AD67" s="62">
        <f>[1]ago2020!S11/1000000</f>
        <v>240509.534228</v>
      </c>
      <c r="AE67" s="62">
        <f>[1]sep2020!S11/1000000</f>
        <v>124224.908291</v>
      </c>
      <c r="AF67" s="62">
        <f>[1]oct2020!S11/1000000</f>
        <v>91352.011868000001</v>
      </c>
      <c r="AG67" s="62">
        <f>[1]nov2020!S11/1000000</f>
        <v>67933.933950000006</v>
      </c>
      <c r="AH67" s="62">
        <f>[1]dic2020!S11/1000000</f>
        <v>48622.828952999997</v>
      </c>
      <c r="AI67" s="62">
        <f>[1]ene2021!S11/1000000</f>
        <v>46081.020987999997</v>
      </c>
      <c r="AJ67" s="62">
        <f>[1]feb2021!S11/1000000</f>
        <v>22850.055962999999</v>
      </c>
      <c r="AK67" s="62">
        <f>[1]mar2021!S11/1000000</f>
        <v>14472.413984000001</v>
      </c>
      <c r="AL67" s="24">
        <f t="shared" si="57"/>
        <v>4177998.6415419998</v>
      </c>
      <c r="AM67" s="67">
        <f t="shared" si="50"/>
        <v>70.829159971586137</v>
      </c>
      <c r="AN67" s="67">
        <f t="shared" si="50"/>
        <v>58.315477804221423</v>
      </c>
      <c r="AO67" s="67">
        <f t="shared" si="50"/>
        <v>29.553983068870302</v>
      </c>
      <c r="AP67" s="67">
        <f t="shared" si="50"/>
        <v>27.431505025008715</v>
      </c>
      <c r="AQ67" s="67">
        <f t="shared" si="50"/>
        <v>47.04066955348047</v>
      </c>
      <c r="AR67" s="67">
        <f t="shared" si="50"/>
        <v>26.053753792974753</v>
      </c>
      <c r="AS67" s="67">
        <f t="shared" si="50"/>
        <v>20.495267661151249</v>
      </c>
      <c r="AT67" s="67">
        <f t="shared" si="50"/>
        <v>21.193218812589414</v>
      </c>
      <c r="AU67" s="67">
        <f t="shared" si="50"/>
        <v>25.085442225053075</v>
      </c>
      <c r="AV67" s="67">
        <f t="shared" si="50"/>
        <v>20.697307992142857</v>
      </c>
      <c r="AW67" s="68">
        <f t="shared" si="51"/>
        <v>47.600646909192882</v>
      </c>
      <c r="AX67" s="69">
        <f t="shared" si="51"/>
        <v>0.74797816717545096</v>
      </c>
      <c r="AY67" s="69">
        <f t="shared" si="51"/>
        <v>0.73604830745790717</v>
      </c>
      <c r="AZ67" s="69">
        <f t="shared" si="51"/>
        <v>0.75675195949681362</v>
      </c>
      <c r="BA67" s="69">
        <f t="shared" si="51"/>
        <v>0.76399782453306453</v>
      </c>
      <c r="BB67" s="69">
        <f t="shared" si="51"/>
        <v>0.74725468225741687</v>
      </c>
      <c r="BC67" s="69">
        <f t="shared" si="51"/>
        <v>0.7697672506168507</v>
      </c>
      <c r="BD67" s="69">
        <f t="shared" si="51"/>
        <v>0.7724576093375296</v>
      </c>
      <c r="BE67" s="69">
        <f t="shared" si="51"/>
        <v>0.82055204847810803</v>
      </c>
      <c r="BF67" s="69">
        <f t="shared" si="51"/>
        <v>0.78002661248290328</v>
      </c>
      <c r="BG67" s="69">
        <f t="shared" si="51"/>
        <v>0.78857929500763968</v>
      </c>
      <c r="BH67" s="69">
        <f t="shared" si="51"/>
        <v>0.7592097622131555</v>
      </c>
      <c r="BI67" s="70">
        <f t="shared" si="51"/>
        <v>0.74593461070864209</v>
      </c>
      <c r="BJ67" s="71">
        <f t="shared" si="52"/>
        <v>0.41351377945838047</v>
      </c>
      <c r="BK67" s="71">
        <f t="shared" si="53"/>
        <v>0.60052611927228616</v>
      </c>
      <c r="BL67" s="71">
        <f t="shared" si="54"/>
        <v>0.58731959272382861</v>
      </c>
      <c r="BN67" s="30">
        <f t="shared" si="58"/>
        <v>-421</v>
      </c>
      <c r="BO67" s="30">
        <f t="shared" si="59"/>
        <v>-19062.470879999921</v>
      </c>
      <c r="BP67" s="30">
        <f t="shared" si="60"/>
        <v>0</v>
      </c>
    </row>
    <row r="68" spans="1:68" x14ac:dyDescent="0.3">
      <c r="A68" s="20"/>
      <c r="B68" s="23" t="s">
        <v>46</v>
      </c>
      <c r="C68" s="62">
        <f>[1]may2020!Q12</f>
        <v>2979</v>
      </c>
      <c r="D68" s="62">
        <f>[1]jun2020!Q12</f>
        <v>2891</v>
      </c>
      <c r="E68" s="62">
        <f>[1]jul2020!Q12</f>
        <v>2902</v>
      </c>
      <c r="F68" s="62">
        <f>[1]ago2020!Q12</f>
        <v>1468</v>
      </c>
      <c r="G68" s="62">
        <f>[1]sep2020!Q12</f>
        <v>370</v>
      </c>
      <c r="H68" s="62">
        <f>[1]oct2020!Q12</f>
        <v>582</v>
      </c>
      <c r="I68" s="62">
        <f>[1]nov2020!Q12</f>
        <v>629</v>
      </c>
      <c r="J68" s="62">
        <f>[1]dic2020!Q12</f>
        <v>355</v>
      </c>
      <c r="K68" s="62">
        <f>[1]ene2021!Q12</f>
        <v>227</v>
      </c>
      <c r="L68" s="62">
        <f>[1]feb2021!Q12</f>
        <v>147</v>
      </c>
      <c r="M68" s="62">
        <f>[1]mar2021!Q12</f>
        <v>40</v>
      </c>
      <c r="N68" s="24">
        <f t="shared" si="55"/>
        <v>12590</v>
      </c>
      <c r="O68" s="62">
        <f>[1]may2020!R12/1000000</f>
        <v>102749.83888900001</v>
      </c>
      <c r="P68" s="62">
        <f>[1]jun2020!R12/1000000</f>
        <v>71196.451719999997</v>
      </c>
      <c r="Q68" s="62">
        <f>[1]jul2020!R12/1000000</f>
        <v>47371.268830000001</v>
      </c>
      <c r="R68" s="62">
        <f>[1]ago2020!R12/1000000</f>
        <v>25503.207083000001</v>
      </c>
      <c r="S68" s="62">
        <f>[1]sep2020!R12/1000000</f>
        <v>9946.6184680000006</v>
      </c>
      <c r="T68" s="62">
        <f>[1]oct2020!R12/1000000</f>
        <v>8666.0123149999999</v>
      </c>
      <c r="U68" s="62">
        <f>[1]nov2020!R12/1000000</f>
        <v>7416.1797720000004</v>
      </c>
      <c r="V68" s="62">
        <f>[1]dic2020!R12/1000000</f>
        <v>4560.9190479999997</v>
      </c>
      <c r="W68" s="62">
        <f>[1]ene2021!R12/1000000</f>
        <v>2543.9861999999998</v>
      </c>
      <c r="X68" s="62">
        <f>[1]feb2021!R12/1000000</f>
        <v>2323.0896299999999</v>
      </c>
      <c r="Y68" s="62">
        <f>[1]mar2021!R12/1000000</f>
        <v>1166.7250289999999</v>
      </c>
      <c r="Z68" s="24">
        <f t="shared" si="56"/>
        <v>283444.29698400002</v>
      </c>
      <c r="AA68" s="62">
        <f>[1]may2020!S12/1000000</f>
        <v>81222.162110999998</v>
      </c>
      <c r="AB68" s="62">
        <f>[1]jun2020!S12/1000000</f>
        <v>56146.794351999997</v>
      </c>
      <c r="AC68" s="62">
        <f>[1]jul2020!S12/1000000</f>
        <v>37989.237247999998</v>
      </c>
      <c r="AD68" s="62">
        <f>[1]ago2020!S12/1000000</f>
        <v>20521.365949999999</v>
      </c>
      <c r="AE68" s="62">
        <f>[1]sep2020!S12/1000000</f>
        <v>7865.4428989999997</v>
      </c>
      <c r="AF68" s="62">
        <f>[1]oct2020!S12/1000000</f>
        <v>7144.9704920000004</v>
      </c>
      <c r="AG68" s="62">
        <f>[1]nov2020!S12/1000000</f>
        <v>6151.7577769999998</v>
      </c>
      <c r="AH68" s="62">
        <f>[1]dic2020!S12/1000000</f>
        <v>4153.0230689999999</v>
      </c>
      <c r="AI68" s="62">
        <f>[1]ene2021!S12/1000000</f>
        <v>2150.8708379999998</v>
      </c>
      <c r="AJ68" s="62">
        <f>[1]feb2021!S12/1000000</f>
        <v>1891.3171809999999</v>
      </c>
      <c r="AK68" s="62">
        <f>[1]mar2021!S12/1000000</f>
        <v>931.716275</v>
      </c>
      <c r="AL68" s="24">
        <f t="shared" si="57"/>
        <v>225236.94191699993</v>
      </c>
      <c r="AM68" s="67">
        <f t="shared" si="50"/>
        <v>34.491385998321583</v>
      </c>
      <c r="AN68" s="67">
        <f t="shared" si="50"/>
        <v>24.626928993427878</v>
      </c>
      <c r="AO68" s="67">
        <f t="shared" si="50"/>
        <v>16.323662587870434</v>
      </c>
      <c r="AP68" s="67">
        <f t="shared" si="50"/>
        <v>17.372756868528612</v>
      </c>
      <c r="AQ68" s="67">
        <f t="shared" si="50"/>
        <v>26.882752616216219</v>
      </c>
      <c r="AR68" s="67">
        <f t="shared" si="50"/>
        <v>14.890055524054983</v>
      </c>
      <c r="AS68" s="67">
        <f t="shared" si="50"/>
        <v>11.790428890302067</v>
      </c>
      <c r="AT68" s="67">
        <f t="shared" si="50"/>
        <v>12.847659290140845</v>
      </c>
      <c r="AU68" s="67">
        <f t="shared" si="50"/>
        <v>11.206987665198238</v>
      </c>
      <c r="AV68" s="67">
        <f t="shared" si="50"/>
        <v>15.803330816326531</v>
      </c>
      <c r="AW68" s="68">
        <f t="shared" si="51"/>
        <v>22.513446940746626</v>
      </c>
      <c r="AX68" s="69">
        <f t="shared" si="51"/>
        <v>0.7904845690195561</v>
      </c>
      <c r="AY68" s="69">
        <f t="shared" si="51"/>
        <v>0.7886178734414041</v>
      </c>
      <c r="AZ68" s="69">
        <f t="shared" si="51"/>
        <v>0.8019467957324713</v>
      </c>
      <c r="BA68" s="69">
        <f t="shared" si="51"/>
        <v>0.8046582487925289</v>
      </c>
      <c r="BB68" s="69">
        <f t="shared" si="51"/>
        <v>0.79076551737703582</v>
      </c>
      <c r="BC68" s="69">
        <f t="shared" si="51"/>
        <v>0.82448192228307493</v>
      </c>
      <c r="BD68" s="69">
        <f t="shared" si="51"/>
        <v>0.82950494272349462</v>
      </c>
      <c r="BE68" s="69">
        <f t="shared" si="51"/>
        <v>0.91056715221050333</v>
      </c>
      <c r="BF68" s="69">
        <f t="shared" si="51"/>
        <v>0.84547268298861056</v>
      </c>
      <c r="BG68" s="69">
        <f t="shared" si="51"/>
        <v>0.8141387041532272</v>
      </c>
      <c r="BH68" s="69">
        <f t="shared" si="51"/>
        <v>0.79857400144965951</v>
      </c>
      <c r="BI68" s="70">
        <f t="shared" si="51"/>
        <v>0.7946427016300639</v>
      </c>
      <c r="BJ68" s="71">
        <f t="shared" si="52"/>
        <v>4.4244677635879304E-2</v>
      </c>
      <c r="BK68" s="71">
        <f t="shared" si="53"/>
        <v>3.0390097165601808E-2</v>
      </c>
      <c r="BL68" s="71">
        <f t="shared" si="54"/>
        <v>3.1662544759523764E-2</v>
      </c>
      <c r="BN68" s="30">
        <f t="shared" si="58"/>
        <v>-40</v>
      </c>
      <c r="BO68" s="30">
        <f t="shared" si="59"/>
        <v>-1166.7250290000229</v>
      </c>
      <c r="BP68" s="30">
        <f t="shared" si="60"/>
        <v>0</v>
      </c>
    </row>
    <row r="69" spans="1:68" x14ac:dyDescent="0.3">
      <c r="A69" s="20"/>
      <c r="B69" s="23" t="s">
        <v>47</v>
      </c>
      <c r="C69" s="62">
        <f>[1]may2020!Q13</f>
        <v>3794</v>
      </c>
      <c r="D69" s="62">
        <f>[1]jun2020!Q13</f>
        <v>3921</v>
      </c>
      <c r="E69" s="62">
        <f>[1]jul2020!Q13</f>
        <v>3792</v>
      </c>
      <c r="F69" s="62">
        <f>[1]ago2020!Q13</f>
        <v>1833</v>
      </c>
      <c r="G69" s="62">
        <f>[1]sep2020!Q13</f>
        <v>543</v>
      </c>
      <c r="H69" s="62">
        <f>[1]oct2020!Q13</f>
        <v>857</v>
      </c>
      <c r="I69" s="62">
        <f>[1]nov2020!Q13</f>
        <v>802</v>
      </c>
      <c r="J69" s="62">
        <f>[1]dic2020!Q13</f>
        <v>527</v>
      </c>
      <c r="K69" s="62">
        <f>[1]ene2021!Q13</f>
        <v>327</v>
      </c>
      <c r="L69" s="62">
        <f>[1]feb2021!Q13</f>
        <v>223</v>
      </c>
      <c r="M69" s="62">
        <f>[1]mar2021!Q13</f>
        <v>48</v>
      </c>
      <c r="N69" s="24">
        <f t="shared" si="55"/>
        <v>16667</v>
      </c>
      <c r="O69" s="62">
        <f>[1]may2020!R13/1000000</f>
        <v>153112.32391899999</v>
      </c>
      <c r="P69" s="62">
        <f>[1]jun2020!R13/1000000</f>
        <v>110639.75043299999</v>
      </c>
      <c r="Q69" s="62">
        <f>[1]jul2020!R13/1000000</f>
        <v>62881.252640999999</v>
      </c>
      <c r="R69" s="62">
        <f>[1]ago2020!R13/1000000</f>
        <v>27108.890157000002</v>
      </c>
      <c r="S69" s="62">
        <f>[1]sep2020!R13/1000000</f>
        <v>14158.365225</v>
      </c>
      <c r="T69" s="62">
        <f>[1]oct2020!R13/1000000</f>
        <v>11985.095418000001</v>
      </c>
      <c r="U69" s="62">
        <f>[1]nov2020!R13/1000000</f>
        <v>8817.4518239999998</v>
      </c>
      <c r="V69" s="62">
        <f>[1]dic2020!R13/1000000</f>
        <v>6742.6656300000004</v>
      </c>
      <c r="W69" s="62">
        <f>[1]ene2021!R13/1000000</f>
        <v>4471.5503339999996</v>
      </c>
      <c r="X69" s="62">
        <f>[1]feb2021!R13/1000000</f>
        <v>3257.2453310000001</v>
      </c>
      <c r="Y69" s="62">
        <f>[1]mar2021!R13/1000000</f>
        <v>2159.4598169999999</v>
      </c>
      <c r="Z69" s="24">
        <f t="shared" si="56"/>
        <v>405334.05072900001</v>
      </c>
      <c r="AA69" s="62">
        <f>[1]may2020!S13/1000000</f>
        <v>119467.81839</v>
      </c>
      <c r="AB69" s="62">
        <f>[1]jun2020!S13/1000000</f>
        <v>86335.938244999998</v>
      </c>
      <c r="AC69" s="62">
        <f>[1]jul2020!S13/1000000</f>
        <v>50290.999803999999</v>
      </c>
      <c r="AD69" s="62">
        <f>[1]ago2020!S13/1000000</f>
        <v>22235.639966999999</v>
      </c>
      <c r="AE69" s="62">
        <f>[1]sep2020!S13/1000000</f>
        <v>11284.393496999999</v>
      </c>
      <c r="AF69" s="62">
        <f>[1]oct2020!S13/1000000</f>
        <v>9748.1844060000003</v>
      </c>
      <c r="AG69" s="62">
        <f>[1]nov2020!S13/1000000</f>
        <v>7319.0229230000004</v>
      </c>
      <c r="AH69" s="62">
        <f>[1]dic2020!S13/1000000</f>
        <v>5605.4026830000003</v>
      </c>
      <c r="AI69" s="62">
        <f>[1]ene2021!S13/1000000</f>
        <v>3707.9064400000002</v>
      </c>
      <c r="AJ69" s="62">
        <f>[1]feb2021!S13/1000000</f>
        <v>2634.5624590000002</v>
      </c>
      <c r="AK69" s="62">
        <f>[1]mar2021!S13/1000000</f>
        <v>1585.8114840000001</v>
      </c>
      <c r="AL69" s="24">
        <f t="shared" si="57"/>
        <v>318629.86881399999</v>
      </c>
      <c r="AM69" s="67">
        <f t="shared" si="50"/>
        <v>40.356437511597257</v>
      </c>
      <c r="AN69" s="67">
        <f t="shared" si="50"/>
        <v>28.217227858454475</v>
      </c>
      <c r="AO69" s="67">
        <f t="shared" si="50"/>
        <v>16.582608818829115</v>
      </c>
      <c r="AP69" s="67">
        <f t="shared" si="50"/>
        <v>14.789356332242226</v>
      </c>
      <c r="AQ69" s="67">
        <f t="shared" si="50"/>
        <v>26.074337430939227</v>
      </c>
      <c r="AR69" s="67">
        <f t="shared" si="50"/>
        <v>13.984942144690782</v>
      </c>
      <c r="AS69" s="67">
        <f t="shared" si="50"/>
        <v>10.994328957605985</v>
      </c>
      <c r="AT69" s="67">
        <f t="shared" si="50"/>
        <v>12.794431935483871</v>
      </c>
      <c r="AU69" s="67">
        <f t="shared" si="50"/>
        <v>13.674465853211007</v>
      </c>
      <c r="AV69" s="67">
        <f t="shared" si="50"/>
        <v>14.606481304932736</v>
      </c>
      <c r="AW69" s="68">
        <f t="shared" si="51"/>
        <v>24.319556652606948</v>
      </c>
      <c r="AX69" s="69">
        <f t="shared" si="51"/>
        <v>0.78026258979127816</v>
      </c>
      <c r="AY69" s="69">
        <f t="shared" si="51"/>
        <v>0.78033381227918053</v>
      </c>
      <c r="AZ69" s="69">
        <f t="shared" si="51"/>
        <v>0.7997773214080206</v>
      </c>
      <c r="BA69" s="69">
        <f t="shared" si="51"/>
        <v>0.82023424191190497</v>
      </c>
      <c r="BB69" s="69">
        <f t="shared" si="51"/>
        <v>0.79701245996075087</v>
      </c>
      <c r="BC69" s="69">
        <f t="shared" si="51"/>
        <v>0.81335893174113061</v>
      </c>
      <c r="BD69" s="69">
        <f t="shared" si="51"/>
        <v>0.83006100504893454</v>
      </c>
      <c r="BE69" s="69">
        <f t="shared" si="51"/>
        <v>0.83133333174049151</v>
      </c>
      <c r="BF69" s="69">
        <f t="shared" si="51"/>
        <v>0.82922167101787125</v>
      </c>
      <c r="BG69" s="69">
        <f t="shared" si="51"/>
        <v>0.80883144844087285</v>
      </c>
      <c r="BH69" s="69">
        <f t="shared" si="51"/>
        <v>0.73435563445818919</v>
      </c>
      <c r="BI69" s="70">
        <f t="shared" si="51"/>
        <v>0.78609203505340564</v>
      </c>
      <c r="BJ69" s="71">
        <f t="shared" si="52"/>
        <v>5.8572362363558408E-2</v>
      </c>
      <c r="BK69" s="71">
        <f t="shared" si="53"/>
        <v>4.345877238403785E-2</v>
      </c>
      <c r="BL69" s="71">
        <f t="shared" si="54"/>
        <v>4.4791198092016947E-2</v>
      </c>
      <c r="BN69" s="30">
        <f t="shared" si="58"/>
        <v>-48</v>
      </c>
      <c r="BO69" s="30">
        <f t="shared" si="59"/>
        <v>-2159.4598170000245</v>
      </c>
      <c r="BP69" s="30">
        <f t="shared" si="60"/>
        <v>0</v>
      </c>
    </row>
    <row r="70" spans="1:68" x14ac:dyDescent="0.3">
      <c r="A70" s="20"/>
      <c r="B70" s="23" t="s">
        <v>48</v>
      </c>
      <c r="C70" s="62">
        <f>[1]may2020!Q14</f>
        <v>1610</v>
      </c>
      <c r="D70" s="62">
        <f>[1]jun2020!Q14</f>
        <v>1679</v>
      </c>
      <c r="E70" s="62">
        <f>[1]jul2020!Q14</f>
        <v>1777</v>
      </c>
      <c r="F70" s="62">
        <f>[1]ago2020!Q14</f>
        <v>786</v>
      </c>
      <c r="G70" s="62">
        <f>[1]sep2020!Q14</f>
        <v>251</v>
      </c>
      <c r="H70" s="62">
        <f>[1]oct2020!Q14</f>
        <v>374</v>
      </c>
      <c r="I70" s="62">
        <f>[1]nov2020!Q14</f>
        <v>368</v>
      </c>
      <c r="J70" s="62">
        <f>[1]dic2020!Q14</f>
        <v>257</v>
      </c>
      <c r="K70" s="62">
        <f>[1]ene2021!Q14</f>
        <v>159</v>
      </c>
      <c r="L70" s="62">
        <f>[1]feb2021!Q14</f>
        <v>91</v>
      </c>
      <c r="M70" s="62">
        <f>[1]mar2021!Q14</f>
        <v>17</v>
      </c>
      <c r="N70" s="24">
        <f t="shared" si="55"/>
        <v>7369</v>
      </c>
      <c r="O70" s="62">
        <f>[1]may2020!R14/1000000</f>
        <v>67606.853866999998</v>
      </c>
      <c r="P70" s="62">
        <f>[1]jun2020!R14/1000000</f>
        <v>39500.503885999999</v>
      </c>
      <c r="Q70" s="62">
        <f>[1]jul2020!R14/1000000</f>
        <v>29853.677828</v>
      </c>
      <c r="R70" s="62">
        <f>[1]ago2020!R14/1000000</f>
        <v>11460.773813</v>
      </c>
      <c r="S70" s="62">
        <f>[1]sep2020!R14/1000000</f>
        <v>5055.7169329999997</v>
      </c>
      <c r="T70" s="62">
        <f>[1]oct2020!R14/1000000</f>
        <v>4264.0642930000004</v>
      </c>
      <c r="U70" s="62">
        <f>[1]nov2020!R14/1000000</f>
        <v>3825.8756149999999</v>
      </c>
      <c r="V70" s="62">
        <f>[1]dic2020!R14/1000000</f>
        <v>3335.3700399999998</v>
      </c>
      <c r="W70" s="62">
        <f>[1]ene2021!R14/1000000</f>
        <v>2506.215874</v>
      </c>
      <c r="X70" s="62">
        <f>[1]feb2021!R14/1000000</f>
        <v>926.65917200000001</v>
      </c>
      <c r="Y70" s="62">
        <f>[1]mar2021!R14/1000000</f>
        <v>985.41526499999998</v>
      </c>
      <c r="Z70" s="24">
        <f t="shared" si="56"/>
        <v>169321.12658599997</v>
      </c>
      <c r="AA70" s="62">
        <f>[1]may2020!S14/1000000</f>
        <v>51932.147581999998</v>
      </c>
      <c r="AB70" s="62">
        <f>[1]jun2020!S14/1000000</f>
        <v>31149.735680000002</v>
      </c>
      <c r="AC70" s="62">
        <f>[1]jul2020!S14/1000000</f>
        <v>23787.182726999999</v>
      </c>
      <c r="AD70" s="62">
        <f>[1]ago2020!S14/1000000</f>
        <v>9217.5551190000006</v>
      </c>
      <c r="AE70" s="62">
        <f>[1]sep2020!S14/1000000</f>
        <v>4029.4064400000002</v>
      </c>
      <c r="AF70" s="62">
        <f>[1]oct2020!S14/1000000</f>
        <v>3458.1949840000002</v>
      </c>
      <c r="AG70" s="62">
        <f>[1]nov2020!S14/1000000</f>
        <v>3137.6448059999998</v>
      </c>
      <c r="AH70" s="62">
        <f>[1]dic2020!S14/1000000</f>
        <v>2683.9256580000001</v>
      </c>
      <c r="AI70" s="62">
        <f>[1]ene2021!S14/1000000</f>
        <v>1995.9254759999999</v>
      </c>
      <c r="AJ70" s="62">
        <f>[1]feb2021!S14/1000000</f>
        <v>787.564887</v>
      </c>
      <c r="AK70" s="62">
        <f>[1]mar2021!S14/1000000</f>
        <v>738.60297600000001</v>
      </c>
      <c r="AL70" s="24">
        <f t="shared" si="57"/>
        <v>132179.28335899999</v>
      </c>
      <c r="AM70" s="67">
        <f t="shared" si="50"/>
        <v>41.991834699999998</v>
      </c>
      <c r="AN70" s="67">
        <f t="shared" si="50"/>
        <v>23.526208389517571</v>
      </c>
      <c r="AO70" s="67">
        <f t="shared" si="50"/>
        <v>16.800043797411366</v>
      </c>
      <c r="AP70" s="67">
        <f t="shared" si="50"/>
        <v>14.581137166666666</v>
      </c>
      <c r="AQ70" s="67">
        <f t="shared" si="50"/>
        <v>20.142298537848603</v>
      </c>
      <c r="AR70" s="67">
        <f t="shared" si="50"/>
        <v>11.401241425133691</v>
      </c>
      <c r="AS70" s="67">
        <f t="shared" si="50"/>
        <v>10.396401127717391</v>
      </c>
      <c r="AT70" s="67">
        <f t="shared" si="50"/>
        <v>12.97809354085603</v>
      </c>
      <c r="AU70" s="67">
        <f t="shared" si="50"/>
        <v>15.762363987421384</v>
      </c>
      <c r="AV70" s="67">
        <f t="shared" si="50"/>
        <v>10.183067824175824</v>
      </c>
      <c r="AW70" s="68">
        <f t="shared" si="51"/>
        <v>22.977490376713256</v>
      </c>
      <c r="AX70" s="69">
        <f t="shared" si="51"/>
        <v>0.76814915369621894</v>
      </c>
      <c r="AY70" s="69">
        <f t="shared" si="51"/>
        <v>0.78859084354719522</v>
      </c>
      <c r="AZ70" s="69">
        <f t="shared" si="51"/>
        <v>0.79679237057652619</v>
      </c>
      <c r="BA70" s="69">
        <f t="shared" si="51"/>
        <v>0.80426987473956535</v>
      </c>
      <c r="BB70" s="69">
        <f t="shared" si="51"/>
        <v>0.79700000878193955</v>
      </c>
      <c r="BC70" s="69">
        <f t="shared" si="51"/>
        <v>0.81100910923811909</v>
      </c>
      <c r="BD70" s="69">
        <f t="shared" si="51"/>
        <v>0.82011155660636914</v>
      </c>
      <c r="BE70" s="69">
        <f t="shared" si="51"/>
        <v>0.80468602458274774</v>
      </c>
      <c r="BF70" s="69">
        <f t="shared" si="51"/>
        <v>0.79639008622766383</v>
      </c>
      <c r="BG70" s="69">
        <f t="shared" si="51"/>
        <v>0.84989703959893459</v>
      </c>
      <c r="BH70" s="69">
        <f t="shared" si="51"/>
        <v>0.7495347415792265</v>
      </c>
      <c r="BI70" s="70">
        <f t="shared" si="51"/>
        <v>0.78064259330252417</v>
      </c>
      <c r="BJ70" s="71">
        <f t="shared" si="52"/>
        <v>2.5896666362096473E-2</v>
      </c>
      <c r="BK70" s="71">
        <f t="shared" si="53"/>
        <v>1.8154133083256807E-2</v>
      </c>
      <c r="BL70" s="71">
        <f t="shared" si="54"/>
        <v>1.8581021567848927E-2</v>
      </c>
      <c r="BN70" s="30">
        <f t="shared" si="58"/>
        <v>-17</v>
      </c>
      <c r="BO70" s="30">
        <f t="shared" si="59"/>
        <v>-985.41526499998872</v>
      </c>
      <c r="BP70" s="30">
        <f t="shared" si="60"/>
        <v>0</v>
      </c>
    </row>
    <row r="71" spans="1:68" x14ac:dyDescent="0.3">
      <c r="A71" s="20"/>
      <c r="B71" s="23" t="s">
        <v>49</v>
      </c>
      <c r="C71" s="62">
        <f>[1]may2020!Q15</f>
        <v>5085</v>
      </c>
      <c r="D71" s="62">
        <f>[1]jun2020!Q15</f>
        <v>5076</v>
      </c>
      <c r="E71" s="62">
        <f>[1]jul2020!Q15</f>
        <v>4976</v>
      </c>
      <c r="F71" s="62">
        <f>[1]ago2020!Q15</f>
        <v>2201</v>
      </c>
      <c r="G71" s="62">
        <f>[1]sep2020!Q15</f>
        <v>579</v>
      </c>
      <c r="H71" s="62">
        <f>[1]oct2020!Q15</f>
        <v>1032</v>
      </c>
      <c r="I71" s="62">
        <f>[1]nov2020!Q15</f>
        <v>1021</v>
      </c>
      <c r="J71" s="62">
        <f>[1]dic2020!Q15</f>
        <v>737</v>
      </c>
      <c r="K71" s="62">
        <f>[1]ene2021!Q15</f>
        <v>526</v>
      </c>
      <c r="L71" s="62">
        <f>[1]feb2021!Q15</f>
        <v>325</v>
      </c>
      <c r="M71" s="62">
        <f>[1]mar2021!Q15</f>
        <v>104</v>
      </c>
      <c r="N71" s="24">
        <f t="shared" si="55"/>
        <v>21662</v>
      </c>
      <c r="O71" s="62">
        <f>[1]may2020!R15/1000000</f>
        <v>193796.68224699999</v>
      </c>
      <c r="P71" s="62">
        <f>[1]jun2020!R15/1000000</f>
        <v>134780.969082</v>
      </c>
      <c r="Q71" s="62">
        <f>[1]jul2020!R15/1000000</f>
        <v>73548.368887000004</v>
      </c>
      <c r="R71" s="62">
        <f>[1]ago2020!R15/1000000</f>
        <v>29601.725515999999</v>
      </c>
      <c r="S71" s="62">
        <f>[1]sep2020!R15/1000000</f>
        <v>15009.133078999999</v>
      </c>
      <c r="T71" s="62">
        <f>[1]oct2020!R15/1000000</f>
        <v>13311.918498999999</v>
      </c>
      <c r="U71" s="62">
        <f>[1]nov2020!R15/1000000</f>
        <v>11725.424972000001</v>
      </c>
      <c r="V71" s="62">
        <f>[1]dic2020!R15/1000000</f>
        <v>6725.2529350000004</v>
      </c>
      <c r="W71" s="62">
        <f>[1]ene2021!R15/1000000</f>
        <v>6649.80231</v>
      </c>
      <c r="X71" s="62">
        <f>[1]feb2021!R15/1000000</f>
        <v>3687.587857</v>
      </c>
      <c r="Y71" s="62">
        <f>[1]mar2021!R15/1000000</f>
        <v>2440.7681630000002</v>
      </c>
      <c r="Z71" s="24">
        <f t="shared" si="56"/>
        <v>491277.63354700006</v>
      </c>
      <c r="AA71" s="62">
        <f>[1]may2020!S15/1000000</f>
        <v>151417.68028599999</v>
      </c>
      <c r="AB71" s="62">
        <f>[1]jun2020!S15/1000000</f>
        <v>104172.907633</v>
      </c>
      <c r="AC71" s="62">
        <f>[1]jul2020!S15/1000000</f>
        <v>58672.322328000002</v>
      </c>
      <c r="AD71" s="62">
        <f>[1]ago2020!S15/1000000</f>
        <v>24033.811922000001</v>
      </c>
      <c r="AE71" s="62">
        <f>[1]sep2020!S15/1000000</f>
        <v>11712.068873</v>
      </c>
      <c r="AF71" s="62">
        <f>[1]oct2020!S15/1000000</f>
        <v>10563.966759999999</v>
      </c>
      <c r="AG71" s="62">
        <f>[1]nov2020!S15/1000000</f>
        <v>9344.5832019999998</v>
      </c>
      <c r="AH71" s="62">
        <f>[1]dic2020!S15/1000000</f>
        <v>6042.4894350000004</v>
      </c>
      <c r="AI71" s="62">
        <f>[1]ene2021!S15/1000000</f>
        <v>5509.1025870000003</v>
      </c>
      <c r="AJ71" s="62">
        <f>[1]feb2021!S15/1000000</f>
        <v>3010.02655</v>
      </c>
      <c r="AK71" s="62">
        <f>[1]mar2021!S15/1000000</f>
        <v>1898.8139639999999</v>
      </c>
      <c r="AL71" s="24">
        <f t="shared" si="57"/>
        <v>384478.95957599999</v>
      </c>
      <c r="AM71" s="67">
        <f t="shared" si="50"/>
        <v>38.111441936479842</v>
      </c>
      <c r="AN71" s="67">
        <f t="shared" si="50"/>
        <v>26.552594381796691</v>
      </c>
      <c r="AO71" s="67">
        <f t="shared" si="50"/>
        <v>14.780620757033763</v>
      </c>
      <c r="AP71" s="67">
        <f t="shared" si="50"/>
        <v>13.449216499772829</v>
      </c>
      <c r="AQ71" s="67">
        <f t="shared" si="50"/>
        <v>25.922509635578582</v>
      </c>
      <c r="AR71" s="67">
        <f t="shared" si="50"/>
        <v>12.89914583236434</v>
      </c>
      <c r="AS71" s="67">
        <f t="shared" si="50"/>
        <v>11.484255604309501</v>
      </c>
      <c r="AT71" s="67">
        <f t="shared" si="50"/>
        <v>9.1251735888738139</v>
      </c>
      <c r="AU71" s="67">
        <f t="shared" si="50"/>
        <v>12.642209714828898</v>
      </c>
      <c r="AV71" s="67">
        <f t="shared" si="50"/>
        <v>11.346424175384616</v>
      </c>
      <c r="AW71" s="68">
        <f t="shared" si="51"/>
        <v>22.679237076308745</v>
      </c>
      <c r="AX71" s="69">
        <f t="shared" si="51"/>
        <v>0.78132235562739605</v>
      </c>
      <c r="AY71" s="69">
        <f t="shared" si="51"/>
        <v>0.77290516860449177</v>
      </c>
      <c r="AZ71" s="69">
        <f t="shared" si="51"/>
        <v>0.7977379133743181</v>
      </c>
      <c r="BA71" s="69">
        <f t="shared" si="51"/>
        <v>0.81190577586463697</v>
      </c>
      <c r="BB71" s="69">
        <f t="shared" si="51"/>
        <v>0.78032947081979831</v>
      </c>
      <c r="BC71" s="69">
        <f t="shared" si="51"/>
        <v>0.79357207308575184</v>
      </c>
      <c r="BD71" s="69">
        <f t="shared" si="51"/>
        <v>0.79695049214119007</v>
      </c>
      <c r="BE71" s="69">
        <f t="shared" si="51"/>
        <v>0.89847764736896096</v>
      </c>
      <c r="BF71" s="69">
        <f t="shared" si="51"/>
        <v>0.82846110759043001</v>
      </c>
      <c r="BG71" s="69">
        <f t="shared" si="51"/>
        <v>0.81625893855957565</v>
      </c>
      <c r="BH71" s="69">
        <f t="shared" si="51"/>
        <v>0.77795752697221654</v>
      </c>
      <c r="BI71" s="70">
        <f t="shared" si="51"/>
        <v>0.78261034763598136</v>
      </c>
      <c r="BJ71" s="71">
        <f t="shared" si="52"/>
        <v>7.6126148288198373E-2</v>
      </c>
      <c r="BK71" s="71">
        <f t="shared" si="53"/>
        <v>5.2673400656295527E-2</v>
      </c>
      <c r="BL71" s="71">
        <f t="shared" si="54"/>
        <v>5.4047893578470826E-2</v>
      </c>
      <c r="BN71" s="30">
        <f t="shared" si="58"/>
        <v>-104</v>
      </c>
      <c r="BO71" s="30">
        <f t="shared" si="59"/>
        <v>-2440.7681630000006</v>
      </c>
      <c r="BP71" s="30">
        <f t="shared" si="60"/>
        <v>0</v>
      </c>
    </row>
    <row r="72" spans="1:68" x14ac:dyDescent="0.3">
      <c r="A72" s="20"/>
      <c r="B72" s="23" t="s">
        <v>50</v>
      </c>
      <c r="C72" s="62">
        <f>[1]may2020!Q16</f>
        <v>3518</v>
      </c>
      <c r="D72" s="62">
        <f>[1]jun2020!Q16</f>
        <v>3726</v>
      </c>
      <c r="E72" s="62">
        <f>[1]jul2020!Q16</f>
        <v>3878</v>
      </c>
      <c r="F72" s="62">
        <f>[1]ago2020!Q16</f>
        <v>1908</v>
      </c>
      <c r="G72" s="62">
        <f>[1]sep2020!Q16</f>
        <v>516</v>
      </c>
      <c r="H72" s="62">
        <f>[1]oct2020!Q16</f>
        <v>826</v>
      </c>
      <c r="I72" s="62">
        <f>[1]nov2020!Q16</f>
        <v>840</v>
      </c>
      <c r="J72" s="62">
        <f>[1]dic2020!Q16</f>
        <v>645</v>
      </c>
      <c r="K72" s="62">
        <f>[1]ene2021!Q16</f>
        <v>375</v>
      </c>
      <c r="L72" s="62">
        <f>[1]feb2021!Q16</f>
        <v>264</v>
      </c>
      <c r="M72" s="62">
        <f>[1]mar2021!Q16</f>
        <v>51</v>
      </c>
      <c r="N72" s="24">
        <f t="shared" si="55"/>
        <v>16547</v>
      </c>
      <c r="O72" s="62">
        <f>[1]may2020!R16/1000000</f>
        <v>117650.63188299999</v>
      </c>
      <c r="P72" s="62">
        <f>[1]jun2020!R16/1000000</f>
        <v>73619.356279</v>
      </c>
      <c r="Q72" s="62">
        <f>[1]jul2020!R16/1000000</f>
        <v>43594.640223000002</v>
      </c>
      <c r="R72" s="62">
        <f>[1]ago2020!R16/1000000</f>
        <v>21868.824026999999</v>
      </c>
      <c r="S72" s="62">
        <f>[1]sep2020!R16/1000000</f>
        <v>10551.637253000001</v>
      </c>
      <c r="T72" s="62">
        <f>[1]oct2020!R16/1000000</f>
        <v>7996.5016390000001</v>
      </c>
      <c r="U72" s="62">
        <f>[1]nov2020!R16/1000000</f>
        <v>7978.149163</v>
      </c>
      <c r="V72" s="62">
        <f>[1]dic2020!R16/1000000</f>
        <v>5876.8259260000004</v>
      </c>
      <c r="W72" s="62">
        <f>[1]ene2021!R16/1000000</f>
        <v>3586.4576849999999</v>
      </c>
      <c r="X72" s="62">
        <f>[1]feb2021!R16/1000000</f>
        <v>3388.4790039999998</v>
      </c>
      <c r="Y72" s="62">
        <f>[1]mar2021!R16/1000000</f>
        <v>1653.7540550000001</v>
      </c>
      <c r="Z72" s="24">
        <f t="shared" si="56"/>
        <v>297765.25713700004</v>
      </c>
      <c r="AA72" s="62">
        <f>[1]may2020!S16/1000000</f>
        <v>91862.907361999998</v>
      </c>
      <c r="AB72" s="62">
        <f>[1]jun2020!S16/1000000</f>
        <v>58517.429386999996</v>
      </c>
      <c r="AC72" s="62">
        <f>[1]jul2020!S16/1000000</f>
        <v>35698.779517000003</v>
      </c>
      <c r="AD72" s="62">
        <f>[1]ago2020!S16/1000000</f>
        <v>17904.201631</v>
      </c>
      <c r="AE72" s="62">
        <f>[1]sep2020!S16/1000000</f>
        <v>8422.3193100000008</v>
      </c>
      <c r="AF72" s="62">
        <f>[1]oct2020!S16/1000000</f>
        <v>6627.6560520000003</v>
      </c>
      <c r="AG72" s="62">
        <f>[1]nov2020!S16/1000000</f>
        <v>6535.3349529999996</v>
      </c>
      <c r="AH72" s="62">
        <f>[1]dic2020!S16/1000000</f>
        <v>4912.7331249999997</v>
      </c>
      <c r="AI72" s="62">
        <f>[1]ene2021!S16/1000000</f>
        <v>3039.3449909999999</v>
      </c>
      <c r="AJ72" s="62">
        <f>[1]feb2021!S16/1000000</f>
        <v>2776.4806250000001</v>
      </c>
      <c r="AK72" s="62">
        <f>[1]mar2021!S16/1000000</f>
        <v>1311.0552439999999</v>
      </c>
      <c r="AL72" s="24">
        <f t="shared" si="57"/>
        <v>236297.18695300003</v>
      </c>
      <c r="AM72" s="67">
        <f t="shared" si="50"/>
        <v>33.442476373791926</v>
      </c>
      <c r="AN72" s="67">
        <f t="shared" si="50"/>
        <v>19.758281341653248</v>
      </c>
      <c r="AO72" s="67">
        <f t="shared" si="50"/>
        <v>11.241526617586386</v>
      </c>
      <c r="AP72" s="67">
        <f t="shared" si="50"/>
        <v>11.461647812893082</v>
      </c>
      <c r="AQ72" s="67">
        <f t="shared" si="50"/>
        <v>20.448909405038762</v>
      </c>
      <c r="AR72" s="67">
        <f t="shared" si="50"/>
        <v>9.6809947203389832</v>
      </c>
      <c r="AS72" s="67">
        <f t="shared" si="50"/>
        <v>9.4977966226190471</v>
      </c>
      <c r="AT72" s="67">
        <f t="shared" si="50"/>
        <v>9.1113580248062025</v>
      </c>
      <c r="AU72" s="67">
        <f t="shared" si="50"/>
        <v>9.5638871600000002</v>
      </c>
      <c r="AV72" s="67">
        <f t="shared" si="50"/>
        <v>12.835147742424242</v>
      </c>
      <c r="AW72" s="68">
        <f t="shared" si="51"/>
        <v>17.995120392639151</v>
      </c>
      <c r="AX72" s="69">
        <f t="shared" si="51"/>
        <v>0.7808109985618682</v>
      </c>
      <c r="AY72" s="69">
        <f t="shared" si="51"/>
        <v>0.79486472504911265</v>
      </c>
      <c r="AZ72" s="69">
        <f t="shared" si="51"/>
        <v>0.81888001218474926</v>
      </c>
      <c r="BA72" s="69">
        <f t="shared" si="51"/>
        <v>0.81870893509842413</v>
      </c>
      <c r="BB72" s="69">
        <f t="shared" si="51"/>
        <v>0.79820023263265605</v>
      </c>
      <c r="BC72" s="69">
        <f t="shared" si="51"/>
        <v>0.82881944520289241</v>
      </c>
      <c r="BD72" s="69">
        <f t="shared" si="51"/>
        <v>0.81915426992875839</v>
      </c>
      <c r="BE72" s="69">
        <f t="shared" si="51"/>
        <v>0.83595008374593793</v>
      </c>
      <c r="BF72" s="69">
        <f t="shared" si="51"/>
        <v>0.84745039756408003</v>
      </c>
      <c r="BG72" s="69">
        <f t="shared" si="51"/>
        <v>0.8193884694939666</v>
      </c>
      <c r="BH72" s="69">
        <f t="shared" si="51"/>
        <v>0.79277522557609081</v>
      </c>
      <c r="BI72" s="70">
        <f t="shared" si="51"/>
        <v>0.79356869644560679</v>
      </c>
      <c r="BJ72" s="71">
        <f t="shared" si="52"/>
        <v>5.8150649788792287E-2</v>
      </c>
      <c r="BK72" s="71">
        <f t="shared" si="53"/>
        <v>3.1925550075345657E-2</v>
      </c>
      <c r="BL72" s="71">
        <f t="shared" si="54"/>
        <v>3.3217331911769427E-2</v>
      </c>
      <c r="BN72" s="30">
        <f t="shared" si="58"/>
        <v>-51</v>
      </c>
      <c r="BO72" s="30">
        <f t="shared" si="59"/>
        <v>-1653.7540550000267</v>
      </c>
      <c r="BP72" s="30">
        <f t="shared" si="60"/>
        <v>0</v>
      </c>
    </row>
    <row r="73" spans="1:68" x14ac:dyDescent="0.3">
      <c r="A73" s="20"/>
      <c r="B73" s="23" t="s">
        <v>51</v>
      </c>
      <c r="C73" s="62">
        <f>[1]may2020!Q17</f>
        <v>1763</v>
      </c>
      <c r="D73" s="62">
        <f>[1]jun2020!Q17</f>
        <v>1652</v>
      </c>
      <c r="E73" s="62">
        <f>[1]jul2020!Q17</f>
        <v>1743</v>
      </c>
      <c r="F73" s="62">
        <f>[1]ago2020!Q17</f>
        <v>752</v>
      </c>
      <c r="G73" s="62">
        <f>[1]sep2020!Q17</f>
        <v>245</v>
      </c>
      <c r="H73" s="62">
        <f>[1]oct2020!Q17</f>
        <v>358</v>
      </c>
      <c r="I73" s="62">
        <f>[1]nov2020!Q17</f>
        <v>315</v>
      </c>
      <c r="J73" s="62">
        <f>[1]dic2020!Q17</f>
        <v>225</v>
      </c>
      <c r="K73" s="62">
        <f>[1]ene2021!Q17</f>
        <v>204</v>
      </c>
      <c r="L73" s="62">
        <f>[1]feb2021!Q17</f>
        <v>157</v>
      </c>
      <c r="M73" s="62">
        <f>[1]mar2021!Q17</f>
        <v>23</v>
      </c>
      <c r="N73" s="24">
        <f t="shared" si="55"/>
        <v>7437</v>
      </c>
      <c r="O73" s="62">
        <f>[1]may2020!R17/1000000</f>
        <v>51251.100621999998</v>
      </c>
      <c r="P73" s="62">
        <f>[1]jun2020!R17/1000000</f>
        <v>31474.412729</v>
      </c>
      <c r="Q73" s="62">
        <f>[1]jul2020!R17/1000000</f>
        <v>21462.588188999998</v>
      </c>
      <c r="R73" s="62">
        <f>[1]ago2020!R17/1000000</f>
        <v>10961.806947999999</v>
      </c>
      <c r="S73" s="62">
        <f>[1]sep2020!R17/1000000</f>
        <v>3810.7157849999999</v>
      </c>
      <c r="T73" s="62">
        <f>[1]oct2020!R17/1000000</f>
        <v>2911.9351780000002</v>
      </c>
      <c r="U73" s="62">
        <f>[1]nov2020!R17/1000000</f>
        <v>3524.6351909999998</v>
      </c>
      <c r="V73" s="62">
        <f>[1]dic2020!R17/1000000</f>
        <v>2771.031129</v>
      </c>
      <c r="W73" s="62">
        <f>[1]ene2021!R17/1000000</f>
        <v>2443.6741160000001</v>
      </c>
      <c r="X73" s="62">
        <f>[1]feb2021!R17/1000000</f>
        <v>1556.3366000000001</v>
      </c>
      <c r="Y73" s="62">
        <f>[1]mar2021!R17/1000000</f>
        <v>373.659066</v>
      </c>
      <c r="Z73" s="24">
        <f t="shared" si="56"/>
        <v>132541.89555299998</v>
      </c>
      <c r="AA73" s="62">
        <f>[1]may2020!S17/1000000</f>
        <v>40222.868088000003</v>
      </c>
      <c r="AB73" s="62">
        <f>[1]jun2020!S17/1000000</f>
        <v>25011.647787999998</v>
      </c>
      <c r="AC73" s="62">
        <f>[1]jul2020!S17/1000000</f>
        <v>17395.198420000001</v>
      </c>
      <c r="AD73" s="62">
        <f>[1]ago2020!S17/1000000</f>
        <v>8858.6036490000006</v>
      </c>
      <c r="AE73" s="62">
        <f>[1]sep2020!S17/1000000</f>
        <v>3120.0699549999999</v>
      </c>
      <c r="AF73" s="62">
        <f>[1]oct2020!S17/1000000</f>
        <v>2419.5355989999998</v>
      </c>
      <c r="AG73" s="62">
        <f>[1]nov2020!S17/1000000</f>
        <v>2859.6810129999999</v>
      </c>
      <c r="AH73" s="62">
        <f>[1]dic2020!S17/1000000</f>
        <v>2276.986926</v>
      </c>
      <c r="AI73" s="62">
        <f>[1]ene2021!S17/1000000</f>
        <v>2032.425313</v>
      </c>
      <c r="AJ73" s="62">
        <f>[1]feb2021!S17/1000000</f>
        <v>1311.2004039999999</v>
      </c>
      <c r="AK73" s="62">
        <f>[1]mar2021!S17/1000000</f>
        <v>309.35964899999999</v>
      </c>
      <c r="AL73" s="24">
        <f t="shared" si="57"/>
        <v>105508.21715499999</v>
      </c>
      <c r="AM73" s="67">
        <f t="shared" si="50"/>
        <v>29.070391731140102</v>
      </c>
      <c r="AN73" s="67">
        <f t="shared" si="50"/>
        <v>19.052307947336562</v>
      </c>
      <c r="AO73" s="67">
        <f t="shared" si="50"/>
        <v>12.313590469879516</v>
      </c>
      <c r="AP73" s="67">
        <f t="shared" si="50"/>
        <v>14.576870941489361</v>
      </c>
      <c r="AQ73" s="67">
        <f t="shared" si="50"/>
        <v>15.553941979591837</v>
      </c>
      <c r="AR73" s="67">
        <f t="shared" si="50"/>
        <v>8.1338971452513977</v>
      </c>
      <c r="AS73" s="67">
        <f t="shared" si="50"/>
        <v>11.189318066666667</v>
      </c>
      <c r="AT73" s="67">
        <f t="shared" si="50"/>
        <v>12.315693906666667</v>
      </c>
      <c r="AU73" s="67">
        <f t="shared" si="50"/>
        <v>11.97879468627451</v>
      </c>
      <c r="AV73" s="67">
        <f t="shared" si="50"/>
        <v>9.9129719745222928</v>
      </c>
      <c r="AW73" s="68">
        <f t="shared" si="51"/>
        <v>17.82195718071803</v>
      </c>
      <c r="AX73" s="69">
        <f t="shared" si="51"/>
        <v>0.78481959606412766</v>
      </c>
      <c r="AY73" s="69">
        <f t="shared" si="51"/>
        <v>0.79466606742926393</v>
      </c>
      <c r="AZ73" s="69">
        <f t="shared" si="51"/>
        <v>0.81048931595842599</v>
      </c>
      <c r="BA73" s="69">
        <f t="shared" si="51"/>
        <v>0.80813352132754612</v>
      </c>
      <c r="BB73" s="69">
        <f t="shared" si="51"/>
        <v>0.81876217777285643</v>
      </c>
      <c r="BC73" s="69">
        <f t="shared" si="51"/>
        <v>0.83090297382986578</v>
      </c>
      <c r="BD73" s="69">
        <f t="shared" si="51"/>
        <v>0.81134099219745326</v>
      </c>
      <c r="BE73" s="69">
        <f t="shared" si="51"/>
        <v>0.82171105989044269</v>
      </c>
      <c r="BF73" s="69">
        <f t="shared" si="51"/>
        <v>0.83170881898394666</v>
      </c>
      <c r="BG73" s="69">
        <f t="shared" si="51"/>
        <v>0.84249153043114189</v>
      </c>
      <c r="BH73" s="69">
        <f t="shared" si="51"/>
        <v>0.82791955862781075</v>
      </c>
      <c r="BI73" s="70">
        <f t="shared" si="51"/>
        <v>0.79603673023380039</v>
      </c>
      <c r="BJ73" s="71">
        <f t="shared" si="52"/>
        <v>2.6135636821130612E-2</v>
      </c>
      <c r="BK73" s="71">
        <f t="shared" si="53"/>
        <v>1.4210767784811305E-2</v>
      </c>
      <c r="BL73" s="71">
        <f t="shared" si="54"/>
        <v>1.483175281876619E-2</v>
      </c>
      <c r="BN73" s="30">
        <f t="shared" si="58"/>
        <v>-23</v>
      </c>
      <c r="BO73" s="30">
        <f t="shared" si="59"/>
        <v>-373.65906599999289</v>
      </c>
      <c r="BP73" s="30">
        <f t="shared" si="60"/>
        <v>0</v>
      </c>
    </row>
    <row r="74" spans="1:68" x14ac:dyDescent="0.3">
      <c r="A74" s="20"/>
      <c r="B74" s="23" t="s">
        <v>52</v>
      </c>
      <c r="C74" s="62">
        <f>[1]may2020!Q18</f>
        <v>3804</v>
      </c>
      <c r="D74" s="62">
        <f>[1]jun2020!Q18</f>
        <v>3978</v>
      </c>
      <c r="E74" s="62">
        <f>[1]jul2020!Q18</f>
        <v>3523</v>
      </c>
      <c r="F74" s="62">
        <f>[1]ago2020!Q18</f>
        <v>1671</v>
      </c>
      <c r="G74" s="62">
        <f>[1]sep2020!Q18</f>
        <v>504</v>
      </c>
      <c r="H74" s="62">
        <f>[1]oct2020!Q18</f>
        <v>732</v>
      </c>
      <c r="I74" s="62">
        <f>[1]nov2020!Q18</f>
        <v>655</v>
      </c>
      <c r="J74" s="62">
        <f>[1]dic2020!Q18</f>
        <v>424</v>
      </c>
      <c r="K74" s="62">
        <f>[1]ene2021!Q18</f>
        <v>293</v>
      </c>
      <c r="L74" s="62">
        <f>[1]feb2021!Q18</f>
        <v>157</v>
      </c>
      <c r="M74" s="62">
        <f>[1]mar2021!Q18</f>
        <v>56</v>
      </c>
      <c r="N74" s="24">
        <f t="shared" si="55"/>
        <v>15797</v>
      </c>
      <c r="O74" s="62">
        <f>[1]may2020!R18/1000000</f>
        <v>149042.09938599999</v>
      </c>
      <c r="P74" s="62">
        <f>[1]jun2020!R18/1000000</f>
        <v>102314.322072</v>
      </c>
      <c r="Q74" s="62">
        <f>[1]jul2020!R18/1000000</f>
        <v>63188.362159999997</v>
      </c>
      <c r="R74" s="62">
        <f>[1]ago2020!R18/1000000</f>
        <v>26992.294310000001</v>
      </c>
      <c r="S74" s="62">
        <f>[1]sep2020!R18/1000000</f>
        <v>16341.128694000001</v>
      </c>
      <c r="T74" s="62">
        <f>[1]oct2020!R18/1000000</f>
        <v>10920.869860000001</v>
      </c>
      <c r="U74" s="62">
        <f>[1]nov2020!R18/1000000</f>
        <v>8130.6074639999997</v>
      </c>
      <c r="V74" s="62">
        <f>[1]dic2020!R18/1000000</f>
        <v>6012.1550200000001</v>
      </c>
      <c r="W74" s="62">
        <f>[1]ene2021!R18/1000000</f>
        <v>5146.1411889999999</v>
      </c>
      <c r="X74" s="62">
        <f>[1]feb2021!R18/1000000</f>
        <v>2690.4929269999998</v>
      </c>
      <c r="Y74" s="62">
        <f>[1]mar2021!R18/1000000</f>
        <v>1276.6913629999999</v>
      </c>
      <c r="Z74" s="24">
        <f t="shared" si="56"/>
        <v>392055.164445</v>
      </c>
      <c r="AA74" s="62">
        <f>[1]may2020!S18/1000000</f>
        <v>115605.04126300001</v>
      </c>
      <c r="AB74" s="62">
        <f>[1]jun2020!S18/1000000</f>
        <v>80160.058577999996</v>
      </c>
      <c r="AC74" s="62">
        <f>[1]jul2020!S18/1000000</f>
        <v>50235.602464000003</v>
      </c>
      <c r="AD74" s="62">
        <f>[1]ago2020!S18/1000000</f>
        <v>21811.009169000001</v>
      </c>
      <c r="AE74" s="62">
        <f>[1]sep2020!S18/1000000</f>
        <v>12506.537195000001</v>
      </c>
      <c r="AF74" s="62">
        <f>[1]oct2020!S18/1000000</f>
        <v>8922.0836579999996</v>
      </c>
      <c r="AG74" s="62">
        <f>[1]nov2020!S18/1000000</f>
        <v>6727.7084640000003</v>
      </c>
      <c r="AH74" s="62">
        <f>[1]dic2020!S18/1000000</f>
        <v>4983.1948629999997</v>
      </c>
      <c r="AI74" s="62">
        <f>[1]ene2021!S18/1000000</f>
        <v>4270.9748739999995</v>
      </c>
      <c r="AJ74" s="62">
        <f>[1]feb2021!S18/1000000</f>
        <v>2233.2944339999999</v>
      </c>
      <c r="AK74" s="62">
        <f>[1]mar2021!S18/1000000</f>
        <v>1063.303684</v>
      </c>
      <c r="AL74" s="24">
        <f t="shared" si="57"/>
        <v>307455.50496200001</v>
      </c>
      <c r="AM74" s="67">
        <f t="shared" si="50"/>
        <v>39.180362614616193</v>
      </c>
      <c r="AN74" s="67">
        <f t="shared" si="50"/>
        <v>25.720040742081448</v>
      </c>
      <c r="AO74" s="67">
        <f t="shared" si="50"/>
        <v>17.935952926483111</v>
      </c>
      <c r="AP74" s="67">
        <f t="shared" si="50"/>
        <v>16.153377803710352</v>
      </c>
      <c r="AQ74" s="67">
        <f t="shared" si="50"/>
        <v>32.422874392857146</v>
      </c>
      <c r="AR74" s="67">
        <f t="shared" si="50"/>
        <v>14.91922112021858</v>
      </c>
      <c r="AS74" s="67">
        <f t="shared" si="50"/>
        <v>12.413141166412213</v>
      </c>
      <c r="AT74" s="67">
        <f t="shared" si="50"/>
        <v>14.179610896226416</v>
      </c>
      <c r="AU74" s="67">
        <f t="shared" si="50"/>
        <v>17.563621805460752</v>
      </c>
      <c r="AV74" s="67">
        <f t="shared" si="50"/>
        <v>17.136897624203819</v>
      </c>
      <c r="AW74" s="68">
        <f t="shared" si="51"/>
        <v>24.818330344052669</v>
      </c>
      <c r="AX74" s="69">
        <f t="shared" si="51"/>
        <v>0.77565360216510182</v>
      </c>
      <c r="AY74" s="69">
        <f t="shared" si="51"/>
        <v>0.78346859906465749</v>
      </c>
      <c r="AZ74" s="69">
        <f t="shared" si="51"/>
        <v>0.79501352380044032</v>
      </c>
      <c r="BA74" s="69">
        <f t="shared" si="51"/>
        <v>0.80804576737737854</v>
      </c>
      <c r="BB74" s="69">
        <f t="shared" si="51"/>
        <v>0.76534108684867319</v>
      </c>
      <c r="BC74" s="69">
        <f t="shared" si="51"/>
        <v>0.81697554978463949</v>
      </c>
      <c r="BD74" s="69">
        <f t="shared" si="51"/>
        <v>0.82745458980628028</v>
      </c>
      <c r="BE74" s="69">
        <f t="shared" si="51"/>
        <v>0.82885335564750617</v>
      </c>
      <c r="BF74" s="69">
        <f t="shared" si="51"/>
        <v>0.82993736804759854</v>
      </c>
      <c r="BG74" s="69">
        <f t="shared" si="51"/>
        <v>0.83006887384394901</v>
      </c>
      <c r="BH74" s="69">
        <f t="shared" si="51"/>
        <v>0.83285883715969034</v>
      </c>
      <c r="BI74" s="70">
        <f t="shared" si="51"/>
        <v>0.78421490862705323</v>
      </c>
      <c r="BJ74" s="71">
        <f t="shared" si="52"/>
        <v>5.5514946196504003E-2</v>
      </c>
      <c r="BK74" s="71">
        <f t="shared" si="53"/>
        <v>4.2035047692041257E-2</v>
      </c>
      <c r="BL74" s="71">
        <f t="shared" si="54"/>
        <v>4.3220368757308912E-2</v>
      </c>
      <c r="BN74" s="30">
        <f t="shared" si="58"/>
        <v>-56</v>
      </c>
      <c r="BO74" s="30">
        <f t="shared" si="59"/>
        <v>-1276.6913630000199</v>
      </c>
      <c r="BP74" s="30">
        <f t="shared" si="60"/>
        <v>0</v>
      </c>
    </row>
    <row r="75" spans="1:68" x14ac:dyDescent="0.3">
      <c r="A75" s="20"/>
      <c r="B75" s="23" t="s">
        <v>53</v>
      </c>
      <c r="C75" s="62">
        <f>[1]may2020!Q19</f>
        <v>669</v>
      </c>
      <c r="D75" s="62">
        <f>[1]jun2020!Q19</f>
        <v>648</v>
      </c>
      <c r="E75" s="62">
        <f>[1]jul2020!Q19</f>
        <v>676</v>
      </c>
      <c r="F75" s="62">
        <f>[1]ago2020!Q19</f>
        <v>336</v>
      </c>
      <c r="G75" s="62">
        <f>[1]sep2020!Q19</f>
        <v>83</v>
      </c>
      <c r="H75" s="62">
        <f>[1]oct2020!Q19</f>
        <v>121</v>
      </c>
      <c r="I75" s="62">
        <f>[1]nov2020!Q19</f>
        <v>135</v>
      </c>
      <c r="J75" s="62">
        <f>[1]dic2020!Q19</f>
        <v>85</v>
      </c>
      <c r="K75" s="62">
        <f>[1]ene2021!Q19</f>
        <v>54</v>
      </c>
      <c r="L75" s="62">
        <f>[1]feb2021!Q19</f>
        <v>50</v>
      </c>
      <c r="M75" s="62">
        <f>[1]mar2021!Q19</f>
        <v>8</v>
      </c>
      <c r="N75" s="24">
        <f t="shared" si="55"/>
        <v>2865</v>
      </c>
      <c r="O75" s="62">
        <f>[1]may2020!R19/1000000</f>
        <v>15979.142394</v>
      </c>
      <c r="P75" s="62">
        <f>[1]jun2020!R19/1000000</f>
        <v>9956.0543940000007</v>
      </c>
      <c r="Q75" s="62">
        <f>[1]jul2020!R19/1000000</f>
        <v>6066.4312449999998</v>
      </c>
      <c r="R75" s="62">
        <f>[1]ago2020!R19/1000000</f>
        <v>3113.5519720000002</v>
      </c>
      <c r="S75" s="62">
        <f>[1]sep2020!R19/1000000</f>
        <v>1198.0219360000001</v>
      </c>
      <c r="T75" s="62">
        <f>[1]oct2020!R19/1000000</f>
        <v>1453.50019</v>
      </c>
      <c r="U75" s="62">
        <f>[1]nov2020!R19/1000000</f>
        <v>1607.1070440000001</v>
      </c>
      <c r="V75" s="62">
        <f>[1]dic2020!R19/1000000</f>
        <v>828.82431499999996</v>
      </c>
      <c r="W75" s="62">
        <f>[1]ene2021!R19/1000000</f>
        <v>608.168859</v>
      </c>
      <c r="X75" s="62">
        <f>[1]feb2021!R19/1000000</f>
        <v>819.91260799999998</v>
      </c>
      <c r="Y75" s="62">
        <f>[1]mar2021!R19/1000000</f>
        <v>36.98753</v>
      </c>
      <c r="Z75" s="24">
        <f t="shared" si="56"/>
        <v>41667.702486999988</v>
      </c>
      <c r="AA75" s="62">
        <f>[1]may2020!S19/1000000</f>
        <v>13039.48108</v>
      </c>
      <c r="AB75" s="62">
        <f>[1]jun2020!S19/1000000</f>
        <v>8148.5418129999998</v>
      </c>
      <c r="AC75" s="62">
        <f>[1]jul2020!S19/1000000</f>
        <v>5061.8051530000002</v>
      </c>
      <c r="AD75" s="62">
        <f>[1]ago2020!S19/1000000</f>
        <v>2611.9541380000001</v>
      </c>
      <c r="AE75" s="62">
        <f>[1]sep2020!S19/1000000</f>
        <v>1002.262222</v>
      </c>
      <c r="AF75" s="62">
        <f>[1]oct2020!S19/1000000</f>
        <v>1211.0658069999999</v>
      </c>
      <c r="AG75" s="62">
        <f>[1]nov2020!S19/1000000</f>
        <v>1344.7628500000001</v>
      </c>
      <c r="AH75" s="62">
        <f>[1]dic2020!S19/1000000</f>
        <v>1553.1918909999999</v>
      </c>
      <c r="AI75" s="62">
        <f>[1]ene2021!S19/1000000</f>
        <v>513.39592400000004</v>
      </c>
      <c r="AJ75" s="62">
        <f>[1]feb2021!S19/1000000</f>
        <v>678.39453500000002</v>
      </c>
      <c r="AK75" s="62">
        <f>[1]mar2021!S19/1000000</f>
        <v>31.439401</v>
      </c>
      <c r="AL75" s="24">
        <f t="shared" si="57"/>
        <v>35164.855412999997</v>
      </c>
      <c r="AM75" s="67">
        <f t="shared" si="50"/>
        <v>23.885115686098654</v>
      </c>
      <c r="AN75" s="67">
        <f t="shared" si="50"/>
        <v>15.364281472222224</v>
      </c>
      <c r="AO75" s="67">
        <f t="shared" si="50"/>
        <v>8.9740107174556201</v>
      </c>
      <c r="AP75" s="67">
        <f t="shared" si="50"/>
        <v>9.266523726190476</v>
      </c>
      <c r="AQ75" s="67">
        <f t="shared" si="50"/>
        <v>14.433999228915663</v>
      </c>
      <c r="AR75" s="67">
        <f t="shared" si="50"/>
        <v>12.01239826446281</v>
      </c>
      <c r="AS75" s="67">
        <f t="shared" si="50"/>
        <v>11.904496622222222</v>
      </c>
      <c r="AT75" s="67">
        <f t="shared" si="50"/>
        <v>9.7508742941176472</v>
      </c>
      <c r="AU75" s="67">
        <f t="shared" si="50"/>
        <v>11.262386277777777</v>
      </c>
      <c r="AV75" s="67">
        <f t="shared" si="50"/>
        <v>16.398252159999998</v>
      </c>
      <c r="AW75" s="68">
        <f t="shared" si="51"/>
        <v>14.543700693542753</v>
      </c>
      <c r="AX75" s="69">
        <f t="shared" si="51"/>
        <v>0.81603134626900797</v>
      </c>
      <c r="AY75" s="69">
        <f t="shared" si="51"/>
        <v>0.8184509134372252</v>
      </c>
      <c r="AZ75" s="69">
        <f t="shared" si="51"/>
        <v>0.83439586613167005</v>
      </c>
      <c r="BA75" s="69">
        <f t="shared" si="51"/>
        <v>0.8388985189549294</v>
      </c>
      <c r="BB75" s="69">
        <f t="shared" si="51"/>
        <v>0.83659755458768148</v>
      </c>
      <c r="BC75" s="69">
        <f t="shared" si="51"/>
        <v>0.833206500647241</v>
      </c>
      <c r="BD75" s="69">
        <f t="shared" si="51"/>
        <v>0.83675997502503641</v>
      </c>
      <c r="BE75" s="69">
        <f t="shared" si="51"/>
        <v>1.873969987234267</v>
      </c>
      <c r="BF75" s="69">
        <f t="shared" si="51"/>
        <v>0.84416674152663251</v>
      </c>
      <c r="BG75" s="69">
        <f t="shared" si="51"/>
        <v>0.82739858904572428</v>
      </c>
      <c r="BH75" s="69">
        <f t="shared" si="51"/>
        <v>0.85000001351806953</v>
      </c>
      <c r="BI75" s="70">
        <f t="shared" si="51"/>
        <v>0.84393554993753661</v>
      </c>
      <c r="BJ75" s="71">
        <f t="shared" si="52"/>
        <v>1.006838772254124E-2</v>
      </c>
      <c r="BK75" s="71">
        <f t="shared" si="53"/>
        <v>4.4674934042465411E-3</v>
      </c>
      <c r="BL75" s="71">
        <f t="shared" si="54"/>
        <v>4.9432779498781616E-3</v>
      </c>
      <c r="BN75" s="30">
        <f t="shared" si="58"/>
        <v>-8</v>
      </c>
      <c r="BO75" s="30">
        <f t="shared" si="59"/>
        <v>-36.987529999998515</v>
      </c>
      <c r="BP75" s="30">
        <f t="shared" si="60"/>
        <v>0</v>
      </c>
    </row>
    <row r="76" spans="1:68" x14ac:dyDescent="0.3">
      <c r="A76" s="20"/>
      <c r="B76" s="1" t="s">
        <v>54</v>
      </c>
      <c r="C76" s="62">
        <f>[1]may2020!Q20</f>
        <v>1098</v>
      </c>
      <c r="D76" s="62">
        <f>[1]jun2020!Q20</f>
        <v>1007</v>
      </c>
      <c r="E76" s="62">
        <f>[1]jul2020!Q20</f>
        <v>870</v>
      </c>
      <c r="F76" s="62">
        <f>[1]ago2020!Q20</f>
        <v>381</v>
      </c>
      <c r="G76" s="62">
        <f>[1]sep2020!Q20</f>
        <v>105</v>
      </c>
      <c r="H76" s="62">
        <f>[1]oct2020!Q20</f>
        <v>131</v>
      </c>
      <c r="I76" s="62">
        <f>[1]nov2020!Q20</f>
        <v>138</v>
      </c>
      <c r="J76" s="62">
        <f>[1]dic2020!Q20</f>
        <v>118</v>
      </c>
      <c r="K76" s="62">
        <f>[1]ene2021!Q20</f>
        <v>93</v>
      </c>
      <c r="L76" s="62">
        <f>[1]feb2021!Q20</f>
        <v>46</v>
      </c>
      <c r="M76" s="62">
        <f>[1]mar2021!Q20</f>
        <v>15</v>
      </c>
      <c r="N76" s="24">
        <f t="shared" si="55"/>
        <v>4002</v>
      </c>
      <c r="O76" s="62">
        <f>[1]may2020!R20/1000000</f>
        <v>43908.143578000003</v>
      </c>
      <c r="P76" s="62">
        <f>[1]jun2020!R20/1000000</f>
        <v>33093.823840999998</v>
      </c>
      <c r="Q76" s="62">
        <f>[1]jul2020!R20/1000000</f>
        <v>19363.449871000001</v>
      </c>
      <c r="R76" s="62">
        <f>[1]ago2020!R20/1000000</f>
        <v>5412.4937689999997</v>
      </c>
      <c r="S76" s="62">
        <f>[1]sep2020!R20/1000000</f>
        <v>1914.147782</v>
      </c>
      <c r="T76" s="62">
        <f>[1]oct2020!R20/1000000</f>
        <v>2862.2020710000002</v>
      </c>
      <c r="U76" s="62">
        <f>[1]nov2020!R20/1000000</f>
        <v>2587.9829140000002</v>
      </c>
      <c r="V76" s="62">
        <f>[1]dic2020!R20/1000000</f>
        <v>1681.3189150000001</v>
      </c>
      <c r="W76" s="62">
        <f>[1]ene2021!R20/1000000</f>
        <v>3998.816378</v>
      </c>
      <c r="X76" s="62">
        <f>[1]feb2021!R20/1000000</f>
        <v>693.30215499999997</v>
      </c>
      <c r="Y76" s="62">
        <f>[1]mar2021!R20/1000000</f>
        <v>348.376193</v>
      </c>
      <c r="Z76" s="24">
        <f t="shared" si="56"/>
        <v>115864.05746699999</v>
      </c>
      <c r="AA76" s="62">
        <f>[1]may2020!S20/1000000</f>
        <v>34340.697288000003</v>
      </c>
      <c r="AB76" s="62">
        <f>[1]jun2020!S20/1000000</f>
        <v>25692.077969999998</v>
      </c>
      <c r="AC76" s="62">
        <f>[1]jul2020!S20/1000000</f>
        <v>14646.296103999999</v>
      </c>
      <c r="AD76" s="62">
        <f>[1]ago2020!S20/1000000</f>
        <v>4300.6088149999996</v>
      </c>
      <c r="AE76" s="62">
        <f>[1]sep2020!S20/1000000</f>
        <v>1599.180173</v>
      </c>
      <c r="AF76" s="62">
        <f>[1]oct2020!S20/1000000</f>
        <v>2262.9147969999999</v>
      </c>
      <c r="AG76" s="62">
        <f>[1]nov2020!S20/1000000</f>
        <v>2027.1640990000001</v>
      </c>
      <c r="AH76" s="62">
        <f>[1]dic2020!S20/1000000</f>
        <v>1314.445686</v>
      </c>
      <c r="AI76" s="62">
        <f>[1]ene2021!S20/1000000</f>
        <v>3058.9420770000002</v>
      </c>
      <c r="AJ76" s="62">
        <f>[1]feb2021!S20/1000000</f>
        <v>538.28166199999998</v>
      </c>
      <c r="AK76" s="62">
        <f>[1]mar2021!S20/1000000</f>
        <v>273.07926500000002</v>
      </c>
      <c r="AL76" s="24">
        <f t="shared" si="57"/>
        <v>89780.608671000009</v>
      </c>
      <c r="AM76" s="67">
        <f t="shared" si="50"/>
        <v>39.989201801457199</v>
      </c>
      <c r="AN76" s="67">
        <f t="shared" si="50"/>
        <v>32.86377739920556</v>
      </c>
      <c r="AO76" s="67">
        <f t="shared" si="50"/>
        <v>22.256838932183911</v>
      </c>
      <c r="AP76" s="67">
        <f t="shared" si="50"/>
        <v>14.206020391076114</v>
      </c>
      <c r="AQ76" s="67">
        <f t="shared" si="50"/>
        <v>18.229978876190476</v>
      </c>
      <c r="AR76" s="67">
        <f t="shared" si="50"/>
        <v>21.848870770992367</v>
      </c>
      <c r="AS76" s="67">
        <f t="shared" si="50"/>
        <v>18.753499376811597</v>
      </c>
      <c r="AT76" s="67">
        <f t="shared" si="50"/>
        <v>14.248465381355933</v>
      </c>
      <c r="AU76" s="67">
        <f t="shared" si="50"/>
        <v>42.998025569892476</v>
      </c>
      <c r="AV76" s="67">
        <f t="shared" si="50"/>
        <v>15.071785978260868</v>
      </c>
      <c r="AW76" s="68">
        <f t="shared" si="51"/>
        <v>28.951538597451272</v>
      </c>
      <c r="AX76" s="69">
        <f t="shared" si="51"/>
        <v>0.78210314738075759</v>
      </c>
      <c r="AY76" s="69">
        <f t="shared" si="51"/>
        <v>0.77634056715350119</v>
      </c>
      <c r="AZ76" s="69">
        <f t="shared" si="51"/>
        <v>0.75638877377606528</v>
      </c>
      <c r="BA76" s="69">
        <f t="shared" si="51"/>
        <v>0.79457067269651016</v>
      </c>
      <c r="BB76" s="69">
        <f t="shared" si="51"/>
        <v>0.83545282555409295</v>
      </c>
      <c r="BC76" s="69">
        <f t="shared" si="51"/>
        <v>0.79062020810060396</v>
      </c>
      <c r="BD76" s="69">
        <f t="shared" si="51"/>
        <v>0.78329887266017706</v>
      </c>
      <c r="BE76" s="69">
        <f t="shared" si="51"/>
        <v>0.7817943843211923</v>
      </c>
      <c r="BF76" s="69">
        <f t="shared" si="51"/>
        <v>0.76496187567630303</v>
      </c>
      <c r="BG76" s="69">
        <f t="shared" si="51"/>
        <v>0.77640269558948649</v>
      </c>
      <c r="BH76" s="69">
        <f t="shared" si="51"/>
        <v>0.78386316426622193</v>
      </c>
      <c r="BI76" s="70">
        <f t="shared" si="51"/>
        <v>0.77487885918867483</v>
      </c>
      <c r="BJ76" s="71">
        <f t="shared" si="52"/>
        <v>1.4064114368450276E-2</v>
      </c>
      <c r="BK76" s="71">
        <f t="shared" si="53"/>
        <v>1.2422617078168849E-2</v>
      </c>
      <c r="BL76" s="71">
        <f t="shared" si="54"/>
        <v>1.2620853916718319E-2</v>
      </c>
      <c r="BN76" s="30">
        <f t="shared" si="58"/>
        <v>-15</v>
      </c>
      <c r="BO76" s="30">
        <f t="shared" si="59"/>
        <v>-348.3761930000037</v>
      </c>
      <c r="BP76" s="30">
        <f t="shared" si="60"/>
        <v>0</v>
      </c>
    </row>
    <row r="77" spans="1:68" x14ac:dyDescent="0.3">
      <c r="A77" s="20"/>
      <c r="B77" s="64" t="s">
        <v>37</v>
      </c>
      <c r="C77" s="65">
        <f>[1]may2020!Q21</f>
        <v>2</v>
      </c>
      <c r="D77" s="65">
        <f>[1]jun2020!Q21</f>
        <v>0</v>
      </c>
      <c r="E77" s="65">
        <f>[1]jul2020!Q21</f>
        <v>0</v>
      </c>
      <c r="F77" s="65">
        <f>[1]ago2020!Q21</f>
        <v>1</v>
      </c>
      <c r="G77" s="65">
        <f>[1]sep2020!Q21</f>
        <v>0</v>
      </c>
      <c r="H77" s="65">
        <f>[1]oct2020!Q21</f>
        <v>0</v>
      </c>
      <c r="I77" s="65">
        <f>[1]nov2020!Q21</f>
        <v>0</v>
      </c>
      <c r="J77" s="31">
        <f>[1]dic2020!Q21</f>
        <v>0</v>
      </c>
      <c r="K77" s="31">
        <f>[1]ene2021!Q21</f>
        <v>504</v>
      </c>
      <c r="L77" s="65">
        <f>[1]feb2021!Q21</f>
        <v>438</v>
      </c>
      <c r="M77" s="65">
        <f>[1]mar2021!Q21</f>
        <v>3</v>
      </c>
      <c r="N77" s="24">
        <f t="shared" si="55"/>
        <v>948</v>
      </c>
      <c r="O77" s="65">
        <f>[1]may2020!R21/1000000</f>
        <v>71.601556000000002</v>
      </c>
      <c r="P77" s="65">
        <f>[1]jun2020!R21/1000000</f>
        <v>0</v>
      </c>
      <c r="Q77" s="65">
        <f>[1]jul2020!R21/1000000</f>
        <v>0</v>
      </c>
      <c r="R77" s="65">
        <f>[1]ago2020!R21/1000000</f>
        <v>52.202500000000001</v>
      </c>
      <c r="S77" s="65">
        <f>[1]sep2020!R21/1000000</f>
        <v>0</v>
      </c>
      <c r="T77" s="65">
        <f>[1]oct2020!R21/1000000</f>
        <v>0</v>
      </c>
      <c r="U77" s="65">
        <f>[1]nov2020!R21/1000000</f>
        <v>0</v>
      </c>
      <c r="V77" s="65">
        <f>[1]dic2020!R21/1000000</f>
        <v>0</v>
      </c>
      <c r="W77" s="65">
        <f>[1]ene2021!R21/1000000</f>
        <v>2756.9867770000001</v>
      </c>
      <c r="X77" s="65">
        <f>[1]feb2021!R21/1000000</f>
        <v>2609.2318409999998</v>
      </c>
      <c r="Y77" s="65">
        <f>[1]mar2021!R21/1000000</f>
        <v>107.0065</v>
      </c>
      <c r="Z77" s="24">
        <f t="shared" si="56"/>
        <v>5597.0291740000002</v>
      </c>
      <c r="AA77" s="65">
        <f>[1]may2020!S21/1000000</f>
        <v>60.861322999999999</v>
      </c>
      <c r="AB77" s="65">
        <f>[1]jun2020!S21/1000000</f>
        <v>0</v>
      </c>
      <c r="AC77" s="65">
        <f>[1]jul2020!S21/1000000</f>
        <v>0</v>
      </c>
      <c r="AD77" s="65">
        <f>[1]ago2020!S21/1000000</f>
        <v>44.372124999999997</v>
      </c>
      <c r="AE77" s="65">
        <f>[1]sep2020!S21/1000000</f>
        <v>0</v>
      </c>
      <c r="AF77" s="65">
        <f>[1]oct2020!S21/1000000</f>
        <v>0</v>
      </c>
      <c r="AG77" s="65">
        <f>[1]nov2020!S21/1000000</f>
        <v>0</v>
      </c>
      <c r="AH77" s="65">
        <f>[1]dic2020!S21/1000000</f>
        <v>0</v>
      </c>
      <c r="AI77" s="65">
        <f>[1]ene2021!S21/1000000</f>
        <v>2330.6973170000001</v>
      </c>
      <c r="AJ77" s="65">
        <f>[1]feb2021!S21/1000000</f>
        <v>2213.3734720000002</v>
      </c>
      <c r="AK77" s="65">
        <f>[1]mar2021!S21/1000000</f>
        <v>90.955524999999994</v>
      </c>
      <c r="AL77" s="25">
        <f t="shared" si="57"/>
        <v>4649.3042370000003</v>
      </c>
      <c r="AM77" s="72">
        <f t="shared" ref="AM77:AV93" si="61">IFERROR(O77/C77,"")</f>
        <v>35.800778000000001</v>
      </c>
      <c r="AN77" s="72" t="str">
        <f t="shared" si="61"/>
        <v/>
      </c>
      <c r="AO77" s="72" t="str">
        <f t="shared" si="61"/>
        <v/>
      </c>
      <c r="AP77" s="72">
        <f t="shared" si="61"/>
        <v>52.202500000000001</v>
      </c>
      <c r="AQ77" s="72" t="str">
        <f t="shared" si="61"/>
        <v/>
      </c>
      <c r="AR77" s="72" t="str">
        <f t="shared" si="61"/>
        <v/>
      </c>
      <c r="AS77" s="72" t="str">
        <f t="shared" si="61"/>
        <v/>
      </c>
      <c r="AT77" s="72" t="str">
        <f t="shared" si="61"/>
        <v/>
      </c>
      <c r="AU77" s="72">
        <f t="shared" si="61"/>
        <v>5.4702118591269846</v>
      </c>
      <c r="AV77" s="72">
        <f t="shared" si="61"/>
        <v>5.9571503219178075</v>
      </c>
      <c r="AW77" s="73">
        <f t="shared" ref="AW77:BI93" si="62">IFERROR(Z77/N77,"")</f>
        <v>5.9040392130801687</v>
      </c>
      <c r="AX77" s="74">
        <f t="shared" si="62"/>
        <v>0.85000000558647071</v>
      </c>
      <c r="AY77" s="74" t="str">
        <f t="shared" si="62"/>
        <v/>
      </c>
      <c r="AZ77" s="74" t="str">
        <f t="shared" si="62"/>
        <v/>
      </c>
      <c r="BA77" s="74">
        <f t="shared" si="62"/>
        <v>0.85</v>
      </c>
      <c r="BB77" s="74" t="str">
        <f t="shared" si="62"/>
        <v/>
      </c>
      <c r="BC77" s="74" t="str">
        <f t="shared" si="62"/>
        <v/>
      </c>
      <c r="BD77" s="74" t="str">
        <f t="shared" si="62"/>
        <v/>
      </c>
      <c r="BE77" s="74" t="str">
        <f t="shared" si="62"/>
        <v/>
      </c>
      <c r="BF77" s="74">
        <f t="shared" si="62"/>
        <v>0.84537848945947269</v>
      </c>
      <c r="BG77" s="74">
        <f t="shared" si="62"/>
        <v>0.84828547514264385</v>
      </c>
      <c r="BH77" s="74">
        <f t="shared" si="62"/>
        <v>0.85</v>
      </c>
      <c r="BI77" s="75">
        <f t="shared" si="62"/>
        <v>0.83067357565286837</v>
      </c>
      <c r="BL77" s="71"/>
      <c r="BN77" s="30">
        <f t="shared" si="58"/>
        <v>-3</v>
      </c>
      <c r="BO77" s="30">
        <f t="shared" si="59"/>
        <v>-107.00650000000041</v>
      </c>
      <c r="BP77" s="30">
        <f t="shared" si="60"/>
        <v>0</v>
      </c>
    </row>
    <row r="78" spans="1:68" x14ac:dyDescent="0.3">
      <c r="A78" s="20"/>
      <c r="B78" s="15" t="s">
        <v>13</v>
      </c>
      <c r="C78" s="62">
        <f t="shared" ref="C78:J78" si="63">SUM(C61:C77)</f>
        <v>71517</v>
      </c>
      <c r="D78" s="62">
        <f t="shared" si="63"/>
        <v>69148</v>
      </c>
      <c r="E78" s="62">
        <f t="shared" si="63"/>
        <v>63173</v>
      </c>
      <c r="F78" s="62">
        <f t="shared" si="63"/>
        <v>29261</v>
      </c>
      <c r="G78" s="62">
        <f t="shared" si="63"/>
        <v>8486</v>
      </c>
      <c r="H78" s="62">
        <f t="shared" si="63"/>
        <v>12367</v>
      </c>
      <c r="I78" s="62">
        <f t="shared" si="63"/>
        <v>12079</v>
      </c>
      <c r="J78" s="23">
        <f t="shared" si="63"/>
        <v>8112</v>
      </c>
      <c r="K78" s="23">
        <f t="shared" ref="K78:M78" si="64">SUM(K61:K77)</f>
        <v>6343</v>
      </c>
      <c r="L78" s="23">
        <f t="shared" si="64"/>
        <v>4065</v>
      </c>
      <c r="M78" s="23">
        <f t="shared" si="64"/>
        <v>951</v>
      </c>
      <c r="N78" s="24">
        <f t="shared" si="55"/>
        <v>285502</v>
      </c>
      <c r="O78" s="62">
        <f t="shared" ref="O78:Y78" si="65">SUM(O61:O77)</f>
        <v>3733971.5417410005</v>
      </c>
      <c r="P78" s="62">
        <f t="shared" si="65"/>
        <v>2700473.5699359998</v>
      </c>
      <c r="Q78" s="62">
        <f t="shared" si="65"/>
        <v>1320689.593134</v>
      </c>
      <c r="R78" s="62">
        <f t="shared" si="65"/>
        <v>573184.54147500021</v>
      </c>
      <c r="S78" s="62">
        <f t="shared" si="65"/>
        <v>283718.01807599992</v>
      </c>
      <c r="T78" s="62">
        <f t="shared" si="65"/>
        <v>215001.97191200001</v>
      </c>
      <c r="U78" s="62">
        <f t="shared" si="65"/>
        <v>179592.93307</v>
      </c>
      <c r="V78" s="62">
        <f t="shared" si="65"/>
        <v>121106.14212400001</v>
      </c>
      <c r="W78" s="62">
        <f t="shared" si="65"/>
        <v>112065.310015</v>
      </c>
      <c r="X78" s="62">
        <f t="shared" si="65"/>
        <v>60769.207552</v>
      </c>
      <c r="Y78" s="62">
        <f t="shared" si="65"/>
        <v>31887.995258000003</v>
      </c>
      <c r="Z78" s="24">
        <f t="shared" si="56"/>
        <v>9332460.8242930025</v>
      </c>
      <c r="AA78" s="62">
        <f t="shared" ref="AA78:AK78" si="66">SUM(AA61:AA77)</f>
        <v>2839691.7600510004</v>
      </c>
      <c r="AB78" s="62">
        <f t="shared" si="66"/>
        <v>2033565.4372370001</v>
      </c>
      <c r="AC78" s="62">
        <f t="shared" si="66"/>
        <v>1024037.768467</v>
      </c>
      <c r="AD78" s="62">
        <f t="shared" si="66"/>
        <v>449474.524691</v>
      </c>
      <c r="AE78" s="62">
        <f t="shared" si="66"/>
        <v>217198.00697800002</v>
      </c>
      <c r="AF78" s="62">
        <f t="shared" si="66"/>
        <v>170018.85686</v>
      </c>
      <c r="AG78" s="62">
        <f t="shared" si="66"/>
        <v>142530.83548399998</v>
      </c>
      <c r="AH78" s="62">
        <f t="shared" si="66"/>
        <v>102912.99923999999</v>
      </c>
      <c r="AI78" s="62">
        <f t="shared" si="66"/>
        <v>89752.845245000019</v>
      </c>
      <c r="AJ78" s="62">
        <f t="shared" si="66"/>
        <v>49137.758731000002</v>
      </c>
      <c r="AK78" s="62">
        <f t="shared" si="66"/>
        <v>24611.511473999999</v>
      </c>
      <c r="AL78" s="24">
        <f t="shared" si="57"/>
        <v>7118320.7929839995</v>
      </c>
      <c r="AM78" s="67">
        <f t="shared" si="61"/>
        <v>52.210964410433888</v>
      </c>
      <c r="AN78" s="67">
        <f t="shared" si="61"/>
        <v>39.053531120726554</v>
      </c>
      <c r="AO78" s="67">
        <f t="shared" si="61"/>
        <v>20.905918559099614</v>
      </c>
      <c r="AP78" s="67">
        <f t="shared" si="61"/>
        <v>19.58868601466116</v>
      </c>
      <c r="AQ78" s="67">
        <f t="shared" si="61"/>
        <v>33.433657562573643</v>
      </c>
      <c r="AR78" s="67">
        <f t="shared" si="61"/>
        <v>17.38513559569823</v>
      </c>
      <c r="AS78" s="67">
        <f t="shared" si="61"/>
        <v>14.868195468995777</v>
      </c>
      <c r="AT78" s="67">
        <f t="shared" si="61"/>
        <v>14.929258151380671</v>
      </c>
      <c r="AU78" s="67">
        <f t="shared" si="61"/>
        <v>17.667556363708023</v>
      </c>
      <c r="AV78" s="67">
        <f t="shared" si="61"/>
        <v>14.949374551537515</v>
      </c>
      <c r="AW78" s="68">
        <f t="shared" si="62"/>
        <v>32.68789999472159</v>
      </c>
      <c r="AX78" s="69">
        <f t="shared" si="62"/>
        <v>0.76050171467749494</v>
      </c>
      <c r="AY78" s="69">
        <f t="shared" si="62"/>
        <v>0.75304030369947106</v>
      </c>
      <c r="AZ78" s="69">
        <f t="shared" si="62"/>
        <v>0.77538111437446522</v>
      </c>
      <c r="BA78" s="69">
        <f t="shared" si="62"/>
        <v>0.78417070274496248</v>
      </c>
      <c r="BB78" s="69">
        <f t="shared" si="62"/>
        <v>0.76554181666325793</v>
      </c>
      <c r="BC78" s="69">
        <f t="shared" si="62"/>
        <v>0.79077812797730274</v>
      </c>
      <c r="BD78" s="69">
        <f t="shared" si="62"/>
        <v>0.79363276186622378</v>
      </c>
      <c r="BE78" s="69">
        <f t="shared" si="62"/>
        <v>0.84977522555898</v>
      </c>
      <c r="BF78" s="69">
        <f t="shared" si="62"/>
        <v>0.80089766612867586</v>
      </c>
      <c r="BG78" s="69">
        <f t="shared" si="62"/>
        <v>0.80859633867947012</v>
      </c>
      <c r="BH78" s="69">
        <f t="shared" si="62"/>
        <v>0.77181118709008545</v>
      </c>
      <c r="BI78" s="70">
        <f t="shared" si="62"/>
        <v>0.76274853192574321</v>
      </c>
      <c r="BN78" s="30">
        <f t="shared" si="58"/>
        <v>-951</v>
      </c>
      <c r="BO78" s="30">
        <f t="shared" si="59"/>
        <v>-31887.995257999748</v>
      </c>
      <c r="BP78" s="30">
        <f t="shared" si="60"/>
        <v>0</v>
      </c>
    </row>
    <row r="79" spans="1:68" x14ac:dyDescent="0.3">
      <c r="A79" s="20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24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24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24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8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70"/>
      <c r="BN79" s="30"/>
      <c r="BO79" s="30"/>
      <c r="BP79" s="30"/>
    </row>
    <row r="80" spans="1:68" x14ac:dyDescent="0.3">
      <c r="A80" s="20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68" x14ac:dyDescent="0.3">
      <c r="A81" s="14"/>
      <c r="C81" s="5">
        <v>43952</v>
      </c>
      <c r="D81" s="5">
        <v>43983</v>
      </c>
      <c r="E81" s="5">
        <v>44013</v>
      </c>
      <c r="F81" s="5">
        <v>44044</v>
      </c>
      <c r="G81" s="5">
        <v>44075</v>
      </c>
      <c r="H81" s="5">
        <v>44105</v>
      </c>
      <c r="I81" s="5">
        <v>44136</v>
      </c>
      <c r="J81" s="5">
        <v>44166</v>
      </c>
      <c r="K81" s="5">
        <v>44197</v>
      </c>
      <c r="L81" s="5">
        <v>44228</v>
      </c>
      <c r="M81" s="5">
        <v>44256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68" x14ac:dyDescent="0.3">
      <c r="A82" s="14"/>
      <c r="B82" s="15" t="s">
        <v>82</v>
      </c>
      <c r="C82" s="62">
        <v>821.81</v>
      </c>
      <c r="D82" s="62">
        <v>793.72</v>
      </c>
      <c r="E82" s="62">
        <v>784.73</v>
      </c>
      <c r="F82" s="62">
        <f>E82</f>
        <v>784.73</v>
      </c>
      <c r="G82" s="62">
        <v>773</v>
      </c>
      <c r="H82" s="62">
        <v>788.27</v>
      </c>
      <c r="I82" s="62">
        <v>762.88</v>
      </c>
      <c r="J82" s="62">
        <v>734.73</v>
      </c>
      <c r="K82" s="62">
        <v>723.56</v>
      </c>
      <c r="L82" s="62">
        <v>722.63</v>
      </c>
      <c r="M82">
        <v>726.37</v>
      </c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68" x14ac:dyDescent="0.3">
      <c r="A83" s="14"/>
      <c r="B83" s="15" t="s">
        <v>83</v>
      </c>
      <c r="C83" s="62">
        <v>28713.19</v>
      </c>
      <c r="D83" s="62">
        <v>28709.15</v>
      </c>
      <c r="E83" s="62">
        <v>28681.360000000001</v>
      </c>
      <c r="F83" s="62">
        <v>28667.73</v>
      </c>
      <c r="G83" s="62">
        <v>28694.02</v>
      </c>
      <c r="H83" s="62">
        <v>28760.639999999999</v>
      </c>
      <c r="I83" s="62">
        <v>28933.88</v>
      </c>
      <c r="J83" s="62">
        <v>29075.47</v>
      </c>
      <c r="K83" s="62">
        <v>29085.91</v>
      </c>
      <c r="L83" s="62">
        <v>29194.81</v>
      </c>
      <c r="M83" s="62">
        <v>29360.081935483871</v>
      </c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68" x14ac:dyDescent="0.3">
      <c r="A84" s="14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68" s="76" customFormat="1" x14ac:dyDescent="0.3">
      <c r="B85" s="77"/>
      <c r="C85" s="78">
        <f t="shared" ref="C85:K85" si="67">C20-C32</f>
        <v>0</v>
      </c>
      <c r="D85" s="78">
        <f t="shared" si="67"/>
        <v>0</v>
      </c>
      <c r="E85" s="78">
        <f t="shared" si="67"/>
        <v>0</v>
      </c>
      <c r="F85" s="78">
        <f t="shared" si="67"/>
        <v>0</v>
      </c>
      <c r="G85" s="78">
        <f t="shared" si="67"/>
        <v>0</v>
      </c>
      <c r="H85" s="78">
        <f t="shared" si="67"/>
        <v>0</v>
      </c>
      <c r="I85" s="78">
        <f t="shared" si="67"/>
        <v>0</v>
      </c>
      <c r="J85" s="78">
        <f t="shared" si="67"/>
        <v>0</v>
      </c>
      <c r="K85" s="78">
        <f t="shared" si="67"/>
        <v>0</v>
      </c>
      <c r="L85" s="78">
        <f>L20-L32</f>
        <v>0</v>
      </c>
      <c r="M85" s="78"/>
      <c r="N85" s="78">
        <f t="shared" ref="N85:BI85" si="68">N20-N32</f>
        <v>0</v>
      </c>
      <c r="O85" s="78">
        <f t="shared" si="68"/>
        <v>0</v>
      </c>
      <c r="P85" s="78">
        <f t="shared" si="68"/>
        <v>0</v>
      </c>
      <c r="Q85" s="78">
        <f t="shared" si="68"/>
        <v>0</v>
      </c>
      <c r="R85" s="78">
        <f t="shared" si="68"/>
        <v>0</v>
      </c>
      <c r="S85" s="78">
        <f t="shared" si="68"/>
        <v>0</v>
      </c>
      <c r="T85" s="78">
        <f t="shared" si="68"/>
        <v>0</v>
      </c>
      <c r="U85" s="78">
        <f t="shared" si="68"/>
        <v>0</v>
      </c>
      <c r="V85" s="78">
        <f t="shared" si="68"/>
        <v>0</v>
      </c>
      <c r="W85" s="78">
        <f t="shared" si="68"/>
        <v>0</v>
      </c>
      <c r="X85" s="78">
        <f t="shared" si="68"/>
        <v>0</v>
      </c>
      <c r="Y85" s="78"/>
      <c r="Z85" s="78">
        <f t="shared" ref="Z85" si="69">Z20-Z32</f>
        <v>0</v>
      </c>
      <c r="AA85" s="78">
        <f t="shared" si="68"/>
        <v>0</v>
      </c>
      <c r="AB85" s="78">
        <f t="shared" si="68"/>
        <v>0</v>
      </c>
      <c r="AC85" s="78">
        <f t="shared" si="68"/>
        <v>0</v>
      </c>
      <c r="AD85" s="78">
        <f t="shared" si="68"/>
        <v>0</v>
      </c>
      <c r="AE85" s="78">
        <f t="shared" si="68"/>
        <v>0</v>
      </c>
      <c r="AF85" s="78">
        <f t="shared" si="68"/>
        <v>0</v>
      </c>
      <c r="AG85" s="78">
        <f t="shared" si="68"/>
        <v>0</v>
      </c>
      <c r="AH85" s="78">
        <f t="shared" si="68"/>
        <v>0</v>
      </c>
      <c r="AI85" s="78">
        <f t="shared" si="68"/>
        <v>0</v>
      </c>
      <c r="AJ85" s="78">
        <f t="shared" si="68"/>
        <v>0</v>
      </c>
      <c r="AK85" s="78">
        <f t="shared" si="68"/>
        <v>0</v>
      </c>
      <c r="AL85" s="78">
        <f t="shared" si="68"/>
        <v>0</v>
      </c>
      <c r="AM85" s="78">
        <f t="shared" si="68"/>
        <v>0</v>
      </c>
      <c r="AN85" s="78">
        <f t="shared" si="68"/>
        <v>0</v>
      </c>
      <c r="AO85" s="78">
        <f t="shared" si="68"/>
        <v>0</v>
      </c>
      <c r="AP85" s="78">
        <f t="shared" si="68"/>
        <v>0</v>
      </c>
      <c r="AQ85" s="78">
        <f t="shared" si="68"/>
        <v>0</v>
      </c>
      <c r="AR85" s="78">
        <f t="shared" si="68"/>
        <v>0</v>
      </c>
      <c r="AS85" s="78">
        <f t="shared" si="68"/>
        <v>0</v>
      </c>
      <c r="AT85" s="78">
        <f t="shared" si="68"/>
        <v>0</v>
      </c>
      <c r="AU85" s="78">
        <f t="shared" si="68"/>
        <v>0</v>
      </c>
      <c r="AV85" s="78">
        <f t="shared" si="68"/>
        <v>0</v>
      </c>
      <c r="AW85" s="78">
        <f t="shared" si="68"/>
        <v>0</v>
      </c>
      <c r="AX85" s="78">
        <f t="shared" si="68"/>
        <v>0</v>
      </c>
      <c r="AY85" s="78">
        <f t="shared" si="68"/>
        <v>0</v>
      </c>
      <c r="AZ85" s="78">
        <f t="shared" si="68"/>
        <v>0</v>
      </c>
      <c r="BA85" s="78">
        <f t="shared" si="68"/>
        <v>0</v>
      </c>
      <c r="BB85" s="78">
        <f t="shared" si="68"/>
        <v>0</v>
      </c>
      <c r="BC85" s="78">
        <f t="shared" si="68"/>
        <v>0</v>
      </c>
      <c r="BD85" s="78">
        <f t="shared" si="68"/>
        <v>0</v>
      </c>
      <c r="BE85" s="78">
        <f t="shared" si="68"/>
        <v>0</v>
      </c>
      <c r="BF85" s="78">
        <f t="shared" si="68"/>
        <v>0</v>
      </c>
      <c r="BG85" s="78"/>
      <c r="BH85" s="78"/>
      <c r="BI85" s="78">
        <f t="shared" si="68"/>
        <v>0</v>
      </c>
      <c r="BJ85" s="79"/>
      <c r="BK85" s="79"/>
      <c r="BL85" s="79"/>
      <c r="BM85" s="79"/>
      <c r="BN85" s="79"/>
      <c r="BO85" s="79"/>
      <c r="BP85" s="79"/>
    </row>
    <row r="86" spans="1:68" s="76" customFormat="1" x14ac:dyDescent="0.3">
      <c r="A86" s="80"/>
      <c r="B86" s="77"/>
      <c r="C86" s="78">
        <f t="shared" ref="C86:K86" si="70">C32-C55</f>
        <v>0</v>
      </c>
      <c r="D86" s="78">
        <f t="shared" si="70"/>
        <v>0</v>
      </c>
      <c r="E86" s="78">
        <f t="shared" si="70"/>
        <v>0</v>
      </c>
      <c r="F86" s="78">
        <f t="shared" si="70"/>
        <v>0</v>
      </c>
      <c r="G86" s="78">
        <f t="shared" si="70"/>
        <v>0</v>
      </c>
      <c r="H86" s="78">
        <f t="shared" si="70"/>
        <v>0</v>
      </c>
      <c r="I86" s="78">
        <f t="shared" si="70"/>
        <v>0</v>
      </c>
      <c r="J86" s="78">
        <f t="shared" si="70"/>
        <v>0</v>
      </c>
      <c r="K86" s="78">
        <f t="shared" si="70"/>
        <v>0</v>
      </c>
      <c r="L86" s="78">
        <f>L32-L55</f>
        <v>0</v>
      </c>
      <c r="M86" s="78"/>
      <c r="N86" s="78">
        <f t="shared" ref="N86:BI86" si="71">N32-N55</f>
        <v>0</v>
      </c>
      <c r="O86" s="78">
        <f t="shared" si="71"/>
        <v>0</v>
      </c>
      <c r="P86" s="78">
        <f t="shared" si="71"/>
        <v>0</v>
      </c>
      <c r="Q86" s="78">
        <f t="shared" si="71"/>
        <v>0</v>
      </c>
      <c r="R86" s="78">
        <f t="shared" si="71"/>
        <v>0</v>
      </c>
      <c r="S86" s="78">
        <f t="shared" si="71"/>
        <v>0</v>
      </c>
      <c r="T86" s="78">
        <f t="shared" si="71"/>
        <v>0</v>
      </c>
      <c r="U86" s="78">
        <f t="shared" si="71"/>
        <v>0</v>
      </c>
      <c r="V86" s="78">
        <f t="shared" si="71"/>
        <v>0</v>
      </c>
      <c r="W86" s="78">
        <f t="shared" si="71"/>
        <v>0</v>
      </c>
      <c r="X86" s="78">
        <f t="shared" si="71"/>
        <v>0</v>
      </c>
      <c r="Y86" s="78"/>
      <c r="Z86" s="78">
        <f t="shared" ref="Z86" si="72">Z32-Z55</f>
        <v>0</v>
      </c>
      <c r="AA86" s="78">
        <f t="shared" si="71"/>
        <v>0</v>
      </c>
      <c r="AB86" s="78">
        <f t="shared" si="71"/>
        <v>0</v>
      </c>
      <c r="AC86" s="78">
        <f t="shared" si="71"/>
        <v>0</v>
      </c>
      <c r="AD86" s="78">
        <f t="shared" si="71"/>
        <v>0</v>
      </c>
      <c r="AE86" s="78">
        <f t="shared" si="71"/>
        <v>0</v>
      </c>
      <c r="AF86" s="78">
        <f t="shared" si="71"/>
        <v>0</v>
      </c>
      <c r="AG86" s="78">
        <f t="shared" si="71"/>
        <v>0</v>
      </c>
      <c r="AH86" s="78">
        <f t="shared" si="71"/>
        <v>0</v>
      </c>
      <c r="AI86" s="78">
        <f t="shared" si="71"/>
        <v>0</v>
      </c>
      <c r="AJ86" s="78">
        <f t="shared" si="71"/>
        <v>0</v>
      </c>
      <c r="AK86" s="78">
        <f t="shared" si="71"/>
        <v>0</v>
      </c>
      <c r="AL86" s="78">
        <f t="shared" si="71"/>
        <v>0</v>
      </c>
      <c r="AM86" s="78">
        <f t="shared" si="71"/>
        <v>0</v>
      </c>
      <c r="AN86" s="78">
        <f t="shared" si="71"/>
        <v>0</v>
      </c>
      <c r="AO86" s="78">
        <f t="shared" si="71"/>
        <v>0</v>
      </c>
      <c r="AP86" s="78">
        <f t="shared" si="71"/>
        <v>0</v>
      </c>
      <c r="AQ86" s="78">
        <f t="shared" si="71"/>
        <v>0</v>
      </c>
      <c r="AR86" s="78">
        <f t="shared" si="71"/>
        <v>0</v>
      </c>
      <c r="AS86" s="78">
        <f t="shared" si="71"/>
        <v>0</v>
      </c>
      <c r="AT86" s="78">
        <f t="shared" si="71"/>
        <v>0</v>
      </c>
      <c r="AU86" s="78">
        <f t="shared" si="71"/>
        <v>0</v>
      </c>
      <c r="AV86" s="78">
        <f t="shared" si="71"/>
        <v>0</v>
      </c>
      <c r="AW86" s="78">
        <f t="shared" si="71"/>
        <v>0</v>
      </c>
      <c r="AX86" s="78">
        <f t="shared" si="71"/>
        <v>0</v>
      </c>
      <c r="AY86" s="78">
        <f t="shared" si="71"/>
        <v>0</v>
      </c>
      <c r="AZ86" s="78">
        <f t="shared" si="71"/>
        <v>0</v>
      </c>
      <c r="BA86" s="78">
        <f t="shared" si="71"/>
        <v>0</v>
      </c>
      <c r="BB86" s="78">
        <f t="shared" si="71"/>
        <v>0</v>
      </c>
      <c r="BC86" s="78">
        <f t="shared" si="71"/>
        <v>0</v>
      </c>
      <c r="BD86" s="78">
        <f t="shared" si="71"/>
        <v>0</v>
      </c>
      <c r="BE86" s="78">
        <f t="shared" si="71"/>
        <v>0</v>
      </c>
      <c r="BF86" s="78">
        <f t="shared" si="71"/>
        <v>0</v>
      </c>
      <c r="BG86" s="78"/>
      <c r="BH86" s="78"/>
      <c r="BI86" s="78">
        <f t="shared" si="71"/>
        <v>0</v>
      </c>
      <c r="BJ86" s="79"/>
      <c r="BK86" s="79"/>
      <c r="BL86" s="79"/>
      <c r="BM86" s="79"/>
      <c r="BN86" s="79"/>
      <c r="BO86" s="79"/>
      <c r="BP86" s="79"/>
    </row>
    <row r="87" spans="1:68" s="76" customFormat="1" x14ac:dyDescent="0.3">
      <c r="A87" s="80"/>
      <c r="B87" s="77"/>
      <c r="C87" s="78">
        <f t="shared" ref="C87:BI87" si="73">C55-C78</f>
        <v>0</v>
      </c>
      <c r="D87" s="78">
        <f t="shared" si="73"/>
        <v>0</v>
      </c>
      <c r="E87" s="78">
        <f t="shared" si="73"/>
        <v>0</v>
      </c>
      <c r="F87" s="78">
        <f t="shared" si="73"/>
        <v>0</v>
      </c>
      <c r="G87" s="78">
        <f t="shared" si="73"/>
        <v>0</v>
      </c>
      <c r="H87" s="78">
        <f t="shared" si="73"/>
        <v>0</v>
      </c>
      <c r="I87" s="78">
        <f t="shared" si="73"/>
        <v>0</v>
      </c>
      <c r="J87" s="78">
        <f t="shared" si="73"/>
        <v>0</v>
      </c>
      <c r="K87" s="78">
        <f t="shared" si="73"/>
        <v>0</v>
      </c>
      <c r="L87" s="78">
        <f t="shared" si="73"/>
        <v>0</v>
      </c>
      <c r="M87" s="78"/>
      <c r="N87" s="78">
        <f t="shared" si="73"/>
        <v>0</v>
      </c>
      <c r="O87" s="78">
        <f t="shared" si="73"/>
        <v>0</v>
      </c>
      <c r="P87" s="78">
        <f t="shared" si="73"/>
        <v>0</v>
      </c>
      <c r="Q87" s="78">
        <f t="shared" si="73"/>
        <v>0</v>
      </c>
      <c r="R87" s="78">
        <f t="shared" si="73"/>
        <v>0</v>
      </c>
      <c r="S87" s="78">
        <f t="shared" si="73"/>
        <v>0</v>
      </c>
      <c r="T87" s="78">
        <f t="shared" si="73"/>
        <v>0</v>
      </c>
      <c r="U87" s="78">
        <f t="shared" si="73"/>
        <v>0</v>
      </c>
      <c r="V87" s="78">
        <f t="shared" si="73"/>
        <v>0</v>
      </c>
      <c r="W87" s="78">
        <f t="shared" si="73"/>
        <v>0</v>
      </c>
      <c r="X87" s="78">
        <f t="shared" si="73"/>
        <v>0</v>
      </c>
      <c r="Y87" s="78"/>
      <c r="Z87" s="78">
        <f t="shared" ref="Z87" si="74">Z55-Z78</f>
        <v>0</v>
      </c>
      <c r="AA87" s="78">
        <f t="shared" si="73"/>
        <v>0</v>
      </c>
      <c r="AB87" s="78">
        <f t="shared" si="73"/>
        <v>0</v>
      </c>
      <c r="AC87" s="78">
        <f t="shared" si="73"/>
        <v>0</v>
      </c>
      <c r="AD87" s="78">
        <f t="shared" si="73"/>
        <v>0</v>
      </c>
      <c r="AE87" s="78">
        <f t="shared" si="73"/>
        <v>0</v>
      </c>
      <c r="AF87" s="78">
        <f t="shared" si="73"/>
        <v>0</v>
      </c>
      <c r="AG87" s="78">
        <f t="shared" si="73"/>
        <v>0</v>
      </c>
      <c r="AH87" s="78">
        <f t="shared" si="73"/>
        <v>0</v>
      </c>
      <c r="AI87" s="78">
        <f t="shared" si="73"/>
        <v>0</v>
      </c>
      <c r="AJ87" s="78">
        <f t="shared" si="73"/>
        <v>0</v>
      </c>
      <c r="AK87" s="78">
        <f t="shared" si="73"/>
        <v>0</v>
      </c>
      <c r="AL87" s="78">
        <f t="shared" si="73"/>
        <v>0</v>
      </c>
      <c r="AM87" s="78">
        <f t="shared" si="73"/>
        <v>0</v>
      </c>
      <c r="AN87" s="78">
        <f t="shared" si="73"/>
        <v>0</v>
      </c>
      <c r="AO87" s="78">
        <f t="shared" si="73"/>
        <v>0</v>
      </c>
      <c r="AP87" s="78">
        <f t="shared" si="73"/>
        <v>0</v>
      </c>
      <c r="AQ87" s="78">
        <f t="shared" si="73"/>
        <v>0</v>
      </c>
      <c r="AR87" s="78">
        <f t="shared" si="73"/>
        <v>0</v>
      </c>
      <c r="AS87" s="78">
        <f t="shared" si="73"/>
        <v>0</v>
      </c>
      <c r="AT87" s="78">
        <f t="shared" si="73"/>
        <v>0</v>
      </c>
      <c r="AU87" s="78">
        <f t="shared" si="73"/>
        <v>0</v>
      </c>
      <c r="AV87" s="78">
        <f t="shared" si="73"/>
        <v>0</v>
      </c>
      <c r="AW87" s="78">
        <f t="shared" si="73"/>
        <v>0</v>
      </c>
      <c r="AX87" s="78">
        <f t="shared" si="73"/>
        <v>0</v>
      </c>
      <c r="AY87" s="78">
        <f t="shared" si="73"/>
        <v>0</v>
      </c>
      <c r="AZ87" s="78">
        <f t="shared" si="73"/>
        <v>0</v>
      </c>
      <c r="BA87" s="78">
        <f t="shared" si="73"/>
        <v>0</v>
      </c>
      <c r="BB87" s="78">
        <f t="shared" si="73"/>
        <v>0</v>
      </c>
      <c r="BC87" s="78">
        <f t="shared" si="73"/>
        <v>0</v>
      </c>
      <c r="BD87" s="78">
        <f t="shared" si="73"/>
        <v>0</v>
      </c>
      <c r="BE87" s="78">
        <f t="shared" si="73"/>
        <v>0</v>
      </c>
      <c r="BF87" s="78">
        <f t="shared" si="73"/>
        <v>0</v>
      </c>
      <c r="BG87" s="78"/>
      <c r="BH87" s="78"/>
      <c r="BI87" s="78">
        <f t="shared" si="73"/>
        <v>0</v>
      </c>
      <c r="BJ87" s="79"/>
      <c r="BK87" s="79"/>
      <c r="BL87" s="79"/>
      <c r="BM87" s="79"/>
      <c r="BN87" s="79"/>
      <c r="BO87" s="79"/>
      <c r="BP87" s="79"/>
    </row>
    <row r="88" spans="1:68" x14ac:dyDescent="0.3">
      <c r="B88" s="81"/>
      <c r="C88" s="1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18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18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81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1"/>
    </row>
  </sheetData>
  <mergeCells count="20">
    <mergeCell ref="C36:N36"/>
    <mergeCell ref="O36:Z36"/>
    <mergeCell ref="AA36:AL36"/>
    <mergeCell ref="AM36:AW36"/>
    <mergeCell ref="AX36:BI36"/>
    <mergeCell ref="C59:N59"/>
    <mergeCell ref="O59:Z59"/>
    <mergeCell ref="AA59:AL59"/>
    <mergeCell ref="AM59:AW59"/>
    <mergeCell ref="AX59:BI59"/>
    <mergeCell ref="C7:N7"/>
    <mergeCell ref="O7:Z7"/>
    <mergeCell ref="AA7:AL7"/>
    <mergeCell ref="AM7:AW7"/>
    <mergeCell ref="AX7:BI7"/>
    <mergeCell ref="C26:N26"/>
    <mergeCell ref="O26:Z26"/>
    <mergeCell ref="AA26:AL26"/>
    <mergeCell ref="AM26:AW26"/>
    <mergeCell ref="AX26:BI26"/>
  </mergeCells>
  <conditionalFormatting sqref="AX8:AY8 BI8">
    <cfRule type="timePeriod" dxfId="8" priority="9" timePeriod="lastWeek">
      <formula>AND(TODAY()-ROUNDDOWN(AX8,0)&gt;=(WEEKDAY(TODAY())),TODAY()-ROUNDDOWN(AX8,0)&lt;(WEEKDAY(TODAY())+7))</formula>
    </cfRule>
  </conditionalFormatting>
  <conditionalFormatting sqref="AX27:AY27 BI27">
    <cfRule type="timePeriod" dxfId="7" priority="8" timePeriod="lastWeek">
      <formula>AND(TODAY()-ROUNDDOWN(AX27,0)&gt;=(WEEKDAY(TODAY())),TODAY()-ROUNDDOWN(AX27,0)&lt;(WEEKDAY(TODAY())+7))</formula>
    </cfRule>
  </conditionalFormatting>
  <conditionalFormatting sqref="AX37:AY37 BI37">
    <cfRule type="timePeriod" dxfId="6" priority="7" timePeriod="lastWeek">
      <formula>AND(TODAY()-ROUNDDOWN(AX37,0)&gt;=(WEEKDAY(TODAY())),TODAY()-ROUNDDOWN(AX37,0)&lt;(WEEKDAY(TODAY())+7))</formula>
    </cfRule>
  </conditionalFormatting>
  <conditionalFormatting sqref="AX60:AY60 BI60">
    <cfRule type="timePeriod" dxfId="5" priority="6" timePeriod="lastWeek">
      <formula>AND(TODAY()-ROUNDDOWN(AX60,0)&gt;=(WEEKDAY(TODAY())),TODAY()-ROUNDDOWN(AX60,0)&lt;(WEEKDAY(TODAY())+7))</formula>
    </cfRule>
  </conditionalFormatting>
  <conditionalFormatting sqref="C61:L61 C77:I77 C62:K76 L62:L77 O61:X77 AA61:AJ77 AM61:BI78">
    <cfRule type="cellIs" dxfId="4" priority="5" operator="lessThan">
      <formula>0</formula>
    </cfRule>
  </conditionalFormatting>
  <conditionalFormatting sqref="AL61:AL79">
    <cfRule type="cellIs" dxfId="3" priority="4" operator="lessThan">
      <formula>0</formula>
    </cfRule>
  </conditionalFormatting>
  <conditionalFormatting sqref="M61:M77">
    <cfRule type="cellIs" dxfId="2" priority="3" operator="lessThan">
      <formula>0</formula>
    </cfRule>
  </conditionalFormatting>
  <conditionalFormatting sqref="Y61:Y77">
    <cfRule type="cellIs" dxfId="1" priority="2" operator="lessThan">
      <formula>0</formula>
    </cfRule>
  </conditionalFormatting>
  <conditionalFormatting sqref="AK61:AK77">
    <cfRule type="cellIs" dxfId="0" priority="1" operator="lessThan">
      <formula>0</formula>
    </cfRule>
  </conditionalFormatting>
  <hyperlinks>
    <hyperlink ref="A1" location="indice!A1" display="Indice" xr:uid="{3CB34267-4DB3-4F6C-97CF-930240561B14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E037-A31A-447B-BC31-DAD16675966A}">
  <dimension ref="A1:U57"/>
  <sheetViews>
    <sheetView topLeftCell="A34" zoomScale="85" zoomScaleNormal="85" workbookViewId="0">
      <selection activeCell="B11" sqref="B11"/>
    </sheetView>
  </sheetViews>
  <sheetFormatPr baseColWidth="10" defaultColWidth="11.44140625" defaultRowHeight="15.6" x14ac:dyDescent="0.3"/>
  <cols>
    <col min="1" max="1" width="6.88671875" style="9" bestFit="1" customWidth="1"/>
    <col min="2" max="2" width="72.6640625" style="15" customWidth="1"/>
    <col min="3" max="4" width="7.6640625" style="76" bestFit="1" customWidth="1"/>
    <col min="5" max="5" width="8.88671875" style="76" bestFit="1" customWidth="1"/>
    <col min="6" max="6" width="16.109375" style="76" bestFit="1" customWidth="1"/>
    <col min="7" max="7" width="17.109375" style="76" bestFit="1" customWidth="1"/>
    <col min="8" max="8" width="19.44140625" style="76" bestFit="1" customWidth="1"/>
    <col min="9" max="16384" width="11.44140625" style="1"/>
  </cols>
  <sheetData>
    <row r="1" spans="1:21" x14ac:dyDescent="0.3">
      <c r="A1" s="8" t="s">
        <v>78</v>
      </c>
    </row>
    <row r="2" spans="1:21" ht="18" x14ac:dyDescent="0.35">
      <c r="B2" s="11" t="s">
        <v>84</v>
      </c>
      <c r="E2" s="83"/>
      <c r="F2" s="83"/>
      <c r="G2" s="83"/>
      <c r="H2" s="83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x14ac:dyDescent="0.3">
      <c r="B3" s="1" t="str">
        <f>índice!B5</f>
        <v>Información al: 26-03-2021</v>
      </c>
    </row>
    <row r="4" spans="1:21" x14ac:dyDescent="0.3">
      <c r="B4" s="51"/>
    </row>
    <row r="5" spans="1:21" x14ac:dyDescent="0.3">
      <c r="B5" s="15" t="s">
        <v>55</v>
      </c>
    </row>
    <row r="7" spans="1:21" x14ac:dyDescent="0.3">
      <c r="B7" s="85"/>
      <c r="C7" s="6" t="s">
        <v>70</v>
      </c>
      <c r="D7" s="6"/>
      <c r="E7" s="6"/>
      <c r="F7" s="6"/>
      <c r="G7" s="6"/>
      <c r="H7" s="6"/>
    </row>
    <row r="8" spans="1:21" ht="15" customHeight="1" x14ac:dyDescent="0.3">
      <c r="B8" s="21"/>
      <c r="C8" s="7" t="s">
        <v>56</v>
      </c>
      <c r="D8" s="7"/>
      <c r="E8" s="7"/>
      <c r="F8" s="7" t="s">
        <v>57</v>
      </c>
      <c r="G8" s="7"/>
      <c r="H8" s="7"/>
    </row>
    <row r="9" spans="1:21" x14ac:dyDescent="0.3">
      <c r="B9" s="21"/>
      <c r="C9" s="4" t="s">
        <v>58</v>
      </c>
      <c r="D9" s="4" t="s">
        <v>59</v>
      </c>
      <c r="E9" s="4" t="s">
        <v>60</v>
      </c>
      <c r="F9" s="4" t="s">
        <v>61</v>
      </c>
      <c r="G9" s="4" t="s">
        <v>62</v>
      </c>
      <c r="H9" s="4" t="s">
        <v>72</v>
      </c>
    </row>
    <row r="10" spans="1:21" x14ac:dyDescent="0.3">
      <c r="A10" s="9">
        <v>1</v>
      </c>
      <c r="B10" s="1" t="s">
        <v>17</v>
      </c>
      <c r="C10" s="62">
        <f>VLOOKUP(A10,[1]monto_uf_size!A:D,2,0)</f>
        <v>70.675003051757813</v>
      </c>
      <c r="D10" s="62">
        <f>VLOOKUP(A10,[1]monto_uf_size!A:D,3,0)</f>
        <v>174.65235900878906</v>
      </c>
      <c r="E10" s="62">
        <f>VLOOKUP(A10,[1]monto_uf_size!A:D,4,0)</f>
        <v>498.025390625</v>
      </c>
      <c r="F10" s="86">
        <f>VLOOKUP(A10,[1]plazo_size!A:E,3,0)</f>
        <v>42.13</v>
      </c>
      <c r="G10" s="86">
        <f>VLOOKUP(A10,[1]gracia_size!A:E,3,0)</f>
        <v>7.13</v>
      </c>
      <c r="H10" s="86">
        <f>VLOOKUP(A10,[1]garantia_size!A:E,3,0)</f>
        <v>42.13</v>
      </c>
    </row>
    <row r="11" spans="1:21" x14ac:dyDescent="0.3">
      <c r="A11" s="9">
        <v>2</v>
      </c>
      <c r="B11" s="1" t="s">
        <v>18</v>
      </c>
      <c r="C11" s="62">
        <f>VLOOKUP(A11,[1]monto_uf_size!A:D,2,0)</f>
        <v>2397.56591796875</v>
      </c>
      <c r="D11" s="62">
        <f>VLOOKUP(A11,[1]monto_uf_size!A:D,3,0)</f>
        <v>3482.472900390625</v>
      </c>
      <c r="E11" s="62">
        <f>VLOOKUP(A11,[1]monto_uf_size!A:D,4,0)</f>
        <v>5220.69482421875</v>
      </c>
      <c r="F11" s="86">
        <f>VLOOKUP(A11,[1]plazo_size!A:E,3,0)</f>
        <v>48</v>
      </c>
      <c r="G11" s="86">
        <f>VLOOKUP(A11,[1]gracia_size!A:E,3,0)</f>
        <v>7.13</v>
      </c>
      <c r="H11" s="86">
        <f>VLOOKUP(A11,[1]garantia_size!A:E,3,0)</f>
        <v>48</v>
      </c>
    </row>
    <row r="12" spans="1:21" x14ac:dyDescent="0.3">
      <c r="A12" s="9">
        <v>3</v>
      </c>
      <c r="B12" s="1" t="s">
        <v>19</v>
      </c>
      <c r="C12" s="62">
        <f>VLOOKUP(A12,[1]monto_uf_size!A:D,2,0)</f>
        <v>6877.6865234375</v>
      </c>
      <c r="D12" s="62">
        <f>VLOOKUP(A12,[1]monto_uf_size!A:D,3,0)</f>
        <v>10447.10546875</v>
      </c>
      <c r="E12" s="62">
        <f>VLOOKUP(A12,[1]monto_uf_size!A:D,4,0)</f>
        <v>17411.6328125</v>
      </c>
      <c r="F12" s="86">
        <f>VLOOKUP(A12,[1]plazo_size!A:E,3,0)</f>
        <v>48</v>
      </c>
      <c r="G12" s="86">
        <f>VLOOKUP(A12,[1]gracia_size!A:E,3,0)</f>
        <v>7.13</v>
      </c>
      <c r="H12" s="86">
        <f>VLOOKUP(A12,[1]garantia_size!A:E,3,0)</f>
        <v>48</v>
      </c>
    </row>
    <row r="13" spans="1:21" x14ac:dyDescent="0.3">
      <c r="A13" s="9">
        <v>4</v>
      </c>
      <c r="B13" s="31" t="s">
        <v>20</v>
      </c>
      <c r="C13" s="65">
        <f>VLOOKUP(A13,[1]monto_uf_size!A:D,2,0)</f>
        <v>17411.580078125</v>
      </c>
      <c r="D13" s="65">
        <f>VLOOKUP(A13,[1]monto_uf_size!A:D,3,0)</f>
        <v>27865.59375</v>
      </c>
      <c r="E13" s="65">
        <f>VLOOKUP(A13,[1]monto_uf_size!A:D,4,0)</f>
        <v>51007.11328125</v>
      </c>
      <c r="F13" s="87">
        <f>VLOOKUP(A13,[1]plazo_size!A:E,3,0)</f>
        <v>47.77</v>
      </c>
      <c r="G13" s="87">
        <f>VLOOKUP(A13,[1]gracia_size!A:E,3,0)</f>
        <v>7.1000000000000005</v>
      </c>
      <c r="H13" s="87">
        <f>VLOOKUP(A13,[1]garantia_size!A:E,3,0)</f>
        <v>47.77</v>
      </c>
    </row>
    <row r="15" spans="1:21" x14ac:dyDescent="0.3">
      <c r="B15" s="15" t="s">
        <v>85</v>
      </c>
    </row>
    <row r="17" spans="2:8" x14ac:dyDescent="0.3">
      <c r="B17" s="85"/>
      <c r="C17" s="6" t="s">
        <v>70</v>
      </c>
      <c r="D17" s="6"/>
      <c r="E17" s="6"/>
      <c r="F17" s="6"/>
      <c r="G17" s="6"/>
      <c r="H17" s="6"/>
    </row>
    <row r="18" spans="2:8" x14ac:dyDescent="0.3">
      <c r="B18" s="21"/>
      <c r="C18" s="7" t="s">
        <v>56</v>
      </c>
      <c r="D18" s="7"/>
      <c r="E18" s="7"/>
      <c r="F18" s="7" t="s">
        <v>57</v>
      </c>
      <c r="G18" s="7"/>
      <c r="H18" s="7"/>
    </row>
    <row r="19" spans="2:8" x14ac:dyDescent="0.3">
      <c r="B19" s="21"/>
      <c r="C19" s="4" t="s">
        <v>58</v>
      </c>
      <c r="D19" s="4" t="s">
        <v>59</v>
      </c>
      <c r="E19" s="4" t="s">
        <v>60</v>
      </c>
      <c r="F19" s="4" t="s">
        <v>61</v>
      </c>
      <c r="G19" s="4" t="s">
        <v>62</v>
      </c>
      <c r="H19" s="4" t="s">
        <v>72</v>
      </c>
    </row>
    <row r="20" spans="2:8" x14ac:dyDescent="0.3">
      <c r="B20" s="23" t="s">
        <v>21</v>
      </c>
      <c r="C20" s="62">
        <f>VLOOKUP(B20,[1]monto_uf_sector!A:D,2,0)</f>
        <v>105.76245880126953</v>
      </c>
      <c r="D20" s="62">
        <f>VLOOKUP(B20,[1]monto_uf_sector!A:D,3,0)</f>
        <v>275.91940307617188</v>
      </c>
      <c r="E20" s="62">
        <f>VLOOKUP(B20,[1]monto_uf_sector!A:D,4,0)</f>
        <v>767.95611572265625</v>
      </c>
      <c r="F20" s="86">
        <f>VLOOKUP(B20,[1]plazo_sector!A:E,3,0)</f>
        <v>42.4</v>
      </c>
      <c r="G20" s="86">
        <f>VLOOKUP(B20,[1]gracia_sector!A:E,3,0)</f>
        <v>7.1000000000000005</v>
      </c>
      <c r="H20" s="86">
        <f>VLOOKUP(B20,[1]garantia_sector!A:E,3,0)</f>
        <v>42.4</v>
      </c>
    </row>
    <row r="21" spans="2:8" x14ac:dyDescent="0.3">
      <c r="B21" s="23" t="s">
        <v>22</v>
      </c>
      <c r="C21" s="62">
        <f>VLOOKUP(B21,[1]monto_uf_sector!A:D,2,0)</f>
        <v>174.23776245117188</v>
      </c>
      <c r="D21" s="62">
        <f>VLOOKUP(B21,[1]monto_uf_sector!A:D,3,0)</f>
        <v>522.347412109375</v>
      </c>
      <c r="E21" s="62">
        <f>VLOOKUP(B21,[1]monto_uf_sector!A:D,4,0)</f>
        <v>1547.69873046875</v>
      </c>
      <c r="F21" s="86">
        <f>VLOOKUP(B21,[1]plazo_sector!A:E,3,0)</f>
        <v>47.53</v>
      </c>
      <c r="G21" s="86">
        <f>VLOOKUP(B21,[1]gracia_sector!A:E,3,0)</f>
        <v>7.13</v>
      </c>
      <c r="H21" s="86">
        <f>VLOOKUP(B21,[1]garantia_sector!A:E,3,0)</f>
        <v>47.53</v>
      </c>
    </row>
    <row r="22" spans="2:8" x14ac:dyDescent="0.3">
      <c r="B22" s="23" t="s">
        <v>23</v>
      </c>
      <c r="C22" s="62">
        <f>VLOOKUP(B22,[1]monto_uf_sector!A:D,2,0)</f>
        <v>98.942039489746094</v>
      </c>
      <c r="D22" s="62">
        <f>VLOOKUP(B22,[1]monto_uf_sector!A:D,3,0)</f>
        <v>176.93890380859375</v>
      </c>
      <c r="E22" s="62">
        <f>VLOOKUP(B22,[1]monto_uf_sector!A:D,4,0)</f>
        <v>523.3599853515625</v>
      </c>
      <c r="F22" s="86">
        <f>VLOOKUP(B22,[1]plazo_sector!A:E,3,0)</f>
        <v>42.03</v>
      </c>
      <c r="G22" s="86">
        <f>VLOOKUP(B22,[1]gracia_sector!A:E,3,0)</f>
        <v>7.07</v>
      </c>
      <c r="H22" s="86">
        <f>VLOOKUP(B22,[1]garantia_sector!A:E,3,0)</f>
        <v>42.03</v>
      </c>
    </row>
    <row r="23" spans="2:8" x14ac:dyDescent="0.3">
      <c r="B23" s="23" t="s">
        <v>24</v>
      </c>
      <c r="C23" s="62">
        <f>VLOOKUP(B23,[1]monto_uf_sector!A:D,2,0)</f>
        <v>137.32415771484375</v>
      </c>
      <c r="D23" s="62">
        <f>VLOOKUP(B23,[1]monto_uf_sector!A:D,3,0)</f>
        <v>450.80816650390625</v>
      </c>
      <c r="E23" s="62">
        <f>VLOOKUP(B23,[1]monto_uf_sector!A:D,4,0)</f>
        <v>1636.7427978515625</v>
      </c>
      <c r="F23" s="86">
        <f>VLOOKUP(B23,[1]plazo_sector!A:E,3,0)</f>
        <v>47.4</v>
      </c>
      <c r="G23" s="86">
        <f>VLOOKUP(B23,[1]gracia_sector!A:E,3,0)</f>
        <v>7.03</v>
      </c>
      <c r="H23" s="86">
        <f>VLOOKUP(B23,[1]garantia_sector!A:E,3,0)</f>
        <v>47.4</v>
      </c>
    </row>
    <row r="24" spans="2:8" x14ac:dyDescent="0.3">
      <c r="B24" s="23" t="s">
        <v>25</v>
      </c>
      <c r="C24" s="62">
        <f>VLOOKUP(B24,[1]monto_uf_sector!A:D,2,0)</f>
        <v>209.09567260742188</v>
      </c>
      <c r="D24" s="62">
        <f>VLOOKUP(B24,[1]monto_uf_sector!A:D,3,0)</f>
        <v>640.92431640625</v>
      </c>
      <c r="E24" s="62">
        <f>VLOOKUP(B24,[1]monto_uf_sector!A:D,4,0)</f>
        <v>1870.0579833984375</v>
      </c>
      <c r="F24" s="86">
        <f>VLOOKUP(B24,[1]plazo_sector!A:E,3,0)</f>
        <v>47.13</v>
      </c>
      <c r="G24" s="86">
        <f>VLOOKUP(B24,[1]gracia_sector!A:E,3,0)</f>
        <v>7.13</v>
      </c>
      <c r="H24" s="86">
        <f>VLOOKUP(B24,[1]garantia_sector!A:E,3,0)</f>
        <v>47.13</v>
      </c>
    </row>
    <row r="25" spans="2:8" x14ac:dyDescent="0.3">
      <c r="B25" s="23" t="s">
        <v>26</v>
      </c>
      <c r="C25" s="62">
        <f>VLOOKUP(B25,[1]monto_uf_sector!A:D,2,0)</f>
        <v>139.35885620117188</v>
      </c>
      <c r="D25" s="62">
        <f>VLOOKUP(B25,[1]monto_uf_sector!A:D,3,0)</f>
        <v>353.21011352539063</v>
      </c>
      <c r="E25" s="62">
        <f>VLOOKUP(B25,[1]monto_uf_sector!A:D,4,0)</f>
        <v>1045.49658203125</v>
      </c>
      <c r="F25" s="86">
        <f>VLOOKUP(B25,[1]plazo_sector!A:E,3,0)</f>
        <v>47.57</v>
      </c>
      <c r="G25" s="86">
        <f>VLOOKUP(B25,[1]gracia_sector!A:E,3,0)</f>
        <v>7.13</v>
      </c>
      <c r="H25" s="86">
        <f>VLOOKUP(B25,[1]garantia_sector!A:E,3,0)</f>
        <v>47.57</v>
      </c>
    </row>
    <row r="26" spans="2:8" x14ac:dyDescent="0.3">
      <c r="B26" s="23" t="s">
        <v>27</v>
      </c>
      <c r="C26" s="62">
        <f>VLOOKUP(B26,[1]monto_uf_sector!A:D,2,0)</f>
        <v>105.81752777099609</v>
      </c>
      <c r="D26" s="62">
        <f>VLOOKUP(B26,[1]monto_uf_sector!A:D,3,0)</f>
        <v>334.79901123046875</v>
      </c>
      <c r="E26" s="62">
        <f>VLOOKUP(B26,[1]monto_uf_sector!A:D,4,0)</f>
        <v>1000.5</v>
      </c>
      <c r="F26" s="86">
        <f>VLOOKUP(B26,[1]plazo_sector!A:E,3,0)</f>
        <v>42.67</v>
      </c>
      <c r="G26" s="86">
        <f>VLOOKUP(B26,[1]gracia_sector!A:E,3,0)</f>
        <v>7.53</v>
      </c>
      <c r="H26" s="86">
        <f>VLOOKUP(B26,[1]garantia_sector!A:E,3,0)</f>
        <v>42.67</v>
      </c>
    </row>
    <row r="27" spans="2:8" x14ac:dyDescent="0.3">
      <c r="B27" s="23" t="s">
        <v>28</v>
      </c>
      <c r="C27" s="62">
        <f>VLOOKUP(B27,[1]monto_uf_sector!A:D,2,0)</f>
        <v>175.37022399902344</v>
      </c>
      <c r="D27" s="62">
        <f>VLOOKUP(B27,[1]monto_uf_sector!A:D,3,0)</f>
        <v>523.22491455078125</v>
      </c>
      <c r="E27" s="62">
        <f>VLOOKUP(B27,[1]monto_uf_sector!A:D,4,0)</f>
        <v>1741.970947265625</v>
      </c>
      <c r="F27" s="86">
        <f>VLOOKUP(B27,[1]plazo_sector!A:E,3,0)</f>
        <v>47.53</v>
      </c>
      <c r="G27" s="86">
        <f>VLOOKUP(B27,[1]gracia_sector!A:E,3,0)</f>
        <v>7.1000000000000005</v>
      </c>
      <c r="H27" s="86">
        <f>VLOOKUP(B27,[1]garantia_sector!A:E,3,0)</f>
        <v>47.53</v>
      </c>
    </row>
    <row r="28" spans="2:8" x14ac:dyDescent="0.3">
      <c r="B28" s="23" t="s">
        <v>29</v>
      </c>
      <c r="C28" s="62">
        <f>VLOOKUP(B28,[1]monto_uf_sector!A:D,2,0)</f>
        <v>243.61921691894531</v>
      </c>
      <c r="D28" s="62">
        <f>VLOOKUP(B28,[1]monto_uf_sector!A:D,3,0)</f>
        <v>566.1319580078125</v>
      </c>
      <c r="E28" s="62">
        <f>VLOOKUP(B28,[1]monto_uf_sector!A:D,4,0)</f>
        <v>1487.6025390625</v>
      </c>
      <c r="F28" s="86">
        <f>VLOOKUP(B28,[1]plazo_sector!A:E,3,0)</f>
        <v>47.9</v>
      </c>
      <c r="G28" s="86">
        <f>VLOOKUP(B28,[1]gracia_sector!A:E,3,0)</f>
        <v>7.13</v>
      </c>
      <c r="H28" s="86">
        <f>VLOOKUP(B28,[1]garantia_sector!A:E,3,0)</f>
        <v>47.9</v>
      </c>
    </row>
    <row r="29" spans="2:8" x14ac:dyDescent="0.3">
      <c r="B29" s="23" t="s">
        <v>30</v>
      </c>
      <c r="C29" s="62">
        <f>VLOOKUP(B29,[1]monto_uf_sector!A:D,2,0)</f>
        <v>209.49996948242188</v>
      </c>
      <c r="D29" s="62">
        <f>VLOOKUP(B29,[1]monto_uf_sector!A:D,3,0)</f>
        <v>696.824951171875</v>
      </c>
      <c r="E29" s="62">
        <f>VLOOKUP(B29,[1]monto_uf_sector!A:D,4,0)</f>
        <v>2539.509765625</v>
      </c>
      <c r="F29" s="86">
        <f>VLOOKUP(B29,[1]plazo_sector!A:E,3,0)</f>
        <v>47.730000000000004</v>
      </c>
      <c r="G29" s="86">
        <f>VLOOKUP(B29,[1]gracia_sector!A:E,3,0)</f>
        <v>7.13</v>
      </c>
      <c r="H29" s="86">
        <f>VLOOKUP(B29,[1]garantia_sector!A:E,3,0)</f>
        <v>47.730000000000004</v>
      </c>
    </row>
    <row r="30" spans="2:8" x14ac:dyDescent="0.3">
      <c r="B30" s="23" t="s">
        <v>31</v>
      </c>
      <c r="C30" s="62">
        <f>VLOOKUP(B30,[1]monto_uf_sector!A:D,2,0)</f>
        <v>247.32960510253906</v>
      </c>
      <c r="D30" s="62">
        <f>VLOOKUP(B30,[1]monto_uf_sector!A:D,3,0)</f>
        <v>697.7569580078125</v>
      </c>
      <c r="E30" s="62">
        <f>VLOOKUP(B30,[1]monto_uf_sector!A:D,4,0)</f>
        <v>2089.44384765625</v>
      </c>
      <c r="F30" s="86">
        <f>VLOOKUP(B30,[1]plazo_sector!A:E,3,0)</f>
        <v>47.83</v>
      </c>
      <c r="G30" s="86">
        <f>VLOOKUP(B30,[1]gracia_sector!A:E,3,0)</f>
        <v>7.13</v>
      </c>
      <c r="H30" s="86">
        <f>VLOOKUP(B30,[1]garantia_sector!A:E,3,0)</f>
        <v>47.83</v>
      </c>
    </row>
    <row r="31" spans="2:8" x14ac:dyDescent="0.3">
      <c r="B31" s="23" t="s">
        <v>32</v>
      </c>
      <c r="C31" s="62">
        <f>VLOOKUP(B31,[1]monto_uf_sector!A:D,2,0)</f>
        <v>200.82518005371094</v>
      </c>
      <c r="D31" s="62">
        <f>VLOOKUP(B31,[1]monto_uf_sector!A:D,3,0)</f>
        <v>692.608642578125</v>
      </c>
      <c r="E31" s="62">
        <f>VLOOKUP(B31,[1]monto_uf_sector!A:D,4,0)</f>
        <v>2089.44384765625</v>
      </c>
      <c r="F31" s="86">
        <f>VLOOKUP(B31,[1]plazo_sector!A:E,3,0)</f>
        <v>47.57</v>
      </c>
      <c r="G31" s="86">
        <f>VLOOKUP(B31,[1]gracia_sector!A:E,3,0)</f>
        <v>7.13</v>
      </c>
      <c r="H31" s="86">
        <f>VLOOKUP(B31,[1]garantia_sector!A:E,3,0)</f>
        <v>47.57</v>
      </c>
    </row>
    <row r="32" spans="2:8" x14ac:dyDescent="0.3">
      <c r="B32" s="23" t="s">
        <v>33</v>
      </c>
      <c r="C32" s="62">
        <f>VLOOKUP(B32,[1]monto_uf_sector!A:D,2,0)</f>
        <v>81.118682861328125</v>
      </c>
      <c r="D32" s="62">
        <f>VLOOKUP(B32,[1]monto_uf_sector!A:D,3,0)</f>
        <v>223.89990234375</v>
      </c>
      <c r="E32" s="62">
        <f>VLOOKUP(B32,[1]monto_uf_sector!A:D,4,0)</f>
        <v>1219.2174072265625</v>
      </c>
      <c r="F32" s="86">
        <f>VLOOKUP(B32,[1]plazo_sector!A:E,3,0)</f>
        <v>42.7</v>
      </c>
      <c r="G32" s="86">
        <f>VLOOKUP(B32,[1]gracia_sector!A:E,3,0)</f>
        <v>7.07</v>
      </c>
      <c r="H32" s="86">
        <f>VLOOKUP(B32,[1]garantia_sector!A:E,3,0)</f>
        <v>42.7</v>
      </c>
    </row>
    <row r="33" spans="1:8" x14ac:dyDescent="0.3">
      <c r="B33" s="23" t="s">
        <v>34</v>
      </c>
      <c r="C33" s="62">
        <f>VLOOKUP(B33,[1]monto_uf_sector!A:D,2,0)</f>
        <v>181.58537292480469</v>
      </c>
      <c r="D33" s="62">
        <f>VLOOKUP(B33,[1]monto_uf_sector!A:D,3,0)</f>
        <v>591.10577392578125</v>
      </c>
      <c r="E33" s="62">
        <f>VLOOKUP(B33,[1]monto_uf_sector!A:D,4,0)</f>
        <v>1743.3514404296875</v>
      </c>
      <c r="F33" s="86">
        <f>VLOOKUP(B33,[1]plazo_sector!A:E,3,0)</f>
        <v>47.77</v>
      </c>
      <c r="G33" s="86">
        <f>VLOOKUP(B33,[1]gracia_sector!A:E,3,0)</f>
        <v>7.13</v>
      </c>
      <c r="H33" s="86">
        <f>VLOOKUP(B33,[1]garantia_sector!A:E,3,0)</f>
        <v>47.77</v>
      </c>
    </row>
    <row r="34" spans="1:8" x14ac:dyDescent="0.3">
      <c r="B34" s="31" t="s">
        <v>35</v>
      </c>
      <c r="C34" s="65">
        <f>VLOOKUP(B34,[1]monto_uf_sector!A:D,2,0)</f>
        <v>106.5008544921875</v>
      </c>
      <c r="D34" s="65">
        <f>VLOOKUP(B34,[1]monto_uf_sector!A:D,3,0)</f>
        <v>345.91400146484375</v>
      </c>
      <c r="E34" s="65">
        <f>VLOOKUP(B34,[1]monto_uf_sector!A:D,4,0)</f>
        <v>1046.504150390625</v>
      </c>
      <c r="F34" s="87">
        <f>VLOOKUP(B34,[1]plazo_sector!A:E,3,0)</f>
        <v>42.7</v>
      </c>
      <c r="G34" s="87">
        <f>VLOOKUP(B34,[1]gracia_sector!A:E,3,0)</f>
        <v>7.13</v>
      </c>
      <c r="H34" s="87">
        <f>VLOOKUP(B34,[1]garantia_sector!A:E,3,0)</f>
        <v>42.7</v>
      </c>
    </row>
    <row r="35" spans="1:8" x14ac:dyDescent="0.3">
      <c r="B35" s="1" t="s">
        <v>63</v>
      </c>
    </row>
    <row r="37" spans="1:8" x14ac:dyDescent="0.3">
      <c r="B37" s="15" t="s">
        <v>64</v>
      </c>
    </row>
    <row r="39" spans="1:8" x14ac:dyDescent="0.3">
      <c r="B39" s="85"/>
      <c r="C39" s="6" t="s">
        <v>70</v>
      </c>
      <c r="D39" s="6"/>
      <c r="E39" s="6"/>
      <c r="F39" s="6"/>
      <c r="G39" s="6"/>
      <c r="H39" s="6"/>
    </row>
    <row r="40" spans="1:8" x14ac:dyDescent="0.3">
      <c r="B40" s="21"/>
      <c r="C40" s="7" t="s">
        <v>56</v>
      </c>
      <c r="D40" s="7"/>
      <c r="E40" s="7"/>
      <c r="F40" s="7" t="s">
        <v>57</v>
      </c>
      <c r="G40" s="7"/>
      <c r="H40" s="7"/>
    </row>
    <row r="41" spans="1:8" x14ac:dyDescent="0.3">
      <c r="B41" s="21"/>
      <c r="C41" s="4" t="s">
        <v>58</v>
      </c>
      <c r="D41" s="4" t="s">
        <v>59</v>
      </c>
      <c r="E41" s="4" t="s">
        <v>60</v>
      </c>
      <c r="F41" s="4" t="s">
        <v>61</v>
      </c>
      <c r="G41" s="4" t="s">
        <v>62</v>
      </c>
      <c r="H41" s="4" t="s">
        <v>72</v>
      </c>
    </row>
    <row r="42" spans="1:8" x14ac:dyDescent="0.3">
      <c r="A42" s="88">
        <v>15</v>
      </c>
      <c r="B42" s="23" t="s">
        <v>39</v>
      </c>
      <c r="C42" s="62">
        <f>VLOOKUP(A42,[1]monto_uf_region!A:D,2,0)</f>
        <v>70.766365051269531</v>
      </c>
      <c r="D42" s="62">
        <f>VLOOKUP(A42,[1]monto_uf_region!A:D,3,0)</f>
        <v>174.38812255859375</v>
      </c>
      <c r="E42" s="62">
        <f>VLOOKUP(A42,[1]monto_uf_region!A:D,4,0)</f>
        <v>353.83566284179688</v>
      </c>
      <c r="F42" s="86">
        <f>VLOOKUP(A42,[1]plazo_region!A:E,3,0)</f>
        <v>36.869999999999997</v>
      </c>
      <c r="G42" s="86">
        <f>VLOOKUP(A42,[1]gracia_region!A:E,3,0)</f>
        <v>7.13</v>
      </c>
      <c r="H42" s="86">
        <f>VLOOKUP(A42,[1]garantia_region!A:E,3,0)</f>
        <v>36.869999999999997</v>
      </c>
    </row>
    <row r="43" spans="1:8" x14ac:dyDescent="0.3">
      <c r="A43" s="88">
        <v>1</v>
      </c>
      <c r="B43" s="23" t="s">
        <v>40</v>
      </c>
      <c r="C43" s="62">
        <f>VLOOKUP(A43,[1]monto_uf_region!A:D,2,0)</f>
        <v>81.366058349609375</v>
      </c>
      <c r="D43" s="62">
        <f>VLOOKUP(A43,[1]monto_uf_region!A:D,3,0)</f>
        <v>209.27645874023438</v>
      </c>
      <c r="E43" s="62">
        <f>VLOOKUP(A43,[1]monto_uf_region!A:D,4,0)</f>
        <v>732.65667724609375</v>
      </c>
      <c r="F43" s="86">
        <f>VLOOKUP(A43,[1]plazo_region!A:E,3,0)</f>
        <v>41.77</v>
      </c>
      <c r="G43" s="86">
        <f>VLOOKUP(A43,[1]gracia_region!A:E,3,0)</f>
        <v>7.07</v>
      </c>
      <c r="H43" s="86">
        <f>VLOOKUP(A43,[1]garantia_region!A:E,3,0)</f>
        <v>41.77</v>
      </c>
    </row>
    <row r="44" spans="1:8" x14ac:dyDescent="0.3">
      <c r="A44" s="88">
        <v>2</v>
      </c>
      <c r="B44" s="23" t="s">
        <v>41</v>
      </c>
      <c r="C44" s="62">
        <f>VLOOKUP(A44,[1]monto_uf_region!A:D,2,0)</f>
        <v>70.574974060058594</v>
      </c>
      <c r="D44" s="62">
        <f>VLOOKUP(A44,[1]monto_uf_region!A:D,3,0)</f>
        <v>177.32752990722656</v>
      </c>
      <c r="E44" s="62">
        <f>VLOOKUP(A44,[1]monto_uf_region!A:D,4,0)</f>
        <v>662.4525146484375</v>
      </c>
      <c r="F44" s="86">
        <f>VLOOKUP(A44,[1]plazo_region!A:E,3,0)</f>
        <v>41.63</v>
      </c>
      <c r="G44" s="86">
        <f>VLOOKUP(A44,[1]gracia_region!A:E,3,0)</f>
        <v>7.13</v>
      </c>
      <c r="H44" s="86">
        <f>VLOOKUP(A44,[1]garantia_region!A:E,3,0)</f>
        <v>41.63</v>
      </c>
    </row>
    <row r="45" spans="1:8" x14ac:dyDescent="0.3">
      <c r="A45" s="88">
        <v>3</v>
      </c>
      <c r="B45" s="23" t="s">
        <v>42</v>
      </c>
      <c r="C45" s="62">
        <f>VLOOKUP(A45,[1]monto_uf_region!A:D,2,0)</f>
        <v>70.645561218261719</v>
      </c>
      <c r="D45" s="62">
        <f>VLOOKUP(A45,[1]monto_uf_region!A:D,3,0)</f>
        <v>159.45025634765625</v>
      </c>
      <c r="E45" s="62">
        <f>VLOOKUP(A45,[1]monto_uf_region!A:D,4,0)</f>
        <v>354.547119140625</v>
      </c>
      <c r="F45" s="86">
        <f>VLOOKUP(A45,[1]plazo_region!A:E,3,0)</f>
        <v>41.67</v>
      </c>
      <c r="G45" s="86">
        <f>VLOOKUP(A45,[1]gracia_region!A:E,3,0)</f>
        <v>7.13</v>
      </c>
      <c r="H45" s="86">
        <f>VLOOKUP(A45,[1]garantia_region!A:E,3,0)</f>
        <v>41.67</v>
      </c>
    </row>
    <row r="46" spans="1:8" x14ac:dyDescent="0.3">
      <c r="A46" s="88">
        <v>4</v>
      </c>
      <c r="B46" s="23" t="s">
        <v>43</v>
      </c>
      <c r="C46" s="62">
        <f>VLOOKUP(A46,[1]monto_uf_region!A:D,2,0)</f>
        <v>70.475425720214844</v>
      </c>
      <c r="D46" s="62">
        <f>VLOOKUP(A46,[1]monto_uf_region!A:D,3,0)</f>
        <v>163.77090454101563</v>
      </c>
      <c r="E46" s="62">
        <f>VLOOKUP(A46,[1]monto_uf_region!A:D,4,0)</f>
        <v>459.765869140625</v>
      </c>
      <c r="F46" s="86">
        <f>VLOOKUP(A46,[1]plazo_region!A:E,3,0)</f>
        <v>41.9</v>
      </c>
      <c r="G46" s="86">
        <f>VLOOKUP(A46,[1]gracia_region!A:E,3,0)</f>
        <v>7.13</v>
      </c>
      <c r="H46" s="86">
        <f>VLOOKUP(A46,[1]garantia_region!A:E,3,0)</f>
        <v>41.9</v>
      </c>
    </row>
    <row r="47" spans="1:8" x14ac:dyDescent="0.3">
      <c r="A47" s="88">
        <v>5</v>
      </c>
      <c r="B47" s="23" t="s">
        <v>44</v>
      </c>
      <c r="C47" s="62">
        <f>VLOOKUP(A47,[1]monto_uf_region!A:D,2,0)</f>
        <v>72.674858093261719</v>
      </c>
      <c r="D47" s="62">
        <f>VLOOKUP(A47,[1]monto_uf_region!A:D,3,0)</f>
        <v>195.10722351074219</v>
      </c>
      <c r="E47" s="62">
        <f>VLOOKUP(A47,[1]monto_uf_region!A:D,4,0)</f>
        <v>606.27972412109375</v>
      </c>
      <c r="F47" s="86">
        <f>VLOOKUP(A47,[1]plazo_region!A:E,3,0)</f>
        <v>42.57</v>
      </c>
      <c r="G47" s="86">
        <f>VLOOKUP(A47,[1]gracia_region!A:E,3,0)</f>
        <v>7.13</v>
      </c>
      <c r="H47" s="86">
        <f>VLOOKUP(A47,[1]garantia_region!A:E,3,0)</f>
        <v>42.57</v>
      </c>
    </row>
    <row r="48" spans="1:8" x14ac:dyDescent="0.3">
      <c r="A48" s="88">
        <v>13</v>
      </c>
      <c r="B48" s="23" t="s">
        <v>45</v>
      </c>
      <c r="C48" s="62">
        <f>VLOOKUP(A48,[1]monto_uf_region!A:D,2,0)</f>
        <v>104.57057189941406</v>
      </c>
      <c r="D48" s="62">
        <f>VLOOKUP(A48,[1]monto_uf_region!A:D,3,0)</f>
        <v>299.89126586914063</v>
      </c>
      <c r="E48" s="62">
        <f>VLOOKUP(A48,[1]monto_uf_region!A:D,4,0)</f>
        <v>1047.5</v>
      </c>
      <c r="F48" s="86">
        <f>VLOOKUP(A48,[1]plazo_region!A:E,3,0)</f>
        <v>43.63</v>
      </c>
      <c r="G48" s="86">
        <f>VLOOKUP(A48,[1]gracia_region!A:E,3,0)</f>
        <v>7.13</v>
      </c>
      <c r="H48" s="86">
        <f>VLOOKUP(A48,[1]garantia_region!A:E,3,0)</f>
        <v>43.63</v>
      </c>
    </row>
    <row r="49" spans="1:8" x14ac:dyDescent="0.3">
      <c r="A49" s="88">
        <v>6</v>
      </c>
      <c r="B49" s="23" t="s">
        <v>46</v>
      </c>
      <c r="C49" s="62">
        <f>VLOOKUP(A49,[1]monto_uf_region!A:D,2,0)</f>
        <v>97.731101989746094</v>
      </c>
      <c r="D49" s="62">
        <f>VLOOKUP(A49,[1]monto_uf_region!A:D,3,0)</f>
        <v>233.96466064453125</v>
      </c>
      <c r="E49" s="62">
        <f>VLOOKUP(A49,[1]monto_uf_region!A:D,4,0)</f>
        <v>635.254638671875</v>
      </c>
      <c r="F49" s="86">
        <f>VLOOKUP(A49,[1]plazo_region!A:E,3,0)</f>
        <v>42.63</v>
      </c>
      <c r="G49" s="86">
        <f>VLOOKUP(A49,[1]gracia_region!A:E,3,0)</f>
        <v>7.13</v>
      </c>
      <c r="H49" s="86">
        <f>VLOOKUP(A49,[1]garantia_region!A:E,3,0)</f>
        <v>42.63</v>
      </c>
    </row>
    <row r="50" spans="1:8" x14ac:dyDescent="0.3">
      <c r="A50" s="88">
        <v>7</v>
      </c>
      <c r="B50" s="23" t="s">
        <v>47</v>
      </c>
      <c r="C50" s="62">
        <f>VLOOKUP(A50,[1]monto_uf_region!A:D,2,0)</f>
        <v>104.63483428955078</v>
      </c>
      <c r="D50" s="62">
        <f>VLOOKUP(A50,[1]monto_uf_region!A:D,3,0)</f>
        <v>247.53091430664063</v>
      </c>
      <c r="E50" s="62">
        <f>VLOOKUP(A50,[1]monto_uf_region!A:D,4,0)</f>
        <v>674.5</v>
      </c>
      <c r="F50" s="86">
        <f>VLOOKUP(A50,[1]plazo_region!A:E,3,0)</f>
        <v>42.37</v>
      </c>
      <c r="G50" s="86">
        <f>VLOOKUP(A50,[1]gracia_region!A:E,3,0)</f>
        <v>7.13</v>
      </c>
      <c r="H50" s="86">
        <f>VLOOKUP(A50,[1]garantia_region!A:E,3,0)</f>
        <v>42.37</v>
      </c>
    </row>
    <row r="51" spans="1:8" x14ac:dyDescent="0.3">
      <c r="A51" s="88">
        <v>16</v>
      </c>
      <c r="B51" s="23" t="s">
        <v>48</v>
      </c>
      <c r="C51" s="62">
        <f>VLOOKUP(A51,[1]monto_uf_region!A:D,2,0)</f>
        <v>71.6343994140625</v>
      </c>
      <c r="D51" s="62">
        <f>VLOOKUP(A51,[1]monto_uf_region!A:D,3,0)</f>
        <v>189.49998474121094</v>
      </c>
      <c r="E51" s="62">
        <f>VLOOKUP(A51,[1]monto_uf_region!A:D,4,0)</f>
        <v>527.15325927734375</v>
      </c>
      <c r="F51" s="86">
        <f>VLOOKUP(A51,[1]plazo_region!A:E,3,0)</f>
        <v>42.6</v>
      </c>
      <c r="G51" s="86">
        <f>VLOOKUP(A51,[1]gracia_region!A:E,3,0)</f>
        <v>7.13</v>
      </c>
      <c r="H51" s="86">
        <f>VLOOKUP(A51,[1]garantia_region!A:E,3,0)</f>
        <v>42.6</v>
      </c>
    </row>
    <row r="52" spans="1:8" x14ac:dyDescent="0.3">
      <c r="A52" s="88">
        <v>8</v>
      </c>
      <c r="B52" s="23" t="s">
        <v>49</v>
      </c>
      <c r="C52" s="62">
        <f>VLOOKUP(A52,[1]monto_uf_region!A:D,2,0)</f>
        <v>70.506759643554688</v>
      </c>
      <c r="D52" s="62">
        <f>VLOOKUP(A52,[1]monto_uf_region!A:D,3,0)</f>
        <v>174.99403381347656</v>
      </c>
      <c r="E52" s="62">
        <f>VLOOKUP(A52,[1]monto_uf_region!A:D,4,0)</f>
        <v>522.9415283203125</v>
      </c>
      <c r="F52" s="86">
        <f>VLOOKUP(A52,[1]plazo_region!A:E,3,0)</f>
        <v>42.17</v>
      </c>
      <c r="G52" s="86">
        <f>VLOOKUP(A52,[1]gracia_region!A:E,3,0)</f>
        <v>7.13</v>
      </c>
      <c r="H52" s="86">
        <f>VLOOKUP(A52,[1]garantia_region!A:E,3,0)</f>
        <v>42.17</v>
      </c>
    </row>
    <row r="53" spans="1:8" x14ac:dyDescent="0.3">
      <c r="A53" s="88">
        <v>9</v>
      </c>
      <c r="B53" s="23" t="s">
        <v>50</v>
      </c>
      <c r="C53" s="62">
        <f>VLOOKUP(A53,[1]monto_uf_region!A:D,2,0)</f>
        <v>70.421379089355469</v>
      </c>
      <c r="D53" s="62">
        <f>VLOOKUP(A53,[1]monto_uf_region!A:D,3,0)</f>
        <v>163.04629516601563</v>
      </c>
      <c r="E53" s="62">
        <f>VLOOKUP(A53,[1]monto_uf_region!A:D,4,0)</f>
        <v>487.52426147460938</v>
      </c>
      <c r="F53" s="86">
        <f>VLOOKUP(A53,[1]plazo_region!A:E,3,0)</f>
        <v>42</v>
      </c>
      <c r="G53" s="86">
        <f>VLOOKUP(A53,[1]gracia_region!A:E,3,0)</f>
        <v>7.13</v>
      </c>
      <c r="H53" s="86">
        <f>VLOOKUP(A53,[1]garantia_region!A:E,3,0)</f>
        <v>42</v>
      </c>
    </row>
    <row r="54" spans="1:8" x14ac:dyDescent="0.3">
      <c r="A54" s="88">
        <v>14</v>
      </c>
      <c r="B54" s="23" t="s">
        <v>51</v>
      </c>
      <c r="C54" s="62">
        <f>VLOOKUP(A54,[1]monto_uf_region!A:D,2,0)</f>
        <v>70.461326599121094</v>
      </c>
      <c r="D54" s="62">
        <f>VLOOKUP(A54,[1]monto_uf_region!A:D,3,0)</f>
        <v>161.98234558105469</v>
      </c>
      <c r="E54" s="62">
        <f>VLOOKUP(A54,[1]monto_uf_region!A:D,4,0)</f>
        <v>459.17315673828125</v>
      </c>
      <c r="F54" s="86">
        <f>VLOOKUP(A54,[1]plazo_region!A:E,3,0)</f>
        <v>42.1</v>
      </c>
      <c r="G54" s="86">
        <f>VLOOKUP(A54,[1]gracia_region!A:E,3,0)</f>
        <v>7.13</v>
      </c>
      <c r="H54" s="86">
        <f>VLOOKUP(A54,[1]garantia_region!A:E,3,0)</f>
        <v>42.1</v>
      </c>
    </row>
    <row r="55" spans="1:8" x14ac:dyDescent="0.3">
      <c r="A55" s="88">
        <v>10</v>
      </c>
      <c r="B55" s="23" t="s">
        <v>52</v>
      </c>
      <c r="C55" s="62">
        <f>VLOOKUP(A55,[1]monto_uf_region!A:D,2,0)</f>
        <v>71.148788452148438</v>
      </c>
      <c r="D55" s="62">
        <f>VLOOKUP(A55,[1]monto_uf_region!A:D,3,0)</f>
        <v>201.87631225585938</v>
      </c>
      <c r="E55" s="62">
        <f>VLOOKUP(A55,[1]monto_uf_region!A:D,4,0)</f>
        <v>661.64007568359375</v>
      </c>
      <c r="F55" s="86">
        <f>VLOOKUP(A55,[1]plazo_region!A:E,3,0)</f>
        <v>42.230000000000004</v>
      </c>
      <c r="G55" s="86">
        <f>VLOOKUP(A55,[1]gracia_region!A:E,3,0)</f>
        <v>7.1000000000000005</v>
      </c>
      <c r="H55" s="86">
        <f>VLOOKUP(A55,[1]garantia_region!A:E,3,0)</f>
        <v>42.230000000000004</v>
      </c>
    </row>
    <row r="56" spans="1:8" x14ac:dyDescent="0.3">
      <c r="A56" s="88">
        <v>11</v>
      </c>
      <c r="B56" s="23" t="s">
        <v>53</v>
      </c>
      <c r="C56" s="62">
        <f>VLOOKUP(A56,[1]monto_uf_region!A:D,2,0)</f>
        <v>69.837615966796875</v>
      </c>
      <c r="D56" s="62">
        <f>VLOOKUP(A56,[1]monto_uf_region!A:D,3,0)</f>
        <v>139.83755493164063</v>
      </c>
      <c r="E56" s="62">
        <f>VLOOKUP(A56,[1]monto_uf_region!A:D,4,0)</f>
        <v>412.0784912109375</v>
      </c>
      <c r="F56" s="86">
        <f>VLOOKUP(A56,[1]plazo_region!A:E,3,0)</f>
        <v>41.67</v>
      </c>
      <c r="G56" s="86">
        <f>VLOOKUP(A56,[1]gracia_region!A:E,3,0)</f>
        <v>7.13</v>
      </c>
      <c r="H56" s="86">
        <f>VLOOKUP(A56,[1]garantia_region!A:E,3,0)</f>
        <v>41.67</v>
      </c>
    </row>
    <row r="57" spans="1:8" x14ac:dyDescent="0.3">
      <c r="A57" s="88">
        <v>12</v>
      </c>
      <c r="B57" s="64" t="s">
        <v>54</v>
      </c>
      <c r="C57" s="65">
        <f>VLOOKUP(A57,[1]monto_uf_region!A:D,2,0)</f>
        <v>70.779525756835938</v>
      </c>
      <c r="D57" s="65">
        <f>VLOOKUP(A57,[1]monto_uf_region!A:D,3,0)</f>
        <v>176.90257263183594</v>
      </c>
      <c r="E57" s="65">
        <f>VLOOKUP(A57,[1]monto_uf_region!A:D,4,0)</f>
        <v>691.98883056640625</v>
      </c>
      <c r="F57" s="87">
        <f>VLOOKUP(A57,[1]plazo_region!A:E,3,0)</f>
        <v>42.6</v>
      </c>
      <c r="G57" s="87">
        <f>VLOOKUP(A57,[1]gracia_region!A:E,3,0)</f>
        <v>7.13</v>
      </c>
      <c r="H57" s="87">
        <f>VLOOKUP(A57,[1]garantia_region!A:E,3,0)</f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B9413837-8D00-41B7-8E07-9F8DA99A6E03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7899-B7DC-4A55-95C9-D8E71E51790C}">
  <dimension ref="A1:BA4"/>
  <sheetViews>
    <sheetView zoomScale="85" zoomScaleNormal="85" workbookViewId="0">
      <selection activeCell="B11" sqref="B11"/>
    </sheetView>
  </sheetViews>
  <sheetFormatPr baseColWidth="10" defaultColWidth="11.44140625" defaultRowHeight="15.6" x14ac:dyDescent="0.3"/>
  <cols>
    <col min="1" max="1" width="6.88671875" style="1" bestFit="1" customWidth="1"/>
    <col min="2" max="16384" width="11.44140625" style="1"/>
  </cols>
  <sheetData>
    <row r="1" spans="1:53" x14ac:dyDescent="0.3">
      <c r="A1" s="8" t="s">
        <v>78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53" ht="18" x14ac:dyDescent="0.35">
      <c r="B2" s="11" t="s">
        <v>86</v>
      </c>
      <c r="F2" s="79" t="str">
        <f>[1]analisis4a!B3</f>
        <v>03-may</v>
      </c>
      <c r="G2" s="79" t="str">
        <f>[1]analisis4a!C3</f>
        <v>10-may</v>
      </c>
      <c r="H2" s="79" t="str">
        <f>[1]analisis4a!D3</f>
        <v>17-may</v>
      </c>
      <c r="I2" s="79" t="str">
        <f>[1]analisis4a!E3</f>
        <v>24-may</v>
      </c>
      <c r="J2" s="79" t="str">
        <f>[1]analisis4a!F3</f>
        <v>31-may</v>
      </c>
      <c r="K2" s="79" t="str">
        <f>[1]analisis4a!G3</f>
        <v>07-jun</v>
      </c>
      <c r="L2" s="79" t="str">
        <f>[1]analisis4a!H3</f>
        <v>14-jun</v>
      </c>
      <c r="M2" s="79" t="str">
        <f>[1]analisis4a!I3</f>
        <v>21-jun</v>
      </c>
      <c r="N2" s="79" t="str">
        <f>[1]analisis4a!J3</f>
        <v>28-jun</v>
      </c>
      <c r="O2" s="79" t="str">
        <f>[1]analisis4a!K3</f>
        <v>05-jul</v>
      </c>
      <c r="P2" s="79" t="str">
        <f>[1]analisis4a!L3</f>
        <v>12-jul</v>
      </c>
      <c r="Q2" s="79" t="str">
        <f>[1]analisis4a!M3</f>
        <v>19-jul</v>
      </c>
      <c r="R2" s="79" t="str">
        <f>[1]analisis4a!N3</f>
        <v>26-jul</v>
      </c>
      <c r="S2" s="79" t="str">
        <f>[1]analisis4a!O3</f>
        <v>02-ago</v>
      </c>
      <c r="T2" s="79" t="str">
        <f>[1]analisis4a!P3</f>
        <v>09-ago</v>
      </c>
      <c r="U2" s="79" t="str">
        <f>[1]analisis4a!Q3</f>
        <v>16-ago</v>
      </c>
      <c r="V2" s="79" t="str">
        <f>[1]analisis4a!R3</f>
        <v>23-ago</v>
      </c>
      <c r="W2" s="79" t="str">
        <f>[1]analisis4a!S3</f>
        <v>30-ago</v>
      </c>
      <c r="X2" s="79" t="str">
        <f>[1]analisis4a!T3</f>
        <v>06-sept</v>
      </c>
      <c r="Y2" s="79" t="str">
        <f>[1]analisis4a!U3</f>
        <v>13-sept</v>
      </c>
      <c r="Z2" s="79" t="str">
        <f>[1]analisis4a!V3</f>
        <v>20-sept</v>
      </c>
      <c r="AA2" s="79" t="str">
        <f>[1]analisis4a!W3</f>
        <v>27-sept</v>
      </c>
      <c r="AB2" s="79" t="str">
        <f>[1]analisis4a!X3</f>
        <v>04-oct</v>
      </c>
      <c r="AC2" s="79" t="str">
        <f>[1]analisis4a!Y3</f>
        <v>11-oct</v>
      </c>
      <c r="AD2" s="79" t="str">
        <f>[1]analisis4a!Z3</f>
        <v>18-oct</v>
      </c>
      <c r="AE2" s="79" t="str">
        <f>[1]analisis4a!AA3</f>
        <v>25-oct</v>
      </c>
      <c r="AF2" s="79" t="str">
        <f>[1]analisis4a!AB3</f>
        <v>01-nov</v>
      </c>
      <c r="AG2" s="79" t="str">
        <f>[1]analisis4a!AC3</f>
        <v>08-nov</v>
      </c>
      <c r="AH2" s="79" t="str">
        <f>[1]analisis4a!AD3</f>
        <v>15-nov</v>
      </c>
      <c r="AI2" s="79" t="str">
        <f>[1]analisis4a!AE3</f>
        <v>22-nov</v>
      </c>
      <c r="AJ2" s="79" t="str">
        <f>[1]analisis4a!AF3</f>
        <v>29-nov</v>
      </c>
      <c r="AK2" s="79" t="str">
        <f>[1]analisis4a!AG3</f>
        <v>06-dic</v>
      </c>
      <c r="AL2" s="79" t="str">
        <f>[1]analisis4a!AH3</f>
        <v>13-dic</v>
      </c>
      <c r="AM2" s="79" t="str">
        <f>[1]analisis4a!AI3</f>
        <v>20-dic</v>
      </c>
      <c r="AN2" s="79" t="str">
        <f>[1]analisis4a!AJ3</f>
        <v>27-dic</v>
      </c>
      <c r="AO2" s="79" t="str">
        <f>[1]analisis4a!AK3</f>
        <v>03-ene</v>
      </c>
      <c r="AP2" s="79" t="str">
        <f>[1]analisis4a!AL3</f>
        <v>10-ene</v>
      </c>
      <c r="AQ2" s="79" t="str">
        <f>[1]analisis4a!AM3</f>
        <v>17-ene</v>
      </c>
      <c r="AR2" s="79" t="str">
        <f>[1]analisis4a!AN3</f>
        <v>24-ene</v>
      </c>
      <c r="AS2" s="79" t="str">
        <f>[1]analisis4a!AO3</f>
        <v>31-ene</v>
      </c>
      <c r="AT2" s="79" t="str">
        <f>[1]analisis4a!AP3</f>
        <v>07-feb</v>
      </c>
      <c r="AU2" s="79" t="str">
        <f>[1]analisis4a!AQ3</f>
        <v>14-feb</v>
      </c>
      <c r="AV2" s="79" t="str">
        <f>[1]analisis4a!AR3</f>
        <v>21-feb</v>
      </c>
      <c r="AW2" s="79" t="str">
        <f>[1]analisis4a!AS3</f>
        <v>28-feb</v>
      </c>
      <c r="AX2" s="79" t="str">
        <f>[1]analisis4a!AT3</f>
        <v>07-mar</v>
      </c>
      <c r="AY2" s="79" t="str">
        <f>[1]analisis4a!AU3</f>
        <v>14-mar</v>
      </c>
      <c r="AZ2" s="79" t="str">
        <f>[1]analisis4a!AV3</f>
        <v>21-mar</v>
      </c>
      <c r="BA2" s="79" t="str">
        <f>[1]analisis4a!AW3</f>
        <v>28-mar</v>
      </c>
    </row>
    <row r="3" spans="1:53" x14ac:dyDescent="0.3">
      <c r="B3" s="1" t="str">
        <f>índice!B5</f>
        <v>Información al: 26-03-2021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53" x14ac:dyDescent="0.3"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</sheetData>
  <hyperlinks>
    <hyperlink ref="A1" location="indice!A1" display="Indice" xr:uid="{58095DA1-F0CF-4D78-8159-16407CA7AA25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E44C-E5DC-429C-A4CA-C525C81FF3EF}">
  <dimension ref="A1:W42"/>
  <sheetViews>
    <sheetView topLeftCell="A4" zoomScale="85" zoomScaleNormal="85" workbookViewId="0">
      <selection activeCell="B11" sqref="B11"/>
    </sheetView>
  </sheetViews>
  <sheetFormatPr baseColWidth="10" defaultColWidth="11.44140625" defaultRowHeight="15.6" x14ac:dyDescent="0.3"/>
  <cols>
    <col min="1" max="1" width="6.88671875" style="9" bestFit="1" customWidth="1"/>
    <col min="2" max="16384" width="11.44140625" style="1"/>
  </cols>
  <sheetData>
    <row r="1" spans="1:23" x14ac:dyDescent="0.3">
      <c r="A1" s="8" t="s">
        <v>78</v>
      </c>
    </row>
    <row r="2" spans="1:23" ht="18" x14ac:dyDescent="0.35">
      <c r="B2" s="11" t="s">
        <v>73</v>
      </c>
    </row>
    <row r="3" spans="1:23" x14ac:dyDescent="0.3">
      <c r="B3" s="1" t="str">
        <f>índice!B5</f>
        <v>Información al: 26-03-2021</v>
      </c>
    </row>
    <row r="4" spans="1:23" s="15" customFormat="1" x14ac:dyDescent="0.3">
      <c r="A4" s="9"/>
    </row>
    <row r="5" spans="1:23" s="15" customFormat="1" x14ac:dyDescent="0.3">
      <c r="A5" s="13"/>
      <c r="B5" s="15" t="s">
        <v>65</v>
      </c>
      <c r="J5" s="15" t="s">
        <v>74</v>
      </c>
      <c r="W5" s="15" t="s">
        <v>66</v>
      </c>
    </row>
    <row r="6" spans="1:23" s="15" customFormat="1" x14ac:dyDescent="0.3">
      <c r="A6" s="9"/>
    </row>
    <row r="7" spans="1:23" s="15" customFormat="1" x14ac:dyDescent="0.3">
      <c r="A7" s="9"/>
    </row>
    <row r="34" spans="2:23" x14ac:dyDescent="0.3">
      <c r="B34" s="89"/>
      <c r="C34" s="89"/>
      <c r="D34" s="89"/>
      <c r="E34" s="89"/>
      <c r="F34" s="89"/>
      <c r="G34" s="89"/>
    </row>
    <row r="35" spans="2:23" x14ac:dyDescent="0.3">
      <c r="B35" s="89"/>
      <c r="C35" s="89" t="s">
        <v>87</v>
      </c>
      <c r="D35" s="89" t="s">
        <v>67</v>
      </c>
      <c r="E35" s="89" t="s">
        <v>88</v>
      </c>
      <c r="F35" s="89"/>
      <c r="G35" s="89"/>
    </row>
    <row r="36" spans="2:23" x14ac:dyDescent="0.3">
      <c r="B36" s="89"/>
      <c r="C36" s="89"/>
      <c r="D36" s="89"/>
      <c r="E36" s="89"/>
      <c r="F36" s="89"/>
      <c r="G36" s="89"/>
    </row>
    <row r="42" spans="2:23" x14ac:dyDescent="0.3">
      <c r="J42" s="1" t="s">
        <v>75</v>
      </c>
      <c r="W42" s="1" t="s">
        <v>68</v>
      </c>
    </row>
  </sheetData>
  <hyperlinks>
    <hyperlink ref="A1" location="indice!A1" display="Indice" xr:uid="{17C9C590-A10E-4691-B462-21E97E002501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Francisco Javier Ormazábal Cáceres</cp:lastModifiedBy>
  <dcterms:created xsi:type="dcterms:W3CDTF">2020-07-21T23:50:08Z</dcterms:created>
  <dcterms:modified xsi:type="dcterms:W3CDTF">2021-04-09T13:15:20Z</dcterms:modified>
</cp:coreProperties>
</file>