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cmfchile-my.sharepoint.com/personal/scastro_cmfchile_cl/Documents/Documentos/scastro/Informe de prestamos otorgados/12.- Diciembre/"/>
    </mc:Choice>
  </mc:AlternateContent>
  <xr:revisionPtr revIDLastSave="74" documentId="13_ncr:1_{A8C68BAE-C40C-4E40-9072-AE255F6B140E}" xr6:coauthVersionLast="47" xr6:coauthVersionMax="47" xr10:uidLastSave="{895B92BF-7594-43AF-BA5A-7C051504AB31}"/>
  <bookViews>
    <workbookView xWindow="28680" yWindow="-120" windowWidth="29040" windowHeight="15720" tabRatio="999" xr2:uid="{00000000-000D-0000-FFFF-FFFF00000000}"/>
  </bookViews>
  <sheets>
    <sheet name="2025" sheetId="28" r:id="rId1"/>
    <sheet name="2024" sheetId="27" r:id="rId2"/>
    <sheet name="2023" sheetId="24" r:id="rId3"/>
    <sheet name="2022" sheetId="26" r:id="rId4"/>
    <sheet name="2021" sheetId="25" r:id="rId5"/>
    <sheet name="2020" sheetId="23" r:id="rId6"/>
    <sheet name="2019" sheetId="22" r:id="rId7"/>
    <sheet name="2018" sheetId="20" r:id="rId8"/>
    <sheet name="2017" sheetId="19" r:id="rId9"/>
    <sheet name="2016" sheetId="13" r:id="rId10"/>
    <sheet name="2015" sheetId="18" r:id="rId11"/>
    <sheet name="2014" sheetId="17" r:id="rId12"/>
    <sheet name="2013" sheetId="16" r:id="rId13"/>
    <sheet name="2012" sheetId="15" r:id="rId14"/>
    <sheet name="2011" sheetId="14" r:id="rId15"/>
    <sheet name="2010" sheetId="12" r:id="rId16"/>
    <sheet name="2009" sheetId="11" r:id="rId17"/>
    <sheet name="2008" sheetId="9" r:id="rId18"/>
    <sheet name="2007" sheetId="8" r:id="rId19"/>
    <sheet name="2006" sheetId="7" r:id="rId20"/>
    <sheet name="2005" sheetId="6" r:id="rId21"/>
    <sheet name="2004" sheetId="5" r:id="rId22"/>
    <sheet name="2003" sheetId="4" r:id="rId23"/>
    <sheet name="2002" sheetId="3" r:id="rId24"/>
  </sheets>
  <definedNames>
    <definedName name="_xlnm._FilterDatabase" localSheetId="9" hidden="1">'2016'!$B$8:$G$250</definedName>
    <definedName name="_xlnm._FilterDatabase" localSheetId="8" hidden="1">'2017'!$B$8:$G$250</definedName>
    <definedName name="_xlnm._FilterDatabase" localSheetId="7" hidden="1">'2018'!$B$8:$G$266</definedName>
    <definedName name="_xlnm._FilterDatabase" localSheetId="6" hidden="1">'2019'!$B$8:$G$266</definedName>
    <definedName name="_xlnm._FilterDatabase" localSheetId="5" hidden="1">'2020'!$B$8:$G$292</definedName>
    <definedName name="_xlnm._FilterDatabase" localSheetId="4" hidden="1">'2021'!$B$8:$G$292</definedName>
    <definedName name="_xlnm._FilterDatabase" localSheetId="3" hidden="1">'2022'!$B$8:$G$292</definedName>
    <definedName name="_xlnm._FilterDatabase" localSheetId="2" hidden="1">'2023'!$B$8:$G$292</definedName>
    <definedName name="_xlnm.Print_Area" localSheetId="23">'2002'!$A$1:$H$48</definedName>
    <definedName name="_xlnm.Print_Area" localSheetId="22">'2003'!$A$1:$G$111</definedName>
    <definedName name="_xlnm.Print_Area" localSheetId="21">'2004'!$A$1:$F$188</definedName>
    <definedName name="_xlnm.Print_Titles" localSheetId="23">'2002'!$2:$3</definedName>
    <definedName name="_xlnm.Print_Titles" localSheetId="22">'2003'!$2:$3</definedName>
    <definedName name="_xlnm.Print_Titles" localSheetId="21">'2004'!$2:$8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17" i="28" l="1"/>
  <c r="F317" i="28"/>
  <c r="E317" i="28"/>
  <c r="D317" i="28"/>
  <c r="D335" i="28" s="1"/>
  <c r="C317" i="28"/>
  <c r="G269" i="28"/>
  <c r="F269" i="28"/>
  <c r="E269" i="28"/>
  <c r="D269" i="28"/>
  <c r="C269" i="28"/>
  <c r="G251" i="28"/>
  <c r="F251" i="28"/>
  <c r="E251" i="28"/>
  <c r="D251" i="28"/>
  <c r="C251" i="28"/>
  <c r="G235" i="28"/>
  <c r="F235" i="28"/>
  <c r="E235" i="28"/>
  <c r="D235" i="28"/>
  <c r="C235" i="28"/>
  <c r="C170" i="28"/>
  <c r="D170" i="28"/>
  <c r="F170" i="28"/>
  <c r="G168" i="28"/>
  <c r="G136" i="28"/>
  <c r="F136" i="28"/>
  <c r="E136" i="28"/>
  <c r="D136" i="28"/>
  <c r="C136" i="28"/>
  <c r="G88" i="28"/>
  <c r="F88" i="28"/>
  <c r="E88" i="28"/>
  <c r="E72" i="28"/>
  <c r="D72" i="28"/>
  <c r="C72" i="28"/>
  <c r="F72" i="28"/>
  <c r="G72" i="28"/>
  <c r="G40" i="28"/>
  <c r="F40" i="28"/>
  <c r="E40" i="28"/>
  <c r="D40" i="28"/>
  <c r="C40" i="28"/>
  <c r="G24" i="28"/>
  <c r="F24" i="28"/>
  <c r="C24" i="28"/>
  <c r="D168" i="28"/>
  <c r="C168" i="28"/>
  <c r="D152" i="28"/>
  <c r="G152" i="28" s="1"/>
  <c r="C152" i="28"/>
  <c r="G120" i="28"/>
  <c r="F120" i="28"/>
  <c r="D120" i="28"/>
  <c r="C120" i="28"/>
  <c r="D104" i="28"/>
  <c r="G104" i="28" s="1"/>
  <c r="C104" i="28"/>
  <c r="D88" i="28"/>
  <c r="C88" i="28"/>
  <c r="D24" i="28"/>
  <c r="F170" i="27"/>
  <c r="D333" i="28"/>
  <c r="G333" i="28" s="1"/>
  <c r="C333" i="28"/>
  <c r="C335" i="28"/>
  <c r="D292" i="28"/>
  <c r="F292" i="28" s="1"/>
  <c r="F294" i="28" s="1"/>
  <c r="C292" i="28"/>
  <c r="C294" i="28" s="1"/>
  <c r="D267" i="28"/>
  <c r="C267" i="28"/>
  <c r="B249" i="28"/>
  <c r="B248" i="28"/>
  <c r="B247" i="28"/>
  <c r="B246" i="28"/>
  <c r="B245" i="28"/>
  <c r="B244" i="28"/>
  <c r="B243" i="28"/>
  <c r="B242" i="28"/>
  <c r="B241" i="28"/>
  <c r="B240" i="28"/>
  <c r="B239" i="28"/>
  <c r="B238" i="28"/>
  <c r="B237" i="28"/>
  <c r="D219" i="28"/>
  <c r="C219" i="28"/>
  <c r="D193" i="28"/>
  <c r="F193" i="28" s="1"/>
  <c r="F195" i="28" s="1"/>
  <c r="C193" i="28"/>
  <c r="C195" i="28" s="1"/>
  <c r="D56" i="28"/>
  <c r="G56" i="28" s="1"/>
  <c r="C56" i="28"/>
  <c r="F333" i="24"/>
  <c r="E317" i="24"/>
  <c r="F317" i="24"/>
  <c r="E170" i="28" l="1"/>
  <c r="G170" i="28"/>
  <c r="E168" i="28"/>
  <c r="F168" i="28"/>
  <c r="E152" i="28"/>
  <c r="F152" i="28"/>
  <c r="E120" i="28"/>
  <c r="E104" i="28"/>
  <c r="F104" i="28"/>
  <c r="E24" i="28"/>
  <c r="E267" i="28"/>
  <c r="F267" i="28"/>
  <c r="G267" i="28"/>
  <c r="E333" i="28"/>
  <c r="F333" i="28"/>
  <c r="E56" i="28"/>
  <c r="F56" i="28"/>
  <c r="G193" i="28"/>
  <c r="G195" i="28" s="1"/>
  <c r="E219" i="28"/>
  <c r="G292" i="28"/>
  <c r="G294" i="28" s="1"/>
  <c r="E292" i="28"/>
  <c r="E294" i="28" s="1"/>
  <c r="F219" i="28"/>
  <c r="E335" i="28"/>
  <c r="E193" i="28"/>
  <c r="E195" i="28" s="1"/>
  <c r="D195" i="28"/>
  <c r="G219" i="28"/>
  <c r="D294" i="28"/>
  <c r="G335" i="28"/>
  <c r="F335" i="24"/>
  <c r="F335" i="28" l="1"/>
  <c r="D333" i="27"/>
  <c r="C333" i="27"/>
  <c r="D317" i="27"/>
  <c r="C317" i="27"/>
  <c r="D292" i="27"/>
  <c r="C292" i="27"/>
  <c r="D267" i="27"/>
  <c r="C267" i="27"/>
  <c r="D251" i="27"/>
  <c r="C251" i="27"/>
  <c r="B249" i="27"/>
  <c r="B248" i="27"/>
  <c r="B247" i="27"/>
  <c r="B246" i="27"/>
  <c r="B245" i="27"/>
  <c r="B244" i="27"/>
  <c r="B243" i="27"/>
  <c r="B242" i="27"/>
  <c r="B241" i="27"/>
  <c r="B240" i="27"/>
  <c r="B239" i="27"/>
  <c r="B238" i="27"/>
  <c r="B237" i="27"/>
  <c r="D235" i="27"/>
  <c r="C235" i="27"/>
  <c r="D219" i="27"/>
  <c r="C219" i="27"/>
  <c r="D193" i="27"/>
  <c r="C193" i="27"/>
  <c r="D168" i="27"/>
  <c r="C168" i="27"/>
  <c r="D152" i="27"/>
  <c r="G152" i="27" s="1"/>
  <c r="C152" i="27"/>
  <c r="D136" i="27"/>
  <c r="F136" i="27" s="1"/>
  <c r="C136" i="27"/>
  <c r="D120" i="27"/>
  <c r="F120" i="27" s="1"/>
  <c r="C120" i="27"/>
  <c r="D104" i="27"/>
  <c r="G104" i="27" s="1"/>
  <c r="C104" i="27"/>
  <c r="D88" i="27"/>
  <c r="C88" i="27"/>
  <c r="D72" i="27"/>
  <c r="C72" i="27"/>
  <c r="D56" i="27"/>
  <c r="C56" i="27"/>
  <c r="D40" i="27"/>
  <c r="C40" i="27"/>
  <c r="D24" i="27"/>
  <c r="C24" i="27"/>
  <c r="D219" i="24"/>
  <c r="C219" i="24"/>
  <c r="D235" i="24"/>
  <c r="G235" i="24" s="1"/>
  <c r="C235" i="24"/>
  <c r="D193" i="24"/>
  <c r="G193" i="24" s="1"/>
  <c r="C193" i="24"/>
  <c r="D333" i="26"/>
  <c r="C333" i="26"/>
  <c r="E333" i="26" s="1"/>
  <c r="G317" i="26"/>
  <c r="F317" i="26"/>
  <c r="E317" i="26"/>
  <c r="D317" i="26"/>
  <c r="C317" i="26"/>
  <c r="C335" i="26" s="1"/>
  <c r="D294" i="26"/>
  <c r="E294" i="26" s="1"/>
  <c r="C294" i="26"/>
  <c r="G292" i="26"/>
  <c r="F292" i="26"/>
  <c r="E292" i="26"/>
  <c r="D292" i="26"/>
  <c r="G294" i="26" s="1"/>
  <c r="C292" i="26"/>
  <c r="E267" i="26"/>
  <c r="D267" i="26"/>
  <c r="C267" i="26"/>
  <c r="D251" i="26"/>
  <c r="E251" i="26" s="1"/>
  <c r="C251" i="26"/>
  <c r="B249" i="26"/>
  <c r="B248" i="26"/>
  <c r="B247" i="26"/>
  <c r="B246" i="26"/>
  <c r="B245" i="26"/>
  <c r="B244" i="26"/>
  <c r="B243" i="26"/>
  <c r="B242" i="26"/>
  <c r="B241" i="26"/>
  <c r="B240" i="26"/>
  <c r="B239" i="26"/>
  <c r="B238" i="26"/>
  <c r="B237" i="26"/>
  <c r="G235" i="26"/>
  <c r="F235" i="26"/>
  <c r="D235" i="26"/>
  <c r="E235" i="26" s="1"/>
  <c r="C235" i="26"/>
  <c r="D219" i="26"/>
  <c r="G219" i="26" s="1"/>
  <c r="C219" i="26"/>
  <c r="C269" i="26" s="1"/>
  <c r="D195" i="26"/>
  <c r="G195" i="26" s="1"/>
  <c r="C195" i="26"/>
  <c r="D168" i="26"/>
  <c r="G168" i="26" s="1"/>
  <c r="C168" i="26"/>
  <c r="G152" i="26"/>
  <c r="F152" i="26"/>
  <c r="E152" i="26"/>
  <c r="D152" i="26"/>
  <c r="C152" i="26"/>
  <c r="D136" i="26"/>
  <c r="E136" i="26" s="1"/>
  <c r="C136" i="26"/>
  <c r="G120" i="26"/>
  <c r="F120" i="26"/>
  <c r="D120" i="26"/>
  <c r="E120" i="26" s="1"/>
  <c r="C120" i="26"/>
  <c r="D104" i="26"/>
  <c r="E104" i="26" s="1"/>
  <c r="C104" i="26"/>
  <c r="D88" i="26"/>
  <c r="G88" i="26" s="1"/>
  <c r="C88" i="26"/>
  <c r="E88" i="26" s="1"/>
  <c r="G72" i="26"/>
  <c r="F72" i="26"/>
  <c r="D72" i="26"/>
  <c r="E72" i="26" s="1"/>
  <c r="C72" i="26"/>
  <c r="D56" i="26"/>
  <c r="F56" i="26" s="1"/>
  <c r="C56" i="26"/>
  <c r="D40" i="26"/>
  <c r="E40" i="26" s="1"/>
  <c r="C40" i="26"/>
  <c r="D24" i="26"/>
  <c r="C24" i="26"/>
  <c r="C170" i="26" s="1"/>
  <c r="C170" i="27" l="1"/>
  <c r="F193" i="27"/>
  <c r="F195" i="27" s="1"/>
  <c r="G193" i="27"/>
  <c r="G195" i="27" s="1"/>
  <c r="C195" i="27"/>
  <c r="E193" i="27"/>
  <c r="E195" i="27" s="1"/>
  <c r="E219" i="27"/>
  <c r="E333" i="27"/>
  <c r="G333" i="27"/>
  <c r="F333" i="27"/>
  <c r="E317" i="27"/>
  <c r="F317" i="27"/>
  <c r="G317" i="27"/>
  <c r="G292" i="27"/>
  <c r="G294" i="27" s="1"/>
  <c r="F292" i="27"/>
  <c r="F294" i="27" s="1"/>
  <c r="C294" i="27"/>
  <c r="E292" i="27"/>
  <c r="E294" i="27" s="1"/>
  <c r="F267" i="27"/>
  <c r="G267" i="27"/>
  <c r="E267" i="27"/>
  <c r="G251" i="27"/>
  <c r="F251" i="27"/>
  <c r="G235" i="27"/>
  <c r="F235" i="27"/>
  <c r="F219" i="27"/>
  <c r="G219" i="27"/>
  <c r="G136" i="27"/>
  <c r="G72" i="27"/>
  <c r="F72" i="27"/>
  <c r="E72" i="27"/>
  <c r="G56" i="27"/>
  <c r="F56" i="27"/>
  <c r="F40" i="27"/>
  <c r="G40" i="27"/>
  <c r="E40" i="27"/>
  <c r="E168" i="27"/>
  <c r="F168" i="27"/>
  <c r="G168" i="27"/>
  <c r="F152" i="27"/>
  <c r="C335" i="27"/>
  <c r="E251" i="27"/>
  <c r="E235" i="27"/>
  <c r="C269" i="27"/>
  <c r="G120" i="27"/>
  <c r="E104" i="27"/>
  <c r="E88" i="27"/>
  <c r="G88" i="27"/>
  <c r="D170" i="27"/>
  <c r="E152" i="27"/>
  <c r="F88" i="27"/>
  <c r="E24" i="27"/>
  <c r="E56" i="27"/>
  <c r="F104" i="27"/>
  <c r="F24" i="27"/>
  <c r="E136" i="27"/>
  <c r="D195" i="27"/>
  <c r="G24" i="27"/>
  <c r="D269" i="27"/>
  <c r="D335" i="27"/>
  <c r="E120" i="27"/>
  <c r="D294" i="27"/>
  <c r="E235" i="24"/>
  <c r="F235" i="24"/>
  <c r="E193" i="24"/>
  <c r="F193" i="24"/>
  <c r="G56" i="26"/>
  <c r="F251" i="26"/>
  <c r="F88" i="26"/>
  <c r="G136" i="26"/>
  <c r="G170" i="26" s="1"/>
  <c r="E168" i="26"/>
  <c r="F219" i="26"/>
  <c r="F269" i="26" s="1"/>
  <c r="G251" i="26"/>
  <c r="G269" i="26" s="1"/>
  <c r="G24" i="26"/>
  <c r="F136" i="26"/>
  <c r="F168" i="26"/>
  <c r="F294" i="26"/>
  <c r="E24" i="26"/>
  <c r="E56" i="26"/>
  <c r="D269" i="26"/>
  <c r="E269" i="26" s="1"/>
  <c r="E219" i="26"/>
  <c r="E195" i="26"/>
  <c r="F195" i="26"/>
  <c r="D170" i="26"/>
  <c r="E170" i="26" s="1"/>
  <c r="D335" i="26"/>
  <c r="E335" i="26" s="1"/>
  <c r="F104" i="26"/>
  <c r="F24" i="26"/>
  <c r="F170" i="26" s="1"/>
  <c r="G104" i="26"/>
  <c r="F335" i="27" l="1"/>
  <c r="G335" i="27"/>
  <c r="E335" i="27"/>
  <c r="F269" i="27"/>
  <c r="E269" i="27"/>
  <c r="E170" i="27"/>
  <c r="G170" i="27"/>
  <c r="G269" i="27"/>
  <c r="F335" i="26"/>
  <c r="G335" i="26"/>
  <c r="D40" i="24" l="1"/>
  <c r="E40" i="24" s="1"/>
  <c r="C40" i="24"/>
  <c r="G333" i="25"/>
  <c r="F333" i="25"/>
  <c r="E333" i="25"/>
  <c r="D333" i="25"/>
  <c r="C333" i="25"/>
  <c r="D317" i="25"/>
  <c r="C317" i="25"/>
  <c r="C335" i="25" s="1"/>
  <c r="D292" i="25"/>
  <c r="C292" i="25"/>
  <c r="C294" i="25" s="1"/>
  <c r="G267" i="25"/>
  <c r="F267" i="25"/>
  <c r="D267" i="25"/>
  <c r="E267" i="25" s="1"/>
  <c r="C267" i="25"/>
  <c r="D251" i="25"/>
  <c r="G251" i="25" s="1"/>
  <c r="C251" i="25"/>
  <c r="B249" i="25"/>
  <c r="B248" i="25"/>
  <c r="B247" i="25"/>
  <c r="B246" i="25"/>
  <c r="B245" i="25"/>
  <c r="B244" i="25"/>
  <c r="B243" i="25"/>
  <c r="B242" i="25"/>
  <c r="B241" i="25"/>
  <c r="B240" i="25"/>
  <c r="B239" i="25"/>
  <c r="B238" i="25"/>
  <c r="B237" i="25"/>
  <c r="G235" i="25"/>
  <c r="F235" i="25"/>
  <c r="E235" i="25"/>
  <c r="D235" i="25"/>
  <c r="C235" i="25"/>
  <c r="D219" i="25"/>
  <c r="C219" i="25"/>
  <c r="C269" i="25" s="1"/>
  <c r="G195" i="25"/>
  <c r="E195" i="25"/>
  <c r="D195" i="25"/>
  <c r="F195" i="25" s="1"/>
  <c r="C195" i="25"/>
  <c r="D170" i="25"/>
  <c r="E170" i="25" s="1"/>
  <c r="G168" i="25"/>
  <c r="F168" i="25"/>
  <c r="D168" i="25"/>
  <c r="E168" i="25" s="1"/>
  <c r="C168" i="25"/>
  <c r="G152" i="25"/>
  <c r="F152" i="25"/>
  <c r="D152" i="25"/>
  <c r="E152" i="25" s="1"/>
  <c r="C152" i="25"/>
  <c r="D136" i="25"/>
  <c r="G136" i="25" s="1"/>
  <c r="C136" i="25"/>
  <c r="G120" i="25"/>
  <c r="F120" i="25"/>
  <c r="E120" i="25"/>
  <c r="D120" i="25"/>
  <c r="C120" i="25"/>
  <c r="G104" i="25"/>
  <c r="F104" i="25"/>
  <c r="E104" i="25"/>
  <c r="D104" i="25"/>
  <c r="C104" i="25"/>
  <c r="D88" i="25"/>
  <c r="G88" i="25" s="1"/>
  <c r="C88" i="25"/>
  <c r="G72" i="25"/>
  <c r="F72" i="25"/>
  <c r="E72" i="25"/>
  <c r="D72" i="25"/>
  <c r="C72" i="25"/>
  <c r="D56" i="25"/>
  <c r="E56" i="25" s="1"/>
  <c r="C56" i="25"/>
  <c r="G24" i="25"/>
  <c r="F24" i="25"/>
  <c r="D24" i="25"/>
  <c r="C24" i="25"/>
  <c r="C170" i="25" s="1"/>
  <c r="E292" i="25" l="1"/>
  <c r="G56" i="25"/>
  <c r="G170" i="25" s="1"/>
  <c r="E88" i="25"/>
  <c r="F136" i="25"/>
  <c r="E219" i="25"/>
  <c r="F251" i="25"/>
  <c r="D269" i="25"/>
  <c r="E269" i="25" s="1"/>
  <c r="G292" i="25"/>
  <c r="E317" i="25"/>
  <c r="G294" i="25"/>
  <c r="F56" i="25"/>
  <c r="F170" i="25" s="1"/>
  <c r="E136" i="25"/>
  <c r="E251" i="25"/>
  <c r="F292" i="25"/>
  <c r="F294" i="25" s="1"/>
  <c r="E24" i="25"/>
  <c r="F88" i="25"/>
  <c r="F219" i="25"/>
  <c r="F269" i="25" s="1"/>
  <c r="F317" i="25"/>
  <c r="F335" i="25" s="1"/>
  <c r="D335" i="25"/>
  <c r="E335" i="25" s="1"/>
  <c r="G219" i="25"/>
  <c r="G269" i="25" s="1"/>
  <c r="D294" i="25"/>
  <c r="E294" i="25" s="1"/>
  <c r="G317" i="25"/>
  <c r="G335" i="25" s="1"/>
  <c r="D333" i="24" l="1"/>
  <c r="C333" i="24"/>
  <c r="G333" i="24" l="1"/>
  <c r="E333" i="24"/>
  <c r="D267" i="24" l="1"/>
  <c r="E267" i="24" s="1"/>
  <c r="C267" i="24"/>
  <c r="D317" i="24" l="1"/>
  <c r="C317" i="24"/>
  <c r="C335" i="24" s="1"/>
  <c r="D292" i="24"/>
  <c r="G292" i="24" s="1"/>
  <c r="C292" i="24"/>
  <c r="C294" i="24" s="1"/>
  <c r="D251" i="24"/>
  <c r="G251" i="24" s="1"/>
  <c r="C251" i="24"/>
  <c r="B249" i="24"/>
  <c r="B248" i="24"/>
  <c r="B247" i="24"/>
  <c r="B246" i="24"/>
  <c r="B245" i="24"/>
  <c r="B244" i="24"/>
  <c r="B243" i="24"/>
  <c r="B242" i="24"/>
  <c r="B241" i="24"/>
  <c r="B240" i="24"/>
  <c r="B239" i="24"/>
  <c r="B238" i="24"/>
  <c r="B237" i="24"/>
  <c r="C195" i="24"/>
  <c r="D168" i="24"/>
  <c r="C168" i="24"/>
  <c r="D152" i="24"/>
  <c r="C152" i="24"/>
  <c r="D136" i="24"/>
  <c r="C136" i="24"/>
  <c r="D120" i="24"/>
  <c r="C120" i="24"/>
  <c r="D104" i="24"/>
  <c r="C104" i="24"/>
  <c r="D88" i="24"/>
  <c r="C88" i="24"/>
  <c r="D72" i="24"/>
  <c r="C72" i="24"/>
  <c r="D56" i="24"/>
  <c r="C56" i="24"/>
  <c r="D24" i="24"/>
  <c r="C24" i="24"/>
  <c r="E168" i="24" l="1"/>
  <c r="G168" i="24"/>
  <c r="F168" i="24"/>
  <c r="E152" i="24"/>
  <c r="F152" i="24"/>
  <c r="G152" i="24"/>
  <c r="G136" i="24"/>
  <c r="F136" i="24"/>
  <c r="E136" i="24"/>
  <c r="F120" i="24"/>
  <c r="E120" i="24"/>
  <c r="G120" i="24"/>
  <c r="F104" i="24"/>
  <c r="E104" i="24"/>
  <c r="G104" i="24"/>
  <c r="G88" i="24"/>
  <c r="F88" i="24"/>
  <c r="E88" i="24"/>
  <c r="G72" i="24"/>
  <c r="E72" i="24"/>
  <c r="F72" i="24"/>
  <c r="G56" i="24"/>
  <c r="F56" i="24"/>
  <c r="G24" i="24"/>
  <c r="F24" i="24"/>
  <c r="G317" i="24"/>
  <c r="D335" i="24"/>
  <c r="E335" i="24" s="1"/>
  <c r="F251" i="24"/>
  <c r="C269" i="24"/>
  <c r="C170" i="24"/>
  <c r="E292" i="24"/>
  <c r="E24" i="24"/>
  <c r="E251" i="24"/>
  <c r="F292" i="24"/>
  <c r="D269" i="24"/>
  <c r="E56" i="24"/>
  <c r="D170" i="24"/>
  <c r="D195" i="24"/>
  <c r="E195" i="24" s="1"/>
  <c r="D294" i="24"/>
  <c r="E294" i="24" s="1"/>
  <c r="F292" i="23"/>
  <c r="E292" i="23"/>
  <c r="D292" i="23"/>
  <c r="C292" i="23"/>
  <c r="C294" i="23" s="1"/>
  <c r="G267" i="23"/>
  <c r="F267" i="23"/>
  <c r="E267" i="23"/>
  <c r="D267" i="23"/>
  <c r="C267" i="23"/>
  <c r="D251" i="23"/>
  <c r="E251" i="23" s="1"/>
  <c r="C251" i="23"/>
  <c r="B249" i="23"/>
  <c r="B248" i="23"/>
  <c r="B247" i="23"/>
  <c r="B246" i="23"/>
  <c r="B245" i="23"/>
  <c r="B244" i="23"/>
  <c r="B243" i="23"/>
  <c r="B242" i="23"/>
  <c r="B241" i="23"/>
  <c r="B240" i="23"/>
  <c r="B239" i="23"/>
  <c r="B238" i="23"/>
  <c r="B237" i="23"/>
  <c r="G235" i="23"/>
  <c r="F235" i="23"/>
  <c r="D235" i="23"/>
  <c r="E235" i="23" s="1"/>
  <c r="C235" i="23"/>
  <c r="D219" i="23"/>
  <c r="C219" i="23"/>
  <c r="C269" i="23" s="1"/>
  <c r="D195" i="23"/>
  <c r="E195" i="23" s="1"/>
  <c r="G193" i="23"/>
  <c r="F193" i="23"/>
  <c r="E193" i="23"/>
  <c r="D193" i="23"/>
  <c r="C193" i="23"/>
  <c r="C195" i="23" s="1"/>
  <c r="D168" i="23"/>
  <c r="E168" i="23" s="1"/>
  <c r="C168" i="23"/>
  <c r="D152" i="23"/>
  <c r="G152" i="23" s="1"/>
  <c r="C152" i="23"/>
  <c r="D136" i="23"/>
  <c r="G136" i="23" s="1"/>
  <c r="C136" i="23"/>
  <c r="G120" i="23"/>
  <c r="F120" i="23"/>
  <c r="E120" i="23"/>
  <c r="D120" i="23"/>
  <c r="C120" i="23"/>
  <c r="D104" i="23"/>
  <c r="G104" i="23" s="1"/>
  <c r="C104" i="23"/>
  <c r="D88" i="23"/>
  <c r="C88" i="23"/>
  <c r="F72" i="23"/>
  <c r="D72" i="23"/>
  <c r="G72" i="23" s="1"/>
  <c r="C72" i="23"/>
  <c r="D56" i="23"/>
  <c r="G56" i="23" s="1"/>
  <c r="C56" i="23"/>
  <c r="G40" i="23"/>
  <c r="F40" i="23"/>
  <c r="E40" i="23"/>
  <c r="D40" i="23"/>
  <c r="C40" i="23"/>
  <c r="D24" i="23"/>
  <c r="C24" i="23"/>
  <c r="E170" i="24" l="1"/>
  <c r="G335" i="24"/>
  <c r="G168" i="23"/>
  <c r="E88" i="23"/>
  <c r="E24" i="23"/>
  <c r="G88" i="23"/>
  <c r="F88" i="23"/>
  <c r="G195" i="23"/>
  <c r="C170" i="23"/>
  <c r="F168" i="23"/>
  <c r="E72" i="23"/>
  <c r="E269" i="24"/>
  <c r="F269" i="24"/>
  <c r="G269" i="24"/>
  <c r="F170" i="24"/>
  <c r="G170" i="24"/>
  <c r="F294" i="24"/>
  <c r="G294" i="24"/>
  <c r="F195" i="24"/>
  <c r="G195" i="24"/>
  <c r="E152" i="23"/>
  <c r="E104" i="23"/>
  <c r="F152" i="23"/>
  <c r="D170" i="23"/>
  <c r="E170" i="23" s="1"/>
  <c r="E219" i="23"/>
  <c r="F251" i="23"/>
  <c r="D269" i="23"/>
  <c r="E269" i="23" s="1"/>
  <c r="G292" i="23"/>
  <c r="G294" i="23" s="1"/>
  <c r="F24" i="23"/>
  <c r="G24" i="23"/>
  <c r="E56" i="23"/>
  <c r="F104" i="23"/>
  <c r="F219" i="23"/>
  <c r="F269" i="23" s="1"/>
  <c r="G251" i="23"/>
  <c r="F56" i="23"/>
  <c r="E136" i="23"/>
  <c r="G219" i="23"/>
  <c r="G269" i="23" s="1"/>
  <c r="D294" i="23"/>
  <c r="E294" i="23" s="1"/>
  <c r="F136" i="23"/>
  <c r="F195" i="23"/>
  <c r="F170" i="23" l="1"/>
  <c r="G170" i="23"/>
  <c r="F294" i="23"/>
  <c r="D282" i="22" l="1"/>
  <c r="G282" i="22" s="1"/>
  <c r="C282" i="22"/>
  <c r="D266" i="22"/>
  <c r="D284" i="22" s="1"/>
  <c r="C266" i="22"/>
  <c r="D241" i="22"/>
  <c r="G241" i="22" s="1"/>
  <c r="C241" i="22"/>
  <c r="B239" i="22"/>
  <c r="B238" i="22"/>
  <c r="B237" i="22"/>
  <c r="B236" i="22"/>
  <c r="B235" i="22"/>
  <c r="B234" i="22"/>
  <c r="B233" i="22"/>
  <c r="B232" i="22"/>
  <c r="B231" i="22"/>
  <c r="B230" i="22"/>
  <c r="B229" i="22"/>
  <c r="B228" i="22"/>
  <c r="B227" i="22"/>
  <c r="G225" i="22"/>
  <c r="F225" i="22"/>
  <c r="D225" i="22"/>
  <c r="C225" i="22"/>
  <c r="D209" i="22"/>
  <c r="G209" i="22" s="1"/>
  <c r="C209" i="22"/>
  <c r="C243" i="22" s="1"/>
  <c r="F184" i="22"/>
  <c r="D184" i="22"/>
  <c r="G184" i="22" s="1"/>
  <c r="C184" i="22"/>
  <c r="D168" i="22"/>
  <c r="G168" i="22" s="1"/>
  <c r="C168" i="22"/>
  <c r="E168" i="22" s="1"/>
  <c r="G152" i="22"/>
  <c r="D152" i="22"/>
  <c r="F152" i="22" s="1"/>
  <c r="C152" i="22"/>
  <c r="D136" i="22"/>
  <c r="G136" i="22" s="1"/>
  <c r="C136" i="22"/>
  <c r="D120" i="22"/>
  <c r="G120" i="22" s="1"/>
  <c r="C120" i="22"/>
  <c r="G104" i="22"/>
  <c r="F104" i="22"/>
  <c r="D104" i="22"/>
  <c r="C104" i="22"/>
  <c r="E104" i="22" s="1"/>
  <c r="G88" i="22"/>
  <c r="D88" i="22"/>
  <c r="F88" i="22" s="1"/>
  <c r="C88" i="22"/>
  <c r="D72" i="22"/>
  <c r="G72" i="22" s="1"/>
  <c r="C72" i="22"/>
  <c r="F56" i="22"/>
  <c r="D56" i="22"/>
  <c r="G56" i="22" s="1"/>
  <c r="C56" i="22"/>
  <c r="D40" i="22"/>
  <c r="G40" i="22" s="1"/>
  <c r="C40" i="22"/>
  <c r="G24" i="22"/>
  <c r="D24" i="22"/>
  <c r="C24" i="22"/>
  <c r="F40" i="22" l="1"/>
  <c r="F266" i="22"/>
  <c r="E120" i="22"/>
  <c r="G266" i="22"/>
  <c r="F120" i="22"/>
  <c r="F168" i="22"/>
  <c r="C186" i="22"/>
  <c r="E56" i="22"/>
  <c r="E225" i="22"/>
  <c r="E282" i="22"/>
  <c r="F282" i="22"/>
  <c r="E40" i="22"/>
  <c r="E184" i="22"/>
  <c r="C284" i="22"/>
  <c r="E284" i="22" s="1"/>
  <c r="G284" i="22"/>
  <c r="G243" i="22"/>
  <c r="E241" i="22"/>
  <c r="D243" i="22"/>
  <c r="E243" i="22" s="1"/>
  <c r="E24" i="22"/>
  <c r="F72" i="22"/>
  <c r="E88" i="22"/>
  <c r="F136" i="22"/>
  <c r="E152" i="22"/>
  <c r="E209" i="22"/>
  <c r="F241" i="22"/>
  <c r="F284" i="22"/>
  <c r="D186" i="22"/>
  <c r="E72" i="22"/>
  <c r="E136" i="22"/>
  <c r="F24" i="22"/>
  <c r="F186" i="22" s="1"/>
  <c r="F209" i="22"/>
  <c r="F243" i="22" s="1"/>
  <c r="E266" i="22"/>
  <c r="E186" i="22" l="1"/>
  <c r="G186" i="22"/>
  <c r="C24" i="20" l="1"/>
  <c r="D241" i="20" l="1"/>
  <c r="G241" i="20" s="1"/>
  <c r="C241" i="20"/>
  <c r="B231" i="20"/>
  <c r="B232" i="20"/>
  <c r="B233" i="20"/>
  <c r="B234" i="20"/>
  <c r="B235" i="20"/>
  <c r="B236" i="20"/>
  <c r="B237" i="20"/>
  <c r="B238" i="20"/>
  <c r="B239" i="20"/>
  <c r="B228" i="20"/>
  <c r="B229" i="20"/>
  <c r="B230" i="20"/>
  <c r="B227" i="20"/>
  <c r="E241" i="20" l="1"/>
  <c r="F241" i="20"/>
  <c r="D282" i="20"/>
  <c r="G282" i="20" s="1"/>
  <c r="C282" i="20"/>
  <c r="D266" i="20"/>
  <c r="C266" i="20"/>
  <c r="D225" i="20"/>
  <c r="G225" i="20" s="1"/>
  <c r="C225" i="20"/>
  <c r="D209" i="20"/>
  <c r="G209" i="20" s="1"/>
  <c r="C209" i="20"/>
  <c r="D184" i="20"/>
  <c r="F184" i="20" s="1"/>
  <c r="C184" i="20"/>
  <c r="D168" i="20"/>
  <c r="G168" i="20" s="1"/>
  <c r="C168" i="20"/>
  <c r="D152" i="20"/>
  <c r="F152" i="20" s="1"/>
  <c r="C152" i="20"/>
  <c r="D136" i="20"/>
  <c r="C136" i="20"/>
  <c r="D120" i="20"/>
  <c r="F120" i="20" s="1"/>
  <c r="C120" i="20"/>
  <c r="D104" i="20"/>
  <c r="G104" i="20" s="1"/>
  <c r="C104" i="20"/>
  <c r="D88" i="20"/>
  <c r="G88" i="20" s="1"/>
  <c r="C88" i="20"/>
  <c r="D72" i="20"/>
  <c r="G72" i="20" s="1"/>
  <c r="C72" i="20"/>
  <c r="D56" i="20"/>
  <c r="F56" i="20" s="1"/>
  <c r="C56" i="20"/>
  <c r="D40" i="20"/>
  <c r="G40" i="20" s="1"/>
  <c r="C40" i="20"/>
  <c r="D24" i="20"/>
  <c r="G24" i="20" s="1"/>
  <c r="F282" i="20" l="1"/>
  <c r="E282" i="20"/>
  <c r="D243" i="20"/>
  <c r="C243" i="20"/>
  <c r="E209" i="20"/>
  <c r="E266" i="20"/>
  <c r="F266" i="20"/>
  <c r="G266" i="20"/>
  <c r="G184" i="20"/>
  <c r="G152" i="20"/>
  <c r="G56" i="20"/>
  <c r="E88" i="20"/>
  <c r="F72" i="20"/>
  <c r="C284" i="20"/>
  <c r="D284" i="20"/>
  <c r="E152" i="20"/>
  <c r="E136" i="20"/>
  <c r="F136" i="20"/>
  <c r="G136" i="20"/>
  <c r="G120" i="20"/>
  <c r="F88" i="20"/>
  <c r="E72" i="20"/>
  <c r="C186" i="20"/>
  <c r="D186" i="20"/>
  <c r="E24" i="20"/>
  <c r="F24" i="20"/>
  <c r="E104" i="20"/>
  <c r="E168" i="20"/>
  <c r="F209" i="20"/>
  <c r="E225" i="20"/>
  <c r="E40" i="20"/>
  <c r="F40" i="20"/>
  <c r="E56" i="20"/>
  <c r="F104" i="20"/>
  <c r="E120" i="20"/>
  <c r="F168" i="20"/>
  <c r="E184" i="20"/>
  <c r="F225" i="20"/>
  <c r="C250" i="19"/>
  <c r="C266" i="19"/>
  <c r="D266" i="19"/>
  <c r="G266" i="19" s="1"/>
  <c r="D250" i="19"/>
  <c r="F250" i="19" s="1"/>
  <c r="D225" i="19"/>
  <c r="F225" i="19" s="1"/>
  <c r="C225" i="19"/>
  <c r="D209" i="19"/>
  <c r="F209" i="19" s="1"/>
  <c r="C209" i="19"/>
  <c r="D184" i="19"/>
  <c r="G184" i="19" s="1"/>
  <c r="C184" i="19"/>
  <c r="D168" i="19"/>
  <c r="F168" i="19" s="1"/>
  <c r="C168" i="19"/>
  <c r="D152" i="19"/>
  <c r="F152" i="19" s="1"/>
  <c r="C152" i="19"/>
  <c r="D136" i="19"/>
  <c r="F136" i="19" s="1"/>
  <c r="C136" i="19"/>
  <c r="D120" i="19"/>
  <c r="G120" i="19" s="1"/>
  <c r="C120" i="19"/>
  <c r="D104" i="19"/>
  <c r="G104" i="19" s="1"/>
  <c r="C104" i="19"/>
  <c r="D88" i="19"/>
  <c r="C88" i="19"/>
  <c r="D72" i="19"/>
  <c r="F72" i="19" s="1"/>
  <c r="C72" i="19"/>
  <c r="D56" i="19"/>
  <c r="G56" i="19" s="1"/>
  <c r="C56" i="19"/>
  <c r="D40" i="19"/>
  <c r="F40" i="19" s="1"/>
  <c r="C40" i="19"/>
  <c r="D24" i="19"/>
  <c r="F24" i="19" s="1"/>
  <c r="C24" i="19"/>
  <c r="G284" i="20" l="1"/>
  <c r="E243" i="20"/>
  <c r="E284" i="20"/>
  <c r="F284" i="20"/>
  <c r="G186" i="20"/>
  <c r="F243" i="20"/>
  <c r="E186" i="20"/>
  <c r="F186" i="20"/>
  <c r="G243" i="20"/>
  <c r="G168" i="19"/>
  <c r="C268" i="19"/>
  <c r="E250" i="19"/>
  <c r="G72" i="19"/>
  <c r="E136" i="19"/>
  <c r="E152" i="19"/>
  <c r="G24" i="19"/>
  <c r="G136" i="19"/>
  <c r="E168" i="19"/>
  <c r="D268" i="19"/>
  <c r="E266" i="19"/>
  <c r="F266" i="19"/>
  <c r="G250" i="19"/>
  <c r="D227" i="19"/>
  <c r="F227" i="19" s="1"/>
  <c r="E225" i="19"/>
  <c r="F104" i="19"/>
  <c r="E88" i="19"/>
  <c r="G225" i="19"/>
  <c r="C227" i="19"/>
  <c r="E104" i="19"/>
  <c r="F88" i="19"/>
  <c r="G88" i="19"/>
  <c r="C186" i="19"/>
  <c r="G40" i="19"/>
  <c r="E40" i="19"/>
  <c r="E120" i="19"/>
  <c r="G152" i="19"/>
  <c r="E184" i="19"/>
  <c r="D186" i="19"/>
  <c r="G209" i="19"/>
  <c r="F184" i="19"/>
  <c r="E56" i="19"/>
  <c r="F56" i="19"/>
  <c r="E72" i="19"/>
  <c r="F120" i="19"/>
  <c r="E24" i="19"/>
  <c r="E209" i="19"/>
  <c r="F268" i="19" l="1"/>
  <c r="E268" i="19"/>
  <c r="G227" i="19"/>
  <c r="E227" i="19"/>
  <c r="E186" i="19"/>
  <c r="G268" i="19"/>
  <c r="F186" i="19"/>
  <c r="G186" i="19"/>
  <c r="D250" i="13"/>
  <c r="C250" i="13"/>
  <c r="D225" i="13"/>
  <c r="G225" i="13" s="1"/>
  <c r="C225" i="13"/>
  <c r="D209" i="13"/>
  <c r="G209" i="13" s="1"/>
  <c r="C209" i="13"/>
  <c r="D184" i="13"/>
  <c r="G184" i="13" s="1"/>
  <c r="C184" i="13"/>
  <c r="D168" i="13"/>
  <c r="C168" i="13"/>
  <c r="D152" i="13"/>
  <c r="C152" i="13"/>
  <c r="D136" i="13"/>
  <c r="C136" i="13"/>
  <c r="D120" i="13"/>
  <c r="G120" i="13" s="1"/>
  <c r="C120" i="13"/>
  <c r="D104" i="13"/>
  <c r="G104" i="13" s="1"/>
  <c r="C104" i="13"/>
  <c r="D88" i="13"/>
  <c r="F88" i="13" s="1"/>
  <c r="C88" i="13"/>
  <c r="D72" i="13"/>
  <c r="F72" i="13" s="1"/>
  <c r="C72" i="13"/>
  <c r="D56" i="13"/>
  <c r="G56" i="13" s="1"/>
  <c r="C56" i="13"/>
  <c r="D40" i="13"/>
  <c r="F40" i="13" s="1"/>
  <c r="C40" i="13"/>
  <c r="D24" i="13"/>
  <c r="F24" i="13" s="1"/>
  <c r="C24" i="13"/>
  <c r="E152" i="13" l="1"/>
  <c r="G24" i="13"/>
  <c r="G250" i="13"/>
  <c r="F250" i="13"/>
  <c r="E250" i="13"/>
  <c r="F225" i="13"/>
  <c r="E168" i="13"/>
  <c r="G168" i="13"/>
  <c r="F168" i="13"/>
  <c r="E136" i="13"/>
  <c r="G136" i="13"/>
  <c r="F136" i="13"/>
  <c r="C227" i="13"/>
  <c r="E225" i="13"/>
  <c r="F209" i="13"/>
  <c r="D227" i="13"/>
  <c r="G227" i="13" s="1"/>
  <c r="F152" i="13"/>
  <c r="G152" i="13"/>
  <c r="E120" i="13"/>
  <c r="F104" i="13"/>
  <c r="E104" i="13"/>
  <c r="C186" i="13"/>
  <c r="E88" i="13"/>
  <c r="G88" i="13"/>
  <c r="G72" i="13"/>
  <c r="E40" i="13"/>
  <c r="G40" i="13"/>
  <c r="E184" i="13"/>
  <c r="D186" i="13"/>
  <c r="F56" i="13"/>
  <c r="E72" i="13"/>
  <c r="F120" i="13"/>
  <c r="F184" i="13"/>
  <c r="E56" i="13"/>
  <c r="E24" i="13"/>
  <c r="E209" i="13"/>
  <c r="D136" i="18"/>
  <c r="G136" i="18" l="1"/>
  <c r="F136" i="18"/>
  <c r="E186" i="13"/>
  <c r="F227" i="13"/>
  <c r="E227" i="13"/>
  <c r="F186" i="13"/>
  <c r="G186" i="13"/>
  <c r="C184" i="18"/>
  <c r="E184" i="18" s="1"/>
  <c r="D209" i="18"/>
  <c r="F209" i="18" s="1"/>
  <c r="C209" i="18"/>
  <c r="D266" i="17"/>
  <c r="C266" i="17"/>
  <c r="D225" i="17"/>
  <c r="G225" i="17"/>
  <c r="D241" i="17"/>
  <c r="D243" i="17" s="1"/>
  <c r="G241" i="17"/>
  <c r="C225" i="17"/>
  <c r="C241" i="17"/>
  <c r="D250" i="18"/>
  <c r="C250" i="18"/>
  <c r="D225" i="18"/>
  <c r="G225" i="18" s="1"/>
  <c r="C225" i="18"/>
  <c r="D184" i="18"/>
  <c r="G184" i="18"/>
  <c r="D168" i="18"/>
  <c r="G168" i="18" s="1"/>
  <c r="C168" i="18"/>
  <c r="D152" i="18"/>
  <c r="F152" i="18" s="1"/>
  <c r="C152" i="18"/>
  <c r="C136" i="18"/>
  <c r="E136" i="18" s="1"/>
  <c r="D120" i="18"/>
  <c r="G120" i="18" s="1"/>
  <c r="C120" i="18"/>
  <c r="D104" i="18"/>
  <c r="F104" i="18" s="1"/>
  <c r="C104" i="18"/>
  <c r="D88" i="18"/>
  <c r="G88" i="18" s="1"/>
  <c r="C88" i="18"/>
  <c r="D72" i="18"/>
  <c r="C72" i="18"/>
  <c r="D56" i="18"/>
  <c r="G56" i="18" s="1"/>
  <c r="C56" i="18"/>
  <c r="D40" i="18"/>
  <c r="G40" i="18" s="1"/>
  <c r="C40" i="18"/>
  <c r="D24" i="18"/>
  <c r="G24" i="18" s="1"/>
  <c r="C24" i="18"/>
  <c r="E262" i="17"/>
  <c r="E220" i="17"/>
  <c r="E221" i="17"/>
  <c r="E196" i="17"/>
  <c r="E180" i="17"/>
  <c r="E164" i="17"/>
  <c r="E148" i="17"/>
  <c r="E132" i="17"/>
  <c r="E116" i="17"/>
  <c r="E100" i="17"/>
  <c r="E83" i="17"/>
  <c r="E84" i="17"/>
  <c r="E68" i="17"/>
  <c r="E36" i="17"/>
  <c r="E20" i="17"/>
  <c r="E261" i="17"/>
  <c r="E195" i="17"/>
  <c r="E179" i="17"/>
  <c r="E163" i="17"/>
  <c r="E147" i="17"/>
  <c r="E131" i="17"/>
  <c r="E115" i="17"/>
  <c r="E99" i="17"/>
  <c r="E67" i="17"/>
  <c r="E35" i="17"/>
  <c r="E19" i="17"/>
  <c r="E260" i="17"/>
  <c r="E235" i="17"/>
  <c r="E219" i="17"/>
  <c r="E194" i="17"/>
  <c r="E175" i="17"/>
  <c r="E176" i="17"/>
  <c r="E178" i="17"/>
  <c r="E177" i="17"/>
  <c r="E162" i="17"/>
  <c r="E146" i="17"/>
  <c r="E130" i="17"/>
  <c r="E114" i="17"/>
  <c r="E98" i="17"/>
  <c r="E82" i="17"/>
  <c r="E66" i="17"/>
  <c r="E34" i="17"/>
  <c r="E18" i="17"/>
  <c r="E259" i="17"/>
  <c r="E218" i="17"/>
  <c r="E193" i="17"/>
  <c r="E161" i="17"/>
  <c r="E145" i="17"/>
  <c r="E129" i="17"/>
  <c r="E113" i="17"/>
  <c r="E97" i="17"/>
  <c r="E81" i="17"/>
  <c r="E65" i="17"/>
  <c r="E33" i="17"/>
  <c r="E17" i="17"/>
  <c r="E258" i="17"/>
  <c r="E233" i="17"/>
  <c r="E217" i="17"/>
  <c r="E192" i="17"/>
  <c r="E160" i="17"/>
  <c r="E144" i="17"/>
  <c r="E128" i="17"/>
  <c r="E112" i="17"/>
  <c r="E96" i="17"/>
  <c r="E80" i="17"/>
  <c r="E64" i="17"/>
  <c r="E32" i="17"/>
  <c r="E16" i="17"/>
  <c r="E257" i="17"/>
  <c r="E253" i="17"/>
  <c r="E254" i="17"/>
  <c r="E255" i="17"/>
  <c r="E256" i="17"/>
  <c r="E216" i="17"/>
  <c r="E191" i="17"/>
  <c r="E159" i="17"/>
  <c r="E143" i="17"/>
  <c r="E127" i="17"/>
  <c r="E111" i="17"/>
  <c r="E95" i="17"/>
  <c r="E79" i="17"/>
  <c r="E63" i="17"/>
  <c r="E31" i="17"/>
  <c r="E15" i="17"/>
  <c r="E215" i="17"/>
  <c r="E190" i="17"/>
  <c r="E174" i="17"/>
  <c r="E158" i="17"/>
  <c r="E142" i="17"/>
  <c r="E126" i="17"/>
  <c r="E110" i="17"/>
  <c r="E94" i="17"/>
  <c r="E78" i="17"/>
  <c r="E62" i="17"/>
  <c r="E30" i="17"/>
  <c r="E14" i="17"/>
  <c r="E230" i="17"/>
  <c r="E214" i="17"/>
  <c r="E189" i="17"/>
  <c r="E173" i="17"/>
  <c r="E157" i="17"/>
  <c r="E141" i="17"/>
  <c r="E125" i="17"/>
  <c r="E109" i="17"/>
  <c r="E93" i="17"/>
  <c r="E77" i="17"/>
  <c r="E61" i="17"/>
  <c r="E45" i="17"/>
  <c r="E29" i="17"/>
  <c r="E13" i="17"/>
  <c r="E213" i="17"/>
  <c r="E188" i="17"/>
  <c r="E172" i="17"/>
  <c r="E156" i="17"/>
  <c r="E140" i="17"/>
  <c r="E124" i="17"/>
  <c r="E108" i="17"/>
  <c r="E92" i="17"/>
  <c r="E76" i="17"/>
  <c r="E60" i="17"/>
  <c r="E44" i="17"/>
  <c r="E28" i="17"/>
  <c r="E12" i="17"/>
  <c r="E212" i="17"/>
  <c r="E187" i="17"/>
  <c r="E171" i="17"/>
  <c r="E155" i="17"/>
  <c r="E139" i="17"/>
  <c r="E123" i="17"/>
  <c r="E107" i="17"/>
  <c r="E91" i="17"/>
  <c r="E75" i="17"/>
  <c r="E59" i="17"/>
  <c r="E43" i="17"/>
  <c r="E27" i="17"/>
  <c r="E11" i="17"/>
  <c r="F241" i="17"/>
  <c r="D200" i="17"/>
  <c r="C200" i="17"/>
  <c r="D184" i="17"/>
  <c r="C184" i="17"/>
  <c r="E184" i="17" s="1"/>
  <c r="D168" i="17"/>
  <c r="G168" i="17"/>
  <c r="C168" i="17"/>
  <c r="D152" i="17"/>
  <c r="C152" i="17"/>
  <c r="D136" i="17"/>
  <c r="F136" i="17"/>
  <c r="D24" i="17"/>
  <c r="F24" i="17" s="1"/>
  <c r="D40" i="17"/>
  <c r="F40" i="17" s="1"/>
  <c r="D56" i="17"/>
  <c r="F56" i="17" s="1"/>
  <c r="D72" i="17"/>
  <c r="F72" i="17"/>
  <c r="D88" i="17"/>
  <c r="F88" i="17" s="1"/>
  <c r="D104" i="17"/>
  <c r="F104" i="17"/>
  <c r="D120" i="17"/>
  <c r="E120" i="17" s="1"/>
  <c r="F120" i="17"/>
  <c r="F168" i="17"/>
  <c r="F184" i="17"/>
  <c r="C136" i="17"/>
  <c r="C202" i="17" s="1"/>
  <c r="C120" i="17"/>
  <c r="G104" i="17"/>
  <c r="C104" i="17"/>
  <c r="C88" i="17"/>
  <c r="C72" i="17"/>
  <c r="E72" i="17"/>
  <c r="C56" i="17"/>
  <c r="G40" i="17"/>
  <c r="G56" i="17"/>
  <c r="G72" i="17"/>
  <c r="G120" i="17"/>
  <c r="G136" i="17"/>
  <c r="G184" i="17"/>
  <c r="C40" i="17"/>
  <c r="C24" i="17"/>
  <c r="E280" i="16"/>
  <c r="E223" i="16"/>
  <c r="E198" i="16"/>
  <c r="E182" i="16"/>
  <c r="E166" i="16"/>
  <c r="E150" i="16"/>
  <c r="E134" i="16"/>
  <c r="E118" i="16"/>
  <c r="E102" i="16"/>
  <c r="E86" i="16"/>
  <c r="E70" i="16"/>
  <c r="E54" i="16"/>
  <c r="E38" i="16"/>
  <c r="E22" i="16"/>
  <c r="E279" i="16"/>
  <c r="E254" i="16"/>
  <c r="E222" i="16"/>
  <c r="E197" i="16"/>
  <c r="E181" i="16"/>
  <c r="E165" i="16"/>
  <c r="E149" i="16"/>
  <c r="E133" i="16"/>
  <c r="E117" i="16"/>
  <c r="E101" i="16"/>
  <c r="E85" i="16"/>
  <c r="E69" i="16"/>
  <c r="E53" i="16"/>
  <c r="E37" i="16"/>
  <c r="E21" i="16"/>
  <c r="E278" i="16"/>
  <c r="E221" i="16"/>
  <c r="E196" i="16"/>
  <c r="E180" i="16"/>
  <c r="E164" i="16"/>
  <c r="E148" i="16"/>
  <c r="E132" i="16"/>
  <c r="E116" i="16"/>
  <c r="E100" i="16"/>
  <c r="E84" i="16"/>
  <c r="E68" i="16"/>
  <c r="E52" i="16"/>
  <c r="E36" i="16"/>
  <c r="E20" i="16"/>
  <c r="E277" i="16"/>
  <c r="E220" i="16"/>
  <c r="E194" i="16"/>
  <c r="E195" i="16"/>
  <c r="E179" i="16"/>
  <c r="E163" i="16"/>
  <c r="E147" i="16"/>
  <c r="E131" i="16"/>
  <c r="E115" i="16"/>
  <c r="E99" i="16"/>
  <c r="E83" i="16"/>
  <c r="E67" i="16"/>
  <c r="E51" i="16"/>
  <c r="E35" i="16"/>
  <c r="E19" i="16"/>
  <c r="E276" i="16"/>
  <c r="E251" i="16"/>
  <c r="E219" i="16"/>
  <c r="E130" i="16"/>
  <c r="E178" i="16"/>
  <c r="E162" i="16"/>
  <c r="E98" i="16"/>
  <c r="E146" i="16"/>
  <c r="E82" i="16"/>
  <c r="E50" i="16"/>
  <c r="E66" i="16"/>
  <c r="E114" i="16"/>
  <c r="E34" i="16"/>
  <c r="E18" i="16"/>
  <c r="E275" i="16"/>
  <c r="E218" i="16"/>
  <c r="E193" i="16"/>
  <c r="E177" i="16"/>
  <c r="E161" i="16"/>
  <c r="E145" i="16"/>
  <c r="E129" i="16"/>
  <c r="E113" i="16"/>
  <c r="E97" i="16"/>
  <c r="E81" i="16"/>
  <c r="E65" i="16"/>
  <c r="E49" i="16"/>
  <c r="E33" i="16"/>
  <c r="E17" i="16"/>
  <c r="E249" i="16"/>
  <c r="E274" i="16"/>
  <c r="E233" i="16"/>
  <c r="E217" i="16"/>
  <c r="E192" i="16"/>
  <c r="E176" i="16"/>
  <c r="E160" i="16"/>
  <c r="E144" i="16"/>
  <c r="E128" i="16"/>
  <c r="E112" i="16"/>
  <c r="E96" i="16"/>
  <c r="E80" i="16"/>
  <c r="E64" i="16"/>
  <c r="E48" i="16"/>
  <c r="E32" i="16"/>
  <c r="E16" i="16"/>
  <c r="E273" i="16"/>
  <c r="E232" i="16"/>
  <c r="E216" i="16"/>
  <c r="E191" i="16"/>
  <c r="E175" i="16"/>
  <c r="E159" i="16"/>
  <c r="E143" i="16"/>
  <c r="E127" i="16"/>
  <c r="E111" i="16"/>
  <c r="E95" i="16"/>
  <c r="E79" i="16"/>
  <c r="E63" i="16"/>
  <c r="E47" i="16"/>
  <c r="E31" i="16"/>
  <c r="E15" i="16"/>
  <c r="D282" i="16"/>
  <c r="G282" i="16" s="1"/>
  <c r="F282" i="16"/>
  <c r="C282" i="16"/>
  <c r="E282" i="16"/>
  <c r="E272" i="16"/>
  <c r="E231" i="16"/>
  <c r="E215" i="16"/>
  <c r="E190" i="16"/>
  <c r="E174" i="16"/>
  <c r="E158" i="16"/>
  <c r="E142" i="16"/>
  <c r="E126" i="16"/>
  <c r="E110" i="16"/>
  <c r="E94" i="16"/>
  <c r="E78" i="16"/>
  <c r="E62" i="16"/>
  <c r="E46" i="16"/>
  <c r="E30" i="16"/>
  <c r="E14" i="16"/>
  <c r="E230" i="16"/>
  <c r="E214" i="16"/>
  <c r="E189" i="16"/>
  <c r="E173" i="16"/>
  <c r="E157" i="16"/>
  <c r="E141" i="16"/>
  <c r="E125" i="16"/>
  <c r="E109" i="16"/>
  <c r="E93" i="16"/>
  <c r="E77" i="16"/>
  <c r="E61" i="16"/>
  <c r="E45" i="16"/>
  <c r="E29" i="16"/>
  <c r="E13" i="16"/>
  <c r="E245" i="16"/>
  <c r="E229" i="16"/>
  <c r="E213" i="16"/>
  <c r="E188" i="16"/>
  <c r="E172" i="16"/>
  <c r="E156" i="16"/>
  <c r="E140" i="16"/>
  <c r="E124" i="16"/>
  <c r="E108" i="16"/>
  <c r="E92" i="16"/>
  <c r="E76" i="16"/>
  <c r="E60" i="16"/>
  <c r="E44" i="16"/>
  <c r="E28" i="16"/>
  <c r="E12" i="16"/>
  <c r="E244" i="16"/>
  <c r="E228" i="16"/>
  <c r="E212" i="16"/>
  <c r="E187" i="16"/>
  <c r="E171" i="16"/>
  <c r="E155" i="16"/>
  <c r="E139" i="16"/>
  <c r="E123" i="16"/>
  <c r="E107" i="16"/>
  <c r="E91" i="16"/>
  <c r="E75" i="16"/>
  <c r="E59" i="16"/>
  <c r="E43" i="16"/>
  <c r="E27" i="16"/>
  <c r="E11" i="16"/>
  <c r="D40" i="16"/>
  <c r="E40" i="16" s="1"/>
  <c r="C40" i="16"/>
  <c r="D257" i="16"/>
  <c r="G257" i="16"/>
  <c r="C257" i="16"/>
  <c r="D241" i="16"/>
  <c r="G241" i="16"/>
  <c r="C241" i="16"/>
  <c r="E241" i="16" s="1"/>
  <c r="D225" i="16"/>
  <c r="D259" i="16" s="1"/>
  <c r="C225" i="16"/>
  <c r="D200" i="16"/>
  <c r="F200" i="16"/>
  <c r="C200" i="16"/>
  <c r="D184" i="16"/>
  <c r="C184" i="16"/>
  <c r="C202" i="16" s="1"/>
  <c r="D168" i="16"/>
  <c r="F168" i="16" s="1"/>
  <c r="C168" i="16"/>
  <c r="D152" i="16"/>
  <c r="F152" i="16"/>
  <c r="C152" i="16"/>
  <c r="D136" i="16"/>
  <c r="F136" i="16"/>
  <c r="C136" i="16"/>
  <c r="E136" i="16" s="1"/>
  <c r="D120" i="16"/>
  <c r="G120" i="16"/>
  <c r="C120" i="16"/>
  <c r="D104" i="16"/>
  <c r="C104" i="16"/>
  <c r="D88" i="16"/>
  <c r="C88" i="16"/>
  <c r="D72" i="16"/>
  <c r="C72" i="16"/>
  <c r="D56" i="16"/>
  <c r="F56" i="16" s="1"/>
  <c r="C56" i="16"/>
  <c r="D24" i="16"/>
  <c r="C24" i="16"/>
  <c r="D134" i="15"/>
  <c r="D150" i="15"/>
  <c r="D70" i="15"/>
  <c r="D38" i="15"/>
  <c r="D166" i="15"/>
  <c r="D102" i="15"/>
  <c r="D22" i="15"/>
  <c r="D54" i="15"/>
  <c r="D182" i="15"/>
  <c r="D118" i="15"/>
  <c r="D198" i="15"/>
  <c r="D86" i="15"/>
  <c r="D224" i="15"/>
  <c r="D240" i="15"/>
  <c r="D272" i="15"/>
  <c r="D288" i="15"/>
  <c r="D287" i="15"/>
  <c r="D223" i="15"/>
  <c r="D197" i="15"/>
  <c r="D181" i="15"/>
  <c r="D165" i="15"/>
  <c r="D149" i="15"/>
  <c r="D133" i="15"/>
  <c r="D117" i="15"/>
  <c r="D101" i="15"/>
  <c r="D85" i="15"/>
  <c r="D69" i="15"/>
  <c r="D53" i="15"/>
  <c r="D37" i="15"/>
  <c r="D21" i="15"/>
  <c r="D286" i="15"/>
  <c r="D238" i="15"/>
  <c r="D222" i="15"/>
  <c r="D196" i="15"/>
  <c r="D180" i="15"/>
  <c r="D164" i="15"/>
  <c r="D148" i="15"/>
  <c r="D132" i="15"/>
  <c r="D116" i="15"/>
  <c r="D100" i="15"/>
  <c r="D84" i="15"/>
  <c r="D68" i="15"/>
  <c r="D52" i="15"/>
  <c r="D36" i="15"/>
  <c r="D20" i="15"/>
  <c r="D285" i="15"/>
  <c r="D237" i="15"/>
  <c r="D221" i="15"/>
  <c r="D195" i="15"/>
  <c r="D179" i="15"/>
  <c r="D163" i="15"/>
  <c r="D147" i="15"/>
  <c r="D131" i="15"/>
  <c r="D115" i="15"/>
  <c r="D99" i="15"/>
  <c r="D83" i="15"/>
  <c r="D67" i="15"/>
  <c r="D51" i="15"/>
  <c r="D35" i="15"/>
  <c r="D19" i="15"/>
  <c r="D284" i="15"/>
  <c r="D236" i="15"/>
  <c r="D220" i="15"/>
  <c r="D194" i="15"/>
  <c r="D178" i="15"/>
  <c r="D162" i="15"/>
  <c r="D146" i="15"/>
  <c r="D130" i="15"/>
  <c r="D114" i="15"/>
  <c r="D98" i="15"/>
  <c r="D82" i="15"/>
  <c r="D66" i="15"/>
  <c r="D50" i="15"/>
  <c r="D34" i="15"/>
  <c r="D18" i="15"/>
  <c r="C337" i="12"/>
  <c r="B337" i="12"/>
  <c r="C353" i="12"/>
  <c r="D353" i="12" s="1"/>
  <c r="B353" i="12"/>
  <c r="D283" i="15"/>
  <c r="D250" i="15"/>
  <c r="D235" i="15"/>
  <c r="D219" i="15"/>
  <c r="D193" i="15"/>
  <c r="D177" i="15"/>
  <c r="D161" i="15"/>
  <c r="D145" i="15"/>
  <c r="D129" i="15"/>
  <c r="D113" i="15"/>
  <c r="D97" i="15"/>
  <c r="D81" i="15"/>
  <c r="D65" i="15"/>
  <c r="D49" i="15"/>
  <c r="D33" i="15"/>
  <c r="D17" i="15"/>
  <c r="D282" i="15"/>
  <c r="D266" i="15"/>
  <c r="D234" i="15"/>
  <c r="D218" i="15"/>
  <c r="D192" i="15"/>
  <c r="D176" i="15"/>
  <c r="D160" i="15"/>
  <c r="D144" i="15"/>
  <c r="D128" i="15"/>
  <c r="D112" i="15"/>
  <c r="D96" i="15"/>
  <c r="D80" i="15"/>
  <c r="D64" i="15"/>
  <c r="D48" i="15"/>
  <c r="D32" i="15"/>
  <c r="D16" i="15"/>
  <c r="D281" i="15"/>
  <c r="D265" i="15"/>
  <c r="D249" i="15"/>
  <c r="D233" i="15"/>
  <c r="D217" i="15"/>
  <c r="D191" i="15"/>
  <c r="D175" i="15"/>
  <c r="D159" i="15"/>
  <c r="D143" i="15"/>
  <c r="D127" i="15"/>
  <c r="D95" i="15"/>
  <c r="D111" i="15"/>
  <c r="D79" i="15"/>
  <c r="D63" i="15"/>
  <c r="D47" i="15"/>
  <c r="D31" i="15"/>
  <c r="D15" i="15"/>
  <c r="D280" i="15"/>
  <c r="D264" i="15"/>
  <c r="D232" i="15"/>
  <c r="D216" i="15"/>
  <c r="D190" i="15"/>
  <c r="D174" i="15"/>
  <c r="D158" i="15"/>
  <c r="D142" i="15"/>
  <c r="D126" i="15"/>
  <c r="D110" i="15"/>
  <c r="D94" i="15"/>
  <c r="D78" i="15"/>
  <c r="D46" i="15"/>
  <c r="D30" i="15"/>
  <c r="D14" i="15"/>
  <c r="D279" i="15"/>
  <c r="D231" i="15"/>
  <c r="D215" i="15"/>
  <c r="D189" i="15"/>
  <c r="D173" i="15"/>
  <c r="D157" i="15"/>
  <c r="D141" i="15"/>
  <c r="D125" i="15"/>
  <c r="D109" i="15"/>
  <c r="D93" i="15"/>
  <c r="D77" i="15"/>
  <c r="D61" i="15"/>
  <c r="D45" i="15"/>
  <c r="D29" i="15"/>
  <c r="D13" i="15"/>
  <c r="D278" i="15"/>
  <c r="D262" i="15"/>
  <c r="D230" i="15"/>
  <c r="D214" i="15"/>
  <c r="D188" i="15"/>
  <c r="D172" i="15"/>
  <c r="D156" i="15"/>
  <c r="D140" i="15"/>
  <c r="D124" i="15"/>
  <c r="D108" i="15"/>
  <c r="D92" i="15"/>
  <c r="D76" i="15"/>
  <c r="D60" i="15"/>
  <c r="D44" i="15"/>
  <c r="D28" i="15"/>
  <c r="D12" i="15"/>
  <c r="D277" i="15"/>
  <c r="D261" i="15"/>
  <c r="C258" i="15"/>
  <c r="F258" i="15" s="1"/>
  <c r="B258" i="15"/>
  <c r="D229" i="15"/>
  <c r="D213" i="15"/>
  <c r="D187" i="15"/>
  <c r="D171" i="15"/>
  <c r="D155" i="15"/>
  <c r="D139" i="15"/>
  <c r="D123" i="15"/>
  <c r="D107" i="15"/>
  <c r="D91" i="15"/>
  <c r="D75" i="15"/>
  <c r="D59" i="15"/>
  <c r="D43" i="15"/>
  <c r="D27" i="15"/>
  <c r="D11" i="15"/>
  <c r="C290" i="15"/>
  <c r="D290" i="15" s="1"/>
  <c r="B290" i="15"/>
  <c r="C274" i="15"/>
  <c r="D274" i="15" s="1"/>
  <c r="E274" i="15"/>
  <c r="B274" i="15"/>
  <c r="C242" i="15"/>
  <c r="E242" i="15"/>
  <c r="B242" i="15"/>
  <c r="C226" i="15"/>
  <c r="E226" i="15" s="1"/>
  <c r="B226" i="15"/>
  <c r="C200" i="15"/>
  <c r="F200" i="15"/>
  <c r="B200" i="15"/>
  <c r="C184" i="15"/>
  <c r="F184" i="15"/>
  <c r="B184" i="15"/>
  <c r="C168" i="15"/>
  <c r="D168" i="15" s="1"/>
  <c r="B168" i="15"/>
  <c r="F168" i="15"/>
  <c r="C152" i="15"/>
  <c r="F152" i="15"/>
  <c r="B152" i="15"/>
  <c r="D152" i="15" s="1"/>
  <c r="C136" i="15"/>
  <c r="E136" i="15" s="1"/>
  <c r="B136" i="15"/>
  <c r="C120" i="15"/>
  <c r="F120" i="15"/>
  <c r="B120" i="15"/>
  <c r="C104" i="15"/>
  <c r="E104" i="15"/>
  <c r="B104" i="15"/>
  <c r="D104" i="15" s="1"/>
  <c r="C88" i="15"/>
  <c r="E88" i="15"/>
  <c r="B88" i="15"/>
  <c r="C72" i="15"/>
  <c r="B72" i="15"/>
  <c r="C56" i="15"/>
  <c r="B56" i="15"/>
  <c r="C40" i="15"/>
  <c r="D40" i="15" s="1"/>
  <c r="B40" i="15"/>
  <c r="C24" i="15"/>
  <c r="F24" i="15"/>
  <c r="B24" i="15"/>
  <c r="D396" i="14"/>
  <c r="D381" i="14"/>
  <c r="D351" i="14"/>
  <c r="D319" i="14"/>
  <c r="D262" i="14"/>
  <c r="D246" i="14"/>
  <c r="D230" i="14"/>
  <c r="D214" i="14"/>
  <c r="D182" i="14"/>
  <c r="D150" i="14"/>
  <c r="D134" i="14"/>
  <c r="D118" i="14"/>
  <c r="D86" i="14"/>
  <c r="D70" i="14"/>
  <c r="D38" i="14"/>
  <c r="D22" i="14"/>
  <c r="D69" i="14"/>
  <c r="D395" i="14"/>
  <c r="D350" i="14"/>
  <c r="D318" i="14"/>
  <c r="D261" i="14"/>
  <c r="D245" i="14"/>
  <c r="D229" i="14"/>
  <c r="D213" i="14"/>
  <c r="D181" i="14"/>
  <c r="D133" i="14"/>
  <c r="D117" i="14"/>
  <c r="D85" i="14"/>
  <c r="D149" i="14"/>
  <c r="D37" i="14"/>
  <c r="D21" i="14"/>
  <c r="D394" i="14"/>
  <c r="D379" i="14"/>
  <c r="D364" i="14"/>
  <c r="D349" i="14"/>
  <c r="D317" i="14"/>
  <c r="D260" i="14"/>
  <c r="D244" i="14"/>
  <c r="D228" i="14"/>
  <c r="D212" i="14"/>
  <c r="D180" i="14"/>
  <c r="D148" i="14"/>
  <c r="D132" i="14"/>
  <c r="D116" i="14"/>
  <c r="D84" i="14"/>
  <c r="D68" i="14"/>
  <c r="D36" i="14"/>
  <c r="D20" i="14"/>
  <c r="C398" i="14"/>
  <c r="E398" i="14"/>
  <c r="B398" i="14"/>
  <c r="B368" i="14"/>
  <c r="C353" i="14"/>
  <c r="F353" i="14"/>
  <c r="B353" i="14"/>
  <c r="B264" i="14"/>
  <c r="D264" i="14" s="1"/>
  <c r="C264" i="14"/>
  <c r="D60" i="14"/>
  <c r="B369" i="12"/>
  <c r="B385" i="12"/>
  <c r="B321" i="12"/>
  <c r="B56" i="12"/>
  <c r="D21" i="12"/>
  <c r="D383" i="12"/>
  <c r="D367" i="12"/>
  <c r="D351" i="12"/>
  <c r="D335" i="12"/>
  <c r="D262" i="12"/>
  <c r="D246" i="12"/>
  <c r="D230" i="12"/>
  <c r="D214" i="12"/>
  <c r="D182" i="12"/>
  <c r="D150" i="12"/>
  <c r="D134" i="12"/>
  <c r="D118" i="12"/>
  <c r="D86" i="12"/>
  <c r="D70" i="12"/>
  <c r="D38" i="12"/>
  <c r="D22" i="12"/>
  <c r="D155" i="14"/>
  <c r="D59" i="14"/>
  <c r="D385" i="14"/>
  <c r="D308" i="14"/>
  <c r="D355" i="14"/>
  <c r="D370" i="14"/>
  <c r="D251" i="14"/>
  <c r="D235" i="14"/>
  <c r="C321" i="14"/>
  <c r="B321" i="14"/>
  <c r="C368" i="14"/>
  <c r="F368" i="14" s="1"/>
  <c r="C383" i="14"/>
  <c r="E383" i="14" s="1"/>
  <c r="B383" i="14"/>
  <c r="C337" i="14"/>
  <c r="B337" i="14"/>
  <c r="C296" i="14"/>
  <c r="B296" i="14"/>
  <c r="C280" i="14"/>
  <c r="B280" i="14"/>
  <c r="C248" i="14"/>
  <c r="B248" i="14"/>
  <c r="C232" i="14"/>
  <c r="B232" i="14"/>
  <c r="D219" i="14"/>
  <c r="C216" i="14"/>
  <c r="B216" i="14"/>
  <c r="D203" i="14"/>
  <c r="B200" i="14"/>
  <c r="C184" i="14"/>
  <c r="B184" i="14"/>
  <c r="D171" i="14"/>
  <c r="C168" i="14"/>
  <c r="B168" i="14"/>
  <c r="C152" i="14"/>
  <c r="D152" i="14" s="1"/>
  <c r="B152" i="14"/>
  <c r="D139" i="14"/>
  <c r="C136" i="14"/>
  <c r="B136" i="14"/>
  <c r="D123" i="14"/>
  <c r="C120" i="14"/>
  <c r="F120" i="14" s="1"/>
  <c r="B120" i="14"/>
  <c r="D120" i="14" s="1"/>
  <c r="D107" i="14"/>
  <c r="C104" i="14"/>
  <c r="B104" i="14"/>
  <c r="C88" i="14"/>
  <c r="E88" i="14" s="1"/>
  <c r="B88" i="14"/>
  <c r="D75" i="14"/>
  <c r="C72" i="14"/>
  <c r="E72" i="14" s="1"/>
  <c r="B72" i="14"/>
  <c r="C56" i="14"/>
  <c r="B56" i="14"/>
  <c r="C40" i="14"/>
  <c r="B40" i="14"/>
  <c r="D27" i="14"/>
  <c r="C24" i="14"/>
  <c r="C299" i="14" s="1"/>
  <c r="B24" i="14"/>
  <c r="D11" i="14"/>
  <c r="D382" i="12"/>
  <c r="D366" i="12"/>
  <c r="D334" i="12"/>
  <c r="D261" i="12"/>
  <c r="D245" i="12"/>
  <c r="D229" i="12"/>
  <c r="D213" i="12"/>
  <c r="D181" i="12"/>
  <c r="D165" i="12"/>
  <c r="D149" i="12"/>
  <c r="D133" i="12"/>
  <c r="D117" i="12"/>
  <c r="D85" i="12"/>
  <c r="D69" i="12"/>
  <c r="D37" i="12"/>
  <c r="D381" i="12"/>
  <c r="D365" i="12"/>
  <c r="D260" i="12"/>
  <c r="D244" i="12"/>
  <c r="D228" i="12"/>
  <c r="D212" i="12"/>
  <c r="D180" i="12"/>
  <c r="D164" i="12"/>
  <c r="D148" i="12"/>
  <c r="D132" i="12"/>
  <c r="D116" i="12"/>
  <c r="D84" i="12"/>
  <c r="D68" i="12"/>
  <c r="D36" i="12"/>
  <c r="B24" i="12"/>
  <c r="B299" i="12" s="1"/>
  <c r="D20" i="12"/>
  <c r="D380" i="12"/>
  <c r="D364" i="12"/>
  <c r="D332" i="12"/>
  <c r="D259" i="12"/>
  <c r="D243" i="12"/>
  <c r="D227" i="12"/>
  <c r="D211" i="12"/>
  <c r="D179" i="12"/>
  <c r="D147" i="12"/>
  <c r="D131" i="12"/>
  <c r="D115" i="12"/>
  <c r="D83" i="12"/>
  <c r="D67" i="12"/>
  <c r="D35" i="12"/>
  <c r="D19" i="12"/>
  <c r="D379" i="12"/>
  <c r="D363" i="12"/>
  <c r="D347" i="12"/>
  <c r="D331" i="12"/>
  <c r="D258" i="12"/>
  <c r="D242" i="12"/>
  <c r="D226" i="12"/>
  <c r="D210" i="12"/>
  <c r="D178" i="12"/>
  <c r="D146" i="12"/>
  <c r="D130" i="12"/>
  <c r="D114" i="12"/>
  <c r="D82" i="12"/>
  <c r="D66" i="12"/>
  <c r="D34" i="12"/>
  <c r="D18" i="12"/>
  <c r="D177" i="12"/>
  <c r="D176" i="12"/>
  <c r="D378" i="12"/>
  <c r="D362" i="12"/>
  <c r="D257" i="12"/>
  <c r="D241" i="12"/>
  <c r="D225" i="12"/>
  <c r="D209" i="12"/>
  <c r="D145" i="12"/>
  <c r="D129" i="12"/>
  <c r="D113" i="12"/>
  <c r="D81" i="12"/>
  <c r="D65" i="12"/>
  <c r="D33" i="12"/>
  <c r="D17" i="12"/>
  <c r="D377" i="12"/>
  <c r="D361" i="12"/>
  <c r="D329" i="12"/>
  <c r="D256" i="12"/>
  <c r="D240" i="12"/>
  <c r="D224" i="12"/>
  <c r="D208" i="12"/>
  <c r="D144" i="12"/>
  <c r="D128" i="12"/>
  <c r="D112" i="12"/>
  <c r="D80" i="12"/>
  <c r="D64" i="12"/>
  <c r="D32" i="12"/>
  <c r="D16" i="12"/>
  <c r="C321" i="12"/>
  <c r="E321" i="12" s="1"/>
  <c r="E353" i="12"/>
  <c r="C369" i="12"/>
  <c r="E369" i="12"/>
  <c r="C385" i="12"/>
  <c r="E385" i="12" s="1"/>
  <c r="F369" i="12"/>
  <c r="F385" i="12"/>
  <c r="D376" i="12"/>
  <c r="D360" i="12"/>
  <c r="D328" i="12"/>
  <c r="B264" i="12"/>
  <c r="D175" i="12"/>
  <c r="D255" i="12"/>
  <c r="D239" i="12"/>
  <c r="D223" i="12"/>
  <c r="D127" i="12"/>
  <c r="D207" i="12"/>
  <c r="C168" i="12"/>
  <c r="F168" i="12"/>
  <c r="B168" i="12"/>
  <c r="D159" i="12"/>
  <c r="D111" i="12"/>
  <c r="D63" i="12"/>
  <c r="D79" i="12"/>
  <c r="D143" i="12"/>
  <c r="D31" i="12"/>
  <c r="D15" i="12"/>
  <c r="B184" i="12"/>
  <c r="D375" i="12"/>
  <c r="D359" i="12"/>
  <c r="D311" i="12"/>
  <c r="D174" i="12"/>
  <c r="D254" i="12"/>
  <c r="D238" i="12"/>
  <c r="D222" i="12"/>
  <c r="D126" i="12"/>
  <c r="D206" i="12"/>
  <c r="D110" i="12"/>
  <c r="D62" i="12"/>
  <c r="D78" i="12"/>
  <c r="D142" i="12"/>
  <c r="D30" i="12"/>
  <c r="D14" i="12"/>
  <c r="C184" i="12"/>
  <c r="E184" i="12"/>
  <c r="C248" i="12"/>
  <c r="E248" i="12"/>
  <c r="C264" i="12"/>
  <c r="F264" i="12"/>
  <c r="D374" i="12"/>
  <c r="D358" i="12"/>
  <c r="D326" i="12"/>
  <c r="D310" i="12"/>
  <c r="B40" i="12"/>
  <c r="C40" i="12"/>
  <c r="B152" i="12"/>
  <c r="B88" i="12"/>
  <c r="B72" i="12"/>
  <c r="B120" i="12"/>
  <c r="D120" i="12" s="1"/>
  <c r="C120" i="12"/>
  <c r="B216" i="12"/>
  <c r="B104" i="12"/>
  <c r="B136" i="12"/>
  <c r="B200" i="12"/>
  <c r="B232" i="12"/>
  <c r="B248" i="12"/>
  <c r="B280" i="12"/>
  <c r="B296" i="12"/>
  <c r="D252" i="12"/>
  <c r="D253" i="12"/>
  <c r="D237" i="12"/>
  <c r="D221" i="12"/>
  <c r="D205" i="12"/>
  <c r="D173" i="12"/>
  <c r="D141" i="12"/>
  <c r="D125" i="12"/>
  <c r="D109" i="12"/>
  <c r="D77" i="12"/>
  <c r="D61" i="12"/>
  <c r="D45" i="12"/>
  <c r="D29" i="12"/>
  <c r="D13" i="12"/>
  <c r="D373" i="12"/>
  <c r="D372" i="12"/>
  <c r="D357" i="12"/>
  <c r="D356" i="12"/>
  <c r="D309" i="12"/>
  <c r="D308" i="12"/>
  <c r="D251" i="12"/>
  <c r="D236" i="12"/>
  <c r="D235" i="12"/>
  <c r="D220" i="12"/>
  <c r="D219" i="12"/>
  <c r="D204" i="12"/>
  <c r="D203" i="12"/>
  <c r="D172" i="12"/>
  <c r="D171" i="12"/>
  <c r="D140" i="12"/>
  <c r="D139" i="12"/>
  <c r="D124" i="12"/>
  <c r="D123" i="12"/>
  <c r="D108" i="12"/>
  <c r="D107" i="12"/>
  <c r="D76" i="12"/>
  <c r="D75" i="12"/>
  <c r="D60" i="12"/>
  <c r="D59" i="12"/>
  <c r="D44" i="12"/>
  <c r="D43" i="12"/>
  <c r="D28" i="12"/>
  <c r="D27" i="12"/>
  <c r="D12" i="12"/>
  <c r="D11" i="12"/>
  <c r="C24" i="12"/>
  <c r="F24" i="12" s="1"/>
  <c r="F40" i="12"/>
  <c r="C56" i="12"/>
  <c r="F56" i="12"/>
  <c r="C72" i="12"/>
  <c r="F72" i="12"/>
  <c r="C88" i="12"/>
  <c r="F88" i="12"/>
  <c r="C104" i="12"/>
  <c r="F120" i="12"/>
  <c r="C136" i="12"/>
  <c r="F136" i="12"/>
  <c r="C152" i="12"/>
  <c r="F152" i="12"/>
  <c r="F184" i="12"/>
  <c r="C216" i="12"/>
  <c r="F216" i="12" s="1"/>
  <c r="C232" i="12"/>
  <c r="F248" i="12"/>
  <c r="C280" i="12"/>
  <c r="C296" i="12"/>
  <c r="E72" i="12"/>
  <c r="D88" i="12"/>
  <c r="D56" i="12"/>
  <c r="B321" i="11"/>
  <c r="C24" i="11"/>
  <c r="B337" i="11"/>
  <c r="B353" i="11"/>
  <c r="B369" i="11"/>
  <c r="B385" i="11"/>
  <c r="C385" i="11"/>
  <c r="D385" i="11" s="1"/>
  <c r="B296" i="11"/>
  <c r="B24" i="11"/>
  <c r="B40" i="11"/>
  <c r="B56" i="11"/>
  <c r="B72" i="11"/>
  <c r="B88" i="11"/>
  <c r="B104" i="11"/>
  <c r="B120" i="11"/>
  <c r="D120" i="11" s="1"/>
  <c r="B136" i="11"/>
  <c r="B152" i="11"/>
  <c r="B168" i="11"/>
  <c r="B184" i="11"/>
  <c r="B200" i="11"/>
  <c r="B216" i="11"/>
  <c r="B232" i="11"/>
  <c r="B248" i="11"/>
  <c r="D248" i="11" s="1"/>
  <c r="B264" i="11"/>
  <c r="B280" i="11"/>
  <c r="C120" i="11"/>
  <c r="C40" i="11"/>
  <c r="C56" i="11"/>
  <c r="F56" i="11" s="1"/>
  <c r="C72" i="11"/>
  <c r="C88" i="11"/>
  <c r="C104" i="11"/>
  <c r="D104" i="11" s="1"/>
  <c r="C136" i="11"/>
  <c r="C152" i="11"/>
  <c r="C168" i="11"/>
  <c r="D168" i="11"/>
  <c r="C184" i="11"/>
  <c r="F184" i="11" s="1"/>
  <c r="C216" i="11"/>
  <c r="D216" i="11"/>
  <c r="C232" i="11"/>
  <c r="F232" i="11"/>
  <c r="C248" i="11"/>
  <c r="C264" i="11"/>
  <c r="C280" i="11"/>
  <c r="C296" i="11"/>
  <c r="D296" i="11"/>
  <c r="F88" i="11"/>
  <c r="F152" i="11"/>
  <c r="F216" i="11"/>
  <c r="F248" i="11"/>
  <c r="F264" i="11"/>
  <c r="F296" i="11"/>
  <c r="E88" i="11"/>
  <c r="E152" i="11"/>
  <c r="E184" i="11"/>
  <c r="E248" i="11"/>
  <c r="E264" i="11"/>
  <c r="E296" i="11"/>
  <c r="C321" i="11"/>
  <c r="E321" i="11" s="1"/>
  <c r="C337" i="11"/>
  <c r="C353" i="11"/>
  <c r="C369" i="11"/>
  <c r="E353" i="11"/>
  <c r="F321" i="11"/>
  <c r="F353" i="11"/>
  <c r="D264" i="11"/>
  <c r="D184" i="11"/>
  <c r="D152" i="11"/>
  <c r="D88" i="11"/>
  <c r="C353" i="9"/>
  <c r="E353" i="9" s="1"/>
  <c r="C24" i="9"/>
  <c r="C40" i="9"/>
  <c r="C56" i="9"/>
  <c r="C72" i="9"/>
  <c r="D72" i="9" s="1"/>
  <c r="C88" i="9"/>
  <c r="C104" i="9"/>
  <c r="C120" i="9"/>
  <c r="C136" i="9"/>
  <c r="C152" i="9"/>
  <c r="C168" i="9"/>
  <c r="C200" i="9"/>
  <c r="E200" i="9" s="1"/>
  <c r="C216" i="9"/>
  <c r="F216" i="9" s="1"/>
  <c r="C232" i="9"/>
  <c r="C248" i="9"/>
  <c r="C264" i="9"/>
  <c r="F152" i="9"/>
  <c r="F200" i="9"/>
  <c r="F232" i="9"/>
  <c r="F104" i="9"/>
  <c r="F168" i="9"/>
  <c r="F248" i="9"/>
  <c r="E24" i="9"/>
  <c r="E56" i="9"/>
  <c r="E88" i="9"/>
  <c r="E104" i="9"/>
  <c r="E120" i="9"/>
  <c r="E152" i="9"/>
  <c r="E168" i="9"/>
  <c r="E232" i="9"/>
  <c r="E248" i="9"/>
  <c r="B24" i="9"/>
  <c r="B40" i="9"/>
  <c r="B56" i="9"/>
  <c r="B72" i="9"/>
  <c r="B88" i="9"/>
  <c r="D88" i="9" s="1"/>
  <c r="B104" i="9"/>
  <c r="D104" i="9" s="1"/>
  <c r="B120" i="9"/>
  <c r="B136" i="9"/>
  <c r="B152" i="9"/>
  <c r="D152" i="9" s="1"/>
  <c r="B168" i="9"/>
  <c r="D168" i="9" s="1"/>
  <c r="B184" i="9"/>
  <c r="B200" i="9"/>
  <c r="D200" i="9" s="1"/>
  <c r="B216" i="9"/>
  <c r="B232" i="9"/>
  <c r="D232" i="9" s="1"/>
  <c r="B248" i="9"/>
  <c r="B264" i="9"/>
  <c r="C289" i="9"/>
  <c r="F289" i="9"/>
  <c r="E289" i="9"/>
  <c r="B289" i="9"/>
  <c r="C305" i="9"/>
  <c r="F305" i="9"/>
  <c r="E305" i="9"/>
  <c r="B305" i="9"/>
  <c r="D305" i="9" s="1"/>
  <c r="C321" i="9"/>
  <c r="D321" i="9" s="1"/>
  <c r="B321" i="9"/>
  <c r="B356" i="9" s="1"/>
  <c r="B337" i="9"/>
  <c r="B353" i="9"/>
  <c r="D353" i="9" s="1"/>
  <c r="D144" i="9"/>
  <c r="C337" i="9"/>
  <c r="D342" i="9"/>
  <c r="D326" i="9"/>
  <c r="D310" i="9"/>
  <c r="D294" i="9"/>
  <c r="D278" i="9"/>
  <c r="D237" i="9"/>
  <c r="D221" i="9"/>
  <c r="D205" i="9"/>
  <c r="D189" i="9"/>
  <c r="D157" i="9"/>
  <c r="D109" i="9"/>
  <c r="D93" i="9"/>
  <c r="D61" i="9"/>
  <c r="D13" i="9"/>
  <c r="D77" i="9"/>
  <c r="D125" i="9"/>
  <c r="D45" i="9"/>
  <c r="D29" i="9"/>
  <c r="D341" i="9"/>
  <c r="D325" i="9"/>
  <c r="D236" i="9"/>
  <c r="D12" i="9"/>
  <c r="D309" i="9"/>
  <c r="D293" i="9"/>
  <c r="D277" i="9"/>
  <c r="D156" i="9"/>
  <c r="D220" i="9"/>
  <c r="D204" i="9"/>
  <c r="D108" i="9"/>
  <c r="D188" i="9"/>
  <c r="D92" i="9"/>
  <c r="D60" i="9"/>
  <c r="D76" i="9"/>
  <c r="D124" i="9"/>
  <c r="D44" i="9"/>
  <c r="D28" i="9"/>
  <c r="D11" i="9"/>
  <c r="D27" i="9"/>
  <c r="D43" i="9"/>
  <c r="D59" i="9"/>
  <c r="D75" i="9"/>
  <c r="D91" i="9"/>
  <c r="D107" i="9"/>
  <c r="D123" i="9"/>
  <c r="F353" i="9"/>
  <c r="D340" i="9"/>
  <c r="D324" i="9"/>
  <c r="D308" i="9"/>
  <c r="D292" i="9"/>
  <c r="D276" i="9"/>
  <c r="D248" i="9"/>
  <c r="D219" i="9"/>
  <c r="D203" i="9"/>
  <c r="D187" i="9"/>
  <c r="D155" i="9"/>
  <c r="D139" i="9"/>
  <c r="D56" i="9"/>
  <c r="C24" i="8"/>
  <c r="F24" i="8" s="1"/>
  <c r="C40" i="8"/>
  <c r="F40" i="8" s="1"/>
  <c r="C56" i="8"/>
  <c r="C72" i="8"/>
  <c r="E72" i="8"/>
  <c r="C88" i="8"/>
  <c r="C104" i="8"/>
  <c r="E104" i="8" s="1"/>
  <c r="C120" i="8"/>
  <c r="C136" i="8"/>
  <c r="C152" i="8"/>
  <c r="F152" i="8" s="1"/>
  <c r="C168" i="8"/>
  <c r="F168" i="8"/>
  <c r="C216" i="8"/>
  <c r="D216" i="8" s="1"/>
  <c r="C232" i="8"/>
  <c r="F232" i="8"/>
  <c r="C248" i="8"/>
  <c r="C264" i="8"/>
  <c r="E264" i="8" s="1"/>
  <c r="C280" i="8"/>
  <c r="F280" i="8" s="1"/>
  <c r="C296" i="8"/>
  <c r="C200" i="8"/>
  <c r="D200" i="8" s="1"/>
  <c r="B200" i="8"/>
  <c r="E168" i="8"/>
  <c r="C184" i="8"/>
  <c r="E184" i="8"/>
  <c r="B24" i="8"/>
  <c r="B40" i="8"/>
  <c r="B56" i="8"/>
  <c r="B299" i="8" s="1"/>
  <c r="B72" i="8"/>
  <c r="B88" i="8"/>
  <c r="B104" i="8"/>
  <c r="B120" i="8"/>
  <c r="B136" i="8"/>
  <c r="B152" i="8"/>
  <c r="D152" i="8" s="1"/>
  <c r="B168" i="8"/>
  <c r="B184" i="8"/>
  <c r="D184" i="8" s="1"/>
  <c r="B216" i="8"/>
  <c r="B232" i="8"/>
  <c r="B248" i="8"/>
  <c r="B264" i="8"/>
  <c r="D264" i="8" s="1"/>
  <c r="B280" i="8"/>
  <c r="B296" i="8"/>
  <c r="D296" i="8" s="1"/>
  <c r="E280" i="8"/>
  <c r="F184" i="8"/>
  <c r="F72" i="8"/>
  <c r="F120" i="8"/>
  <c r="F264" i="8"/>
  <c r="E40" i="8"/>
  <c r="E120" i="8"/>
  <c r="E152" i="8"/>
  <c r="E232" i="8"/>
  <c r="D198" i="8"/>
  <c r="D197" i="8"/>
  <c r="D196" i="8"/>
  <c r="D195" i="8"/>
  <c r="D194" i="8"/>
  <c r="D193" i="8"/>
  <c r="C385" i="8"/>
  <c r="C353" i="8"/>
  <c r="F353" i="8" s="1"/>
  <c r="D347" i="8"/>
  <c r="D348" i="8"/>
  <c r="D349" i="8"/>
  <c r="D350" i="8"/>
  <c r="D351" i="8"/>
  <c r="D378" i="8"/>
  <c r="D379" i="8"/>
  <c r="D380" i="8"/>
  <c r="D381" i="8"/>
  <c r="D382" i="8"/>
  <c r="D383" i="8"/>
  <c r="C248" i="7"/>
  <c r="D248" i="7" s="1"/>
  <c r="E248" i="7"/>
  <c r="C264" i="7"/>
  <c r="F264" i="7"/>
  <c r="F248" i="7"/>
  <c r="B264" i="7"/>
  <c r="D264" i="7" s="1"/>
  <c r="B248" i="7"/>
  <c r="D262" i="7"/>
  <c r="D261" i="7"/>
  <c r="D285" i="8"/>
  <c r="D283" i="8"/>
  <c r="C321" i="8"/>
  <c r="E321" i="8" s="1"/>
  <c r="C337" i="8"/>
  <c r="E337" i="8" s="1"/>
  <c r="C369" i="8"/>
  <c r="E369" i="8"/>
  <c r="D76" i="8"/>
  <c r="D77" i="8"/>
  <c r="D78" i="8"/>
  <c r="D79" i="8"/>
  <c r="D80" i="8"/>
  <c r="D81" i="8"/>
  <c r="D82" i="8"/>
  <c r="D83" i="8"/>
  <c r="D84" i="8"/>
  <c r="D85" i="8"/>
  <c r="D86" i="8"/>
  <c r="D75" i="8"/>
  <c r="D28" i="8"/>
  <c r="D29" i="8"/>
  <c r="D30" i="8"/>
  <c r="D31" i="8"/>
  <c r="D32" i="8"/>
  <c r="D33" i="8"/>
  <c r="D34" i="8"/>
  <c r="D35" i="8"/>
  <c r="D36" i="8"/>
  <c r="D37" i="8"/>
  <c r="D38" i="8"/>
  <c r="D27" i="8"/>
  <c r="B321" i="8"/>
  <c r="B337" i="8"/>
  <c r="B353" i="8"/>
  <c r="B369" i="8"/>
  <c r="D369" i="8" s="1"/>
  <c r="B385" i="8"/>
  <c r="D377" i="8"/>
  <c r="D376" i="8"/>
  <c r="D374" i="8"/>
  <c r="D373" i="8"/>
  <c r="D372" i="8"/>
  <c r="D367" i="8"/>
  <c r="D366" i="8"/>
  <c r="D365" i="8"/>
  <c r="D364" i="8"/>
  <c r="D362" i="8"/>
  <c r="D361" i="8"/>
  <c r="D360" i="8"/>
  <c r="D359" i="8"/>
  <c r="D358" i="8"/>
  <c r="D357" i="8"/>
  <c r="D356" i="8"/>
  <c r="D353" i="8"/>
  <c r="D345" i="8"/>
  <c r="D344" i="8"/>
  <c r="D343" i="8"/>
  <c r="D341" i="8"/>
  <c r="D340" i="8"/>
  <c r="D335" i="8"/>
  <c r="D334" i="8"/>
  <c r="D333" i="8"/>
  <c r="D332" i="8"/>
  <c r="D331" i="8"/>
  <c r="D330" i="8"/>
  <c r="D329" i="8"/>
  <c r="D328" i="8"/>
  <c r="D327" i="8"/>
  <c r="D326" i="8"/>
  <c r="D324" i="8"/>
  <c r="D321" i="8"/>
  <c r="D319" i="8"/>
  <c r="D318" i="8"/>
  <c r="D317" i="8"/>
  <c r="D316" i="8"/>
  <c r="D315" i="8"/>
  <c r="D314" i="8"/>
  <c r="D313" i="8"/>
  <c r="D312" i="8"/>
  <c r="D311" i="8"/>
  <c r="D310" i="8"/>
  <c r="D309" i="8"/>
  <c r="D308" i="8"/>
  <c r="D280" i="8"/>
  <c r="D278" i="8"/>
  <c r="D277" i="8"/>
  <c r="D276" i="8"/>
  <c r="D275" i="8"/>
  <c r="D273" i="8"/>
  <c r="D262" i="8"/>
  <c r="D261" i="8"/>
  <c r="D260" i="8"/>
  <c r="D259" i="8"/>
  <c r="D258" i="8"/>
  <c r="D257" i="8"/>
  <c r="D256" i="8"/>
  <c r="D255" i="8"/>
  <c r="D254" i="8"/>
  <c r="D253" i="8"/>
  <c r="D252" i="8"/>
  <c r="D251" i="8"/>
  <c r="D246" i="8"/>
  <c r="D245" i="8"/>
  <c r="D244" i="8"/>
  <c r="D243" i="8"/>
  <c r="D242" i="8"/>
  <c r="D241" i="8"/>
  <c r="D240" i="8"/>
  <c r="D239" i="8"/>
  <c r="D238" i="8"/>
  <c r="D237" i="8"/>
  <c r="D236" i="8"/>
  <c r="D235" i="8"/>
  <c r="D232" i="8"/>
  <c r="D230" i="8"/>
  <c r="D229" i="8"/>
  <c r="D228" i="8"/>
  <c r="D227" i="8"/>
  <c r="D226" i="8"/>
  <c r="D225" i="8"/>
  <c r="D224" i="8"/>
  <c r="D223" i="8"/>
  <c r="D222" i="8"/>
  <c r="D221" i="8"/>
  <c r="D220" i="8"/>
  <c r="D219" i="8"/>
  <c r="D209" i="8"/>
  <c r="D208" i="8"/>
  <c r="D176" i="8"/>
  <c r="D175" i="8"/>
  <c r="D174" i="8"/>
  <c r="D173" i="8"/>
  <c r="D172" i="8"/>
  <c r="D171" i="8"/>
  <c r="D166" i="8"/>
  <c r="D165" i="8"/>
  <c r="D150" i="8"/>
  <c r="D149" i="8"/>
  <c r="D148" i="8"/>
  <c r="D147" i="8"/>
  <c r="D146" i="8"/>
  <c r="D145" i="8"/>
  <c r="D144" i="8"/>
  <c r="D143" i="8"/>
  <c r="D142" i="8"/>
  <c r="D141" i="8"/>
  <c r="D140" i="8"/>
  <c r="D139" i="8"/>
  <c r="D134" i="8"/>
  <c r="D133" i="8"/>
  <c r="D132" i="8"/>
  <c r="D131" i="8"/>
  <c r="D130" i="8"/>
  <c r="D129" i="8"/>
  <c r="D128" i="8"/>
  <c r="D127" i="8"/>
  <c r="D126" i="8"/>
  <c r="D125" i="8"/>
  <c r="D124" i="8"/>
  <c r="D123" i="8"/>
  <c r="D120" i="8"/>
  <c r="D118" i="8"/>
  <c r="D117" i="8"/>
  <c r="D116" i="8"/>
  <c r="D115" i="8"/>
  <c r="D114" i="8"/>
  <c r="D113" i="8"/>
  <c r="D112" i="8"/>
  <c r="D111" i="8"/>
  <c r="D110" i="8"/>
  <c r="D109" i="8"/>
  <c r="D108" i="8"/>
  <c r="D107" i="8"/>
  <c r="D102" i="8"/>
  <c r="D101" i="8"/>
  <c r="D100" i="8"/>
  <c r="D99" i="8"/>
  <c r="D98" i="8"/>
  <c r="D97" i="8"/>
  <c r="D96" i="8"/>
  <c r="D95" i="8"/>
  <c r="D94" i="8"/>
  <c r="D93" i="8"/>
  <c r="D92" i="8"/>
  <c r="D91" i="8"/>
  <c r="D88" i="8"/>
  <c r="D70" i="8"/>
  <c r="D69" i="8"/>
  <c r="D68" i="8"/>
  <c r="D67" i="8"/>
  <c r="D66" i="8"/>
  <c r="D65" i="8"/>
  <c r="D64" i="8"/>
  <c r="D63" i="8"/>
  <c r="D62" i="8"/>
  <c r="D61" i="8"/>
  <c r="D60" i="8"/>
  <c r="D59" i="8"/>
  <c r="D22" i="8"/>
  <c r="D21" i="8"/>
  <c r="D20" i="8"/>
  <c r="D19" i="8"/>
  <c r="D18" i="8"/>
  <c r="D17" i="8"/>
  <c r="D16" i="8"/>
  <c r="D15" i="8"/>
  <c r="D14" i="8"/>
  <c r="D13" i="8"/>
  <c r="D12" i="8"/>
  <c r="D11" i="8"/>
  <c r="D70" i="7"/>
  <c r="C24" i="7"/>
  <c r="C40" i="7"/>
  <c r="C56" i="7"/>
  <c r="C72" i="7"/>
  <c r="C88" i="7"/>
  <c r="C104" i="7"/>
  <c r="C120" i="7"/>
  <c r="E120" i="7" s="1"/>
  <c r="C136" i="7"/>
  <c r="C152" i="7"/>
  <c r="C168" i="7"/>
  <c r="C184" i="7"/>
  <c r="C200" i="7"/>
  <c r="C216" i="7"/>
  <c r="C232" i="7"/>
  <c r="E88" i="7"/>
  <c r="E184" i="7"/>
  <c r="F200" i="7"/>
  <c r="F56" i="7"/>
  <c r="E216" i="7"/>
  <c r="F136" i="7"/>
  <c r="F88" i="7"/>
  <c r="F104" i="7"/>
  <c r="F152" i="7"/>
  <c r="F184" i="7"/>
  <c r="F232" i="7"/>
  <c r="F216" i="7"/>
  <c r="E136" i="7"/>
  <c r="E72" i="7"/>
  <c r="E152" i="7"/>
  <c r="E200" i="7"/>
  <c r="E56" i="7"/>
  <c r="B24" i="7"/>
  <c r="B40" i="7"/>
  <c r="B136" i="7"/>
  <c r="B88" i="7"/>
  <c r="D88" i="7" s="1"/>
  <c r="B72" i="7"/>
  <c r="B104" i="7"/>
  <c r="B152" i="7"/>
  <c r="D152" i="7" s="1"/>
  <c r="B184" i="7"/>
  <c r="B200" i="7"/>
  <c r="B120" i="7"/>
  <c r="B232" i="7"/>
  <c r="B168" i="7"/>
  <c r="B56" i="7"/>
  <c r="B267" i="7" s="1"/>
  <c r="B216" i="7"/>
  <c r="D51" i="7"/>
  <c r="D52" i="7"/>
  <c r="D53" i="7"/>
  <c r="D54" i="7"/>
  <c r="C321" i="7"/>
  <c r="F321" i="7"/>
  <c r="C305" i="7"/>
  <c r="C337" i="7"/>
  <c r="E337" i="7"/>
  <c r="C353" i="7"/>
  <c r="C289" i="7"/>
  <c r="B305" i="7"/>
  <c r="B337" i="7"/>
  <c r="B321" i="7"/>
  <c r="B353" i="7"/>
  <c r="B289" i="7"/>
  <c r="D178" i="7"/>
  <c r="D16" i="7"/>
  <c r="D17" i="7"/>
  <c r="D18" i="7"/>
  <c r="D19" i="7"/>
  <c r="D20" i="7"/>
  <c r="D21" i="7"/>
  <c r="D22" i="7"/>
  <c r="D48" i="7"/>
  <c r="D49" i="7"/>
  <c r="D50" i="7"/>
  <c r="D80" i="7"/>
  <c r="D81" i="7"/>
  <c r="D82" i="7"/>
  <c r="D83" i="7"/>
  <c r="D84" i="7"/>
  <c r="D85" i="7"/>
  <c r="D86" i="7"/>
  <c r="D96" i="7"/>
  <c r="D97" i="7"/>
  <c r="D98" i="7"/>
  <c r="D99" i="7"/>
  <c r="D100" i="7"/>
  <c r="D101" i="7"/>
  <c r="D102" i="7"/>
  <c r="D112" i="7"/>
  <c r="D113" i="7"/>
  <c r="D114" i="7"/>
  <c r="D115" i="7"/>
  <c r="D116" i="7"/>
  <c r="D117" i="7"/>
  <c r="D118" i="7"/>
  <c r="D128" i="7"/>
  <c r="D129" i="7"/>
  <c r="D130" i="7"/>
  <c r="D131" i="7"/>
  <c r="D132" i="7"/>
  <c r="D133" i="7"/>
  <c r="D134" i="7"/>
  <c r="D145" i="7"/>
  <c r="D160" i="7"/>
  <c r="D161" i="7"/>
  <c r="D162" i="7"/>
  <c r="D163" i="7"/>
  <c r="D164" i="7"/>
  <c r="D165" i="7"/>
  <c r="D166" i="7"/>
  <c r="D140" i="7"/>
  <c r="D141" i="7"/>
  <c r="D309" i="7"/>
  <c r="D310" i="7"/>
  <c r="D311" i="7"/>
  <c r="D312" i="7"/>
  <c r="D313" i="7"/>
  <c r="F353" i="7"/>
  <c r="F337" i="7"/>
  <c r="D107" i="7"/>
  <c r="D108" i="7"/>
  <c r="D109" i="7"/>
  <c r="D110" i="7"/>
  <c r="D111" i="7"/>
  <c r="D91" i="7"/>
  <c r="D92" i="7"/>
  <c r="D93" i="7"/>
  <c r="D94" i="7"/>
  <c r="D95" i="7"/>
  <c r="D349" i="7"/>
  <c r="D350" i="7"/>
  <c r="D351" i="7"/>
  <c r="D340" i="7"/>
  <c r="D341" i="7"/>
  <c r="D342" i="7"/>
  <c r="D343" i="7"/>
  <c r="D344" i="7"/>
  <c r="D345" i="7"/>
  <c r="D236" i="7"/>
  <c r="D238" i="7"/>
  <c r="D239" i="7"/>
  <c r="D240" i="7"/>
  <c r="D324" i="7"/>
  <c r="D325" i="7"/>
  <c r="D326" i="7"/>
  <c r="D327" i="7"/>
  <c r="D328" i="7"/>
  <c r="D329" i="7"/>
  <c r="D155" i="7"/>
  <c r="D156" i="7"/>
  <c r="D157" i="7"/>
  <c r="D76" i="7"/>
  <c r="D77" i="7"/>
  <c r="D78" i="7"/>
  <c r="D79" i="7"/>
  <c r="D75" i="7"/>
  <c r="D314" i="7"/>
  <c r="D315" i="7"/>
  <c r="D316" i="7"/>
  <c r="D317" i="7"/>
  <c r="D318" i="7"/>
  <c r="D319" i="7"/>
  <c r="D348" i="7"/>
  <c r="D337" i="7"/>
  <c r="D335" i="7"/>
  <c r="D334" i="7"/>
  <c r="D333" i="7"/>
  <c r="D332" i="7"/>
  <c r="D331" i="7"/>
  <c r="D330" i="7"/>
  <c r="D303" i="7"/>
  <c r="D302" i="7"/>
  <c r="D301" i="7"/>
  <c r="D300" i="7"/>
  <c r="D299" i="7"/>
  <c r="D298" i="7"/>
  <c r="D297" i="7"/>
  <c r="D296" i="7"/>
  <c r="D295" i="7"/>
  <c r="D294" i="7"/>
  <c r="D293" i="7"/>
  <c r="D292" i="7"/>
  <c r="D287" i="7"/>
  <c r="D286" i="7"/>
  <c r="D285" i="7"/>
  <c r="D284" i="7"/>
  <c r="D283" i="7"/>
  <c r="D282" i="7"/>
  <c r="D281" i="7"/>
  <c r="D280" i="7"/>
  <c r="D279" i="7"/>
  <c r="D278" i="7"/>
  <c r="D277" i="7"/>
  <c r="D276" i="7"/>
  <c r="D245" i="7"/>
  <c r="D242" i="7"/>
  <c r="D235" i="7"/>
  <c r="D230" i="7"/>
  <c r="D229" i="7"/>
  <c r="D228" i="7"/>
  <c r="D227" i="7"/>
  <c r="D226" i="7"/>
  <c r="D225" i="7"/>
  <c r="D224" i="7"/>
  <c r="D223" i="7"/>
  <c r="D222" i="7"/>
  <c r="D221" i="7"/>
  <c r="D220" i="7"/>
  <c r="D219" i="7"/>
  <c r="D216" i="7"/>
  <c r="D214" i="7"/>
  <c r="D213" i="7"/>
  <c r="D212" i="7"/>
  <c r="D211" i="7"/>
  <c r="D210" i="7"/>
  <c r="D209" i="7"/>
  <c r="D208" i="7"/>
  <c r="D207" i="7"/>
  <c r="D206" i="7"/>
  <c r="D205" i="7"/>
  <c r="D204" i="7"/>
  <c r="D203" i="7"/>
  <c r="D198" i="7"/>
  <c r="D197" i="7"/>
  <c r="D196" i="7"/>
  <c r="D195" i="7"/>
  <c r="D194" i="7"/>
  <c r="D193" i="7"/>
  <c r="D192" i="7"/>
  <c r="D191" i="7"/>
  <c r="D190" i="7"/>
  <c r="D189" i="7"/>
  <c r="D188" i="7"/>
  <c r="D187" i="7"/>
  <c r="D184" i="7"/>
  <c r="D177" i="7"/>
  <c r="D176" i="7"/>
  <c r="D174" i="7"/>
  <c r="D173" i="7"/>
  <c r="D172" i="7"/>
  <c r="D171" i="7"/>
  <c r="D136" i="7"/>
  <c r="D127" i="7"/>
  <c r="D126" i="7"/>
  <c r="D125" i="7"/>
  <c r="D124" i="7"/>
  <c r="D123" i="7"/>
  <c r="D47" i="7"/>
  <c r="D46" i="7"/>
  <c r="D45" i="7"/>
  <c r="D44" i="7"/>
  <c r="D43" i="7"/>
  <c r="D15" i="7"/>
  <c r="D14" i="7"/>
  <c r="D13" i="7"/>
  <c r="D12" i="7"/>
  <c r="D11" i="7"/>
  <c r="D86" i="6"/>
  <c r="D262" i="6"/>
  <c r="D118" i="6"/>
  <c r="D166" i="6"/>
  <c r="C168" i="6"/>
  <c r="B168" i="6"/>
  <c r="D182" i="6"/>
  <c r="D246" i="6"/>
  <c r="D335" i="6"/>
  <c r="D287" i="6"/>
  <c r="D303" i="6"/>
  <c r="D319" i="6"/>
  <c r="D230" i="6"/>
  <c r="D54" i="6"/>
  <c r="D22" i="6"/>
  <c r="C120" i="6"/>
  <c r="D120" i="6" s="1"/>
  <c r="E120" i="6"/>
  <c r="F120" i="6"/>
  <c r="B120" i="6"/>
  <c r="D70" i="6"/>
  <c r="D214" i="6"/>
  <c r="D198" i="6"/>
  <c r="D150" i="6"/>
  <c r="C88" i="6"/>
  <c r="F88" i="6"/>
  <c r="D331" i="6"/>
  <c r="D332" i="6"/>
  <c r="D333" i="6"/>
  <c r="D334" i="6"/>
  <c r="D21" i="6"/>
  <c r="D181" i="6"/>
  <c r="C353" i="6"/>
  <c r="D318" i="6"/>
  <c r="D229" i="6"/>
  <c r="D85" i="6"/>
  <c r="B88" i="6"/>
  <c r="D88" i="6" s="1"/>
  <c r="D149" i="6"/>
  <c r="D261" i="6"/>
  <c r="D302" i="6"/>
  <c r="D245" i="6"/>
  <c r="D213" i="6"/>
  <c r="C289" i="6"/>
  <c r="B289" i="6"/>
  <c r="D286" i="6"/>
  <c r="D53" i="6"/>
  <c r="D197" i="6"/>
  <c r="C72" i="6"/>
  <c r="E72" i="6"/>
  <c r="F72" i="6"/>
  <c r="D69" i="6"/>
  <c r="D68" i="6"/>
  <c r="D317" i="6"/>
  <c r="D301" i="6"/>
  <c r="D285" i="6"/>
  <c r="C200" i="6"/>
  <c r="F200" i="6"/>
  <c r="E200" i="6"/>
  <c r="D260" i="6"/>
  <c r="D244" i="6"/>
  <c r="D228" i="6"/>
  <c r="D212" i="6"/>
  <c r="D180" i="6"/>
  <c r="D148" i="6"/>
  <c r="B72" i="6"/>
  <c r="D72" i="6" s="1"/>
  <c r="D52" i="6"/>
  <c r="D20" i="6"/>
  <c r="D348" i="6"/>
  <c r="D259" i="6"/>
  <c r="D179" i="6"/>
  <c r="D19" i="6"/>
  <c r="D316" i="6"/>
  <c r="D300" i="6"/>
  <c r="D284" i="6"/>
  <c r="D243" i="6"/>
  <c r="D227" i="6"/>
  <c r="D211" i="6"/>
  <c r="D195" i="6"/>
  <c r="D147" i="6"/>
  <c r="D51" i="6"/>
  <c r="C305" i="6"/>
  <c r="B305" i="6"/>
  <c r="D298" i="6"/>
  <c r="D18" i="6"/>
  <c r="D347" i="6"/>
  <c r="D315" i="6"/>
  <c r="D258" i="6"/>
  <c r="D226" i="6"/>
  <c r="D283" i="6"/>
  <c r="D146" i="6"/>
  <c r="D50" i="6"/>
  <c r="D299" i="6"/>
  <c r="D242" i="6"/>
  <c r="D210" i="6"/>
  <c r="D178" i="6"/>
  <c r="C321" i="6"/>
  <c r="D321" i="6" s="1"/>
  <c r="C337" i="6"/>
  <c r="B321" i="6"/>
  <c r="B356" i="6" s="1"/>
  <c r="B353" i="6"/>
  <c r="B337" i="6"/>
  <c r="D346" i="6"/>
  <c r="D314" i="6"/>
  <c r="D330" i="6"/>
  <c r="D282" i="6"/>
  <c r="D257" i="6"/>
  <c r="D241" i="6"/>
  <c r="D225" i="6"/>
  <c r="D209" i="6"/>
  <c r="D193" i="6"/>
  <c r="D177" i="6"/>
  <c r="D145" i="6"/>
  <c r="D49" i="6"/>
  <c r="D17" i="6"/>
  <c r="D297" i="6"/>
  <c r="D281" i="6"/>
  <c r="C24" i="6"/>
  <c r="E24" i="6" s="1"/>
  <c r="C40" i="6"/>
  <c r="C56" i="6"/>
  <c r="F56" i="6" s="1"/>
  <c r="C104" i="6"/>
  <c r="F104" i="6"/>
  <c r="C136" i="6"/>
  <c r="F136" i="6" s="1"/>
  <c r="C152" i="6"/>
  <c r="F152" i="6"/>
  <c r="C184" i="6"/>
  <c r="E184" i="6" s="1"/>
  <c r="C216" i="6"/>
  <c r="F216" i="6" s="1"/>
  <c r="C232" i="6"/>
  <c r="C248" i="6"/>
  <c r="F248" i="6" s="1"/>
  <c r="C264" i="6"/>
  <c r="E264" i="6" s="1"/>
  <c r="F184" i="6"/>
  <c r="E56" i="6"/>
  <c r="B24" i="6"/>
  <c r="B40" i="6"/>
  <c r="B56" i="6"/>
  <c r="D56" i="6" s="1"/>
  <c r="B104" i="6"/>
  <c r="B136" i="6"/>
  <c r="B152" i="6"/>
  <c r="D152" i="6" s="1"/>
  <c r="B184" i="6"/>
  <c r="D184" i="6" s="1"/>
  <c r="B200" i="6"/>
  <c r="B216" i="6"/>
  <c r="B232" i="6"/>
  <c r="B248" i="6"/>
  <c r="B264" i="6"/>
  <c r="D240" i="6"/>
  <c r="D224" i="6"/>
  <c r="D208" i="6"/>
  <c r="D192" i="6"/>
  <c r="D176" i="6"/>
  <c r="D144" i="6"/>
  <c r="D96" i="6"/>
  <c r="D48" i="6"/>
  <c r="D16" i="6"/>
  <c r="D296" i="6"/>
  <c r="D280" i="6"/>
  <c r="D255" i="6"/>
  <c r="D239" i="6"/>
  <c r="D223" i="6"/>
  <c r="D207" i="6"/>
  <c r="D191" i="6"/>
  <c r="D143" i="6"/>
  <c r="D95" i="6"/>
  <c r="D47" i="6"/>
  <c r="D15" i="6"/>
  <c r="D295" i="6"/>
  <c r="D294" i="6"/>
  <c r="D279" i="6"/>
  <c r="D278" i="6"/>
  <c r="D253" i="6"/>
  <c r="D237" i="6"/>
  <c r="D238" i="6"/>
  <c r="D221" i="6"/>
  <c r="D222" i="6"/>
  <c r="D205" i="6"/>
  <c r="D206" i="6"/>
  <c r="D189" i="6"/>
  <c r="D190" i="6"/>
  <c r="D141" i="6"/>
  <c r="D142" i="6"/>
  <c r="D93" i="6"/>
  <c r="D94" i="6"/>
  <c r="D45" i="6"/>
  <c r="D46" i="6"/>
  <c r="D29" i="6"/>
  <c r="D14" i="6"/>
  <c r="D13" i="6"/>
  <c r="D293" i="6"/>
  <c r="D277" i="6"/>
  <c r="D236" i="6"/>
  <c r="D220" i="6"/>
  <c r="D204" i="6"/>
  <c r="D188" i="6"/>
  <c r="D140" i="6"/>
  <c r="D92" i="6"/>
  <c r="D44" i="6"/>
  <c r="D28" i="6"/>
  <c r="D12" i="6"/>
  <c r="D292" i="6"/>
  <c r="D276" i="6"/>
  <c r="D251" i="6"/>
  <c r="D235" i="6"/>
  <c r="D187" i="6"/>
  <c r="D123" i="6"/>
  <c r="D27" i="6"/>
  <c r="D248" i="6"/>
  <c r="D219" i="6"/>
  <c r="D203" i="6"/>
  <c r="D139" i="6"/>
  <c r="D91" i="6"/>
  <c r="D43" i="6"/>
  <c r="D11" i="6"/>
  <c r="C225" i="5"/>
  <c r="C228" i="5" s="1"/>
  <c r="C209" i="5"/>
  <c r="B225" i="5"/>
  <c r="B209" i="5"/>
  <c r="D223" i="5"/>
  <c r="D207" i="5"/>
  <c r="D166" i="5"/>
  <c r="D150" i="5"/>
  <c r="D134" i="5"/>
  <c r="D118" i="5"/>
  <c r="D102" i="5"/>
  <c r="D86" i="5"/>
  <c r="D70" i="5"/>
  <c r="D54" i="5"/>
  <c r="D38" i="5"/>
  <c r="D22" i="5"/>
  <c r="D222" i="5"/>
  <c r="D206" i="5"/>
  <c r="D181" i="5"/>
  <c r="C168" i="5"/>
  <c r="B168" i="5"/>
  <c r="D165" i="5"/>
  <c r="D149" i="5"/>
  <c r="D133" i="5"/>
  <c r="D117" i="5"/>
  <c r="D101" i="5"/>
  <c r="D85" i="5"/>
  <c r="D69" i="5"/>
  <c r="D53" i="5"/>
  <c r="D37" i="5"/>
  <c r="B24" i="5"/>
  <c r="D21" i="5"/>
  <c r="C40" i="5"/>
  <c r="C187" i="5" s="1"/>
  <c r="C24" i="5"/>
  <c r="D221" i="5"/>
  <c r="D205" i="5"/>
  <c r="D180" i="5"/>
  <c r="D164" i="5"/>
  <c r="D148" i="5"/>
  <c r="D132" i="5"/>
  <c r="D116" i="5"/>
  <c r="D100" i="5"/>
  <c r="D84" i="5"/>
  <c r="D68" i="5"/>
  <c r="D52" i="5"/>
  <c r="D36" i="5"/>
  <c r="D20" i="5"/>
  <c r="E225" i="5"/>
  <c r="C56" i="5"/>
  <c r="C72" i="5"/>
  <c r="E72" i="5"/>
  <c r="C88" i="5"/>
  <c r="E88" i="5"/>
  <c r="C104" i="5"/>
  <c r="F104" i="5" s="1"/>
  <c r="C120" i="5"/>
  <c r="C136" i="5"/>
  <c r="E136" i="5" s="1"/>
  <c r="C152" i="5"/>
  <c r="C184" i="5"/>
  <c r="E184" i="5" s="1"/>
  <c r="F56" i="5"/>
  <c r="F184" i="5"/>
  <c r="E24" i="5"/>
  <c r="E56" i="5"/>
  <c r="B40" i="5"/>
  <c r="B56" i="5"/>
  <c r="B72" i="5"/>
  <c r="B88" i="5"/>
  <c r="D88" i="5"/>
  <c r="B104" i="5"/>
  <c r="B120" i="5"/>
  <c r="B136" i="5"/>
  <c r="B152" i="5"/>
  <c r="B184" i="5"/>
  <c r="D184" i="5" s="1"/>
  <c r="D56" i="5"/>
  <c r="D163" i="5"/>
  <c r="D220" i="5"/>
  <c r="D204" i="5"/>
  <c r="D179" i="5"/>
  <c r="D147" i="5"/>
  <c r="D131" i="5"/>
  <c r="D115" i="5"/>
  <c r="D99" i="5"/>
  <c r="D83" i="5"/>
  <c r="D67" i="5"/>
  <c r="D51" i="5"/>
  <c r="D35" i="5"/>
  <c r="D19" i="5"/>
  <c r="D219" i="5"/>
  <c r="D203" i="5"/>
  <c r="D178" i="5"/>
  <c r="D146" i="5"/>
  <c r="D130" i="5"/>
  <c r="D114" i="5"/>
  <c r="D98" i="5"/>
  <c r="D82" i="5"/>
  <c r="D66" i="5"/>
  <c r="D50" i="5"/>
  <c r="D34" i="5"/>
  <c r="D18" i="5"/>
  <c r="D17" i="5"/>
  <c r="D177" i="5"/>
  <c r="D145" i="5"/>
  <c r="D129" i="5"/>
  <c r="D113" i="5"/>
  <c r="D97" i="5"/>
  <c r="D81" i="5"/>
  <c r="D65" i="5"/>
  <c r="D49" i="5"/>
  <c r="D33" i="5"/>
  <c r="D64" i="5"/>
  <c r="D16" i="5"/>
  <c r="D144" i="5"/>
  <c r="D128" i="5"/>
  <c r="D112" i="5"/>
  <c r="D127" i="5"/>
  <c r="D126" i="5"/>
  <c r="D125" i="5"/>
  <c r="D124" i="5"/>
  <c r="D123" i="5"/>
  <c r="D96" i="5"/>
  <c r="D80" i="5"/>
  <c r="D48" i="5"/>
  <c r="D32" i="5"/>
  <c r="D31" i="5"/>
  <c r="D175" i="5"/>
  <c r="D143" i="5"/>
  <c r="D95" i="5"/>
  <c r="D79" i="5"/>
  <c r="D63" i="5"/>
  <c r="D47" i="5"/>
  <c r="D15" i="5"/>
  <c r="D142" i="5"/>
  <c r="D141" i="5"/>
  <c r="D140" i="5"/>
  <c r="D139" i="5"/>
  <c r="D94" i="5"/>
  <c r="D93" i="5"/>
  <c r="D92" i="5"/>
  <c r="D91" i="5"/>
  <c r="D62" i="5"/>
  <c r="D61" i="5"/>
  <c r="D60" i="5"/>
  <c r="D59" i="5"/>
  <c r="D46" i="5"/>
  <c r="D45" i="5"/>
  <c r="D44" i="5"/>
  <c r="D43" i="5"/>
  <c r="D14" i="5"/>
  <c r="C16" i="3"/>
  <c r="B16" i="3"/>
  <c r="D16" i="3"/>
  <c r="E16" i="3"/>
  <c r="C25" i="3"/>
  <c r="F25" i="3"/>
  <c r="C34" i="3"/>
  <c r="E25" i="3"/>
  <c r="B25" i="3"/>
  <c r="B34" i="3"/>
  <c r="D32" i="3"/>
  <c r="C71" i="4"/>
  <c r="F71" i="4"/>
  <c r="C87" i="4"/>
  <c r="E87" i="4" s="1"/>
  <c r="C103" i="4"/>
  <c r="F103" i="4" s="1"/>
  <c r="C23" i="4"/>
  <c r="C39" i="4"/>
  <c r="F39" i="4" s="1"/>
  <c r="C55" i="4"/>
  <c r="F55" i="4"/>
  <c r="F87" i="4"/>
  <c r="F23" i="4"/>
  <c r="E71" i="4"/>
  <c r="E103" i="4"/>
  <c r="E23" i="4"/>
  <c r="E55" i="4"/>
  <c r="B71" i="4"/>
  <c r="B87" i="4"/>
  <c r="B103" i="4"/>
  <c r="D103" i="4" s="1"/>
  <c r="B23" i="4"/>
  <c r="B39" i="4"/>
  <c r="B55" i="4"/>
  <c r="D55" i="4"/>
  <c r="D13" i="5"/>
  <c r="D12" i="5"/>
  <c r="D11" i="5"/>
  <c r="D71" i="4"/>
  <c r="D72" i="5"/>
  <c r="F225" i="5"/>
  <c r="D40" i="6"/>
  <c r="D104" i="6"/>
  <c r="E216" i="6"/>
  <c r="E152" i="6"/>
  <c r="E104" i="6"/>
  <c r="D24" i="7"/>
  <c r="D289" i="7"/>
  <c r="E289" i="7"/>
  <c r="F289" i="7"/>
  <c r="E88" i="6"/>
  <c r="E24" i="7"/>
  <c r="F24" i="7"/>
  <c r="D72" i="8"/>
  <c r="D168" i="8"/>
  <c r="F369" i="8"/>
  <c r="D40" i="8"/>
  <c r="E264" i="7"/>
  <c r="D40" i="9"/>
  <c r="F56" i="9"/>
  <c r="D353" i="11"/>
  <c r="F337" i="11"/>
  <c r="D152" i="12"/>
  <c r="E152" i="12"/>
  <c r="E216" i="12"/>
  <c r="F353" i="12"/>
  <c r="E136" i="12"/>
  <c r="D72" i="12"/>
  <c r="E56" i="12"/>
  <c r="D385" i="12"/>
  <c r="D184" i="12"/>
  <c r="D136" i="12"/>
  <c r="D23" i="4"/>
  <c r="D87" i="4"/>
  <c r="D152" i="5"/>
  <c r="F72" i="5"/>
  <c r="E209" i="5"/>
  <c r="F88" i="9"/>
  <c r="D216" i="12"/>
  <c r="E24" i="12"/>
  <c r="E88" i="12"/>
  <c r="E120" i="12"/>
  <c r="E168" i="12"/>
  <c r="E264" i="12"/>
  <c r="D369" i="12"/>
  <c r="D248" i="12"/>
  <c r="D168" i="12"/>
  <c r="F88" i="14"/>
  <c r="D321" i="14"/>
  <c r="E353" i="14"/>
  <c r="D88" i="14"/>
  <c r="F398" i="14"/>
  <c r="D168" i="14"/>
  <c r="F72" i="14"/>
  <c r="F184" i="14"/>
  <c r="F248" i="14"/>
  <c r="D383" i="14"/>
  <c r="F383" i="14"/>
  <c r="D353" i="14"/>
  <c r="D248" i="14"/>
  <c r="E368" i="14"/>
  <c r="E104" i="5"/>
  <c r="E168" i="5"/>
  <c r="F353" i="6"/>
  <c r="E353" i="6"/>
  <c r="D353" i="6"/>
  <c r="F120" i="11"/>
  <c r="E120" i="11"/>
  <c r="E321" i="7"/>
  <c r="B106" i="4"/>
  <c r="D24" i="5"/>
  <c r="F24" i="5"/>
  <c r="F88" i="5"/>
  <c r="F168" i="5"/>
  <c r="F232" i="6"/>
  <c r="F337" i="6"/>
  <c r="D337" i="6"/>
  <c r="E337" i="6"/>
  <c r="E136" i="9"/>
  <c r="F136" i="9"/>
  <c r="D136" i="9"/>
  <c r="D232" i="11"/>
  <c r="E264" i="14"/>
  <c r="F264" i="14"/>
  <c r="F296" i="8"/>
  <c r="E296" i="8"/>
  <c r="E120" i="14"/>
  <c r="F16" i="3"/>
  <c r="F289" i="6"/>
  <c r="D289" i="6"/>
  <c r="E289" i="6"/>
  <c r="E385" i="8"/>
  <c r="E88" i="8"/>
  <c r="F88" i="8"/>
  <c r="D56" i="11"/>
  <c r="E56" i="11"/>
  <c r="E168" i="11"/>
  <c r="E216" i="11"/>
  <c r="E232" i="11"/>
  <c r="E184" i="14"/>
  <c r="D184" i="14"/>
  <c r="D24" i="9"/>
  <c r="F40" i="9"/>
  <c r="E40" i="9"/>
  <c r="D321" i="7"/>
  <c r="C356" i="7"/>
  <c r="D104" i="5"/>
  <c r="D168" i="5"/>
  <c r="D264" i="6"/>
  <c r="F40" i="6"/>
  <c r="E40" i="6"/>
  <c r="F72" i="7"/>
  <c r="D72" i="7"/>
  <c r="D337" i="9"/>
  <c r="C356" i="9"/>
  <c r="E337" i="9"/>
  <c r="F337" i="9"/>
  <c r="D289" i="9"/>
  <c r="F168" i="11"/>
  <c r="B388" i="11"/>
  <c r="D337" i="11"/>
  <c r="D24" i="6"/>
  <c r="D200" i="6"/>
  <c r="F24" i="6"/>
  <c r="D305" i="7"/>
  <c r="D200" i="7"/>
  <c r="F40" i="11"/>
  <c r="E232" i="14"/>
  <c r="E248" i="14"/>
  <c r="F274" i="15"/>
  <c r="E184" i="15"/>
  <c r="F226" i="15"/>
  <c r="C37" i="3"/>
  <c r="E168" i="15"/>
  <c r="D120" i="15"/>
  <c r="D72" i="15"/>
  <c r="F242" i="15"/>
  <c r="D226" i="15"/>
  <c r="D88" i="15"/>
  <c r="E56" i="15"/>
  <c r="F56" i="15"/>
  <c r="E200" i="15"/>
  <c r="E24" i="15"/>
  <c r="F136" i="15"/>
  <c r="D136" i="15"/>
  <c r="E152" i="15"/>
  <c r="F104" i="15"/>
  <c r="D24" i="15"/>
  <c r="D184" i="15"/>
  <c r="E120" i="15"/>
  <c r="D200" i="15"/>
  <c r="F88" i="15"/>
  <c r="B292" i="15"/>
  <c r="D242" i="15"/>
  <c r="G136" i="16"/>
  <c r="F257" i="16"/>
  <c r="F241" i="16"/>
  <c r="G104" i="16"/>
  <c r="G200" i="16"/>
  <c r="E120" i="16"/>
  <c r="F225" i="16"/>
  <c r="F259" i="16" s="1"/>
  <c r="F184" i="16"/>
  <c r="G184" i="16"/>
  <c r="E225" i="16"/>
  <c r="G168" i="16"/>
  <c r="E152" i="16"/>
  <c r="F120" i="16"/>
  <c r="G56" i="16"/>
  <c r="E257" i="16"/>
  <c r="E168" i="16"/>
  <c r="G152" i="16"/>
  <c r="G72" i="16"/>
  <c r="E200" i="16"/>
  <c r="G88" i="16"/>
  <c r="E56" i="16"/>
  <c r="F24" i="16"/>
  <c r="G24" i="16"/>
  <c r="E24" i="16"/>
  <c r="F225" i="17"/>
  <c r="F243" i="17" s="1"/>
  <c r="E241" i="17"/>
  <c r="E225" i="17"/>
  <c r="E152" i="17"/>
  <c r="E104" i="17"/>
  <c r="E200" i="17"/>
  <c r="E56" i="17"/>
  <c r="E168" i="17"/>
  <c r="E40" i="17"/>
  <c r="F72" i="18"/>
  <c r="E56" i="18"/>
  <c r="F56" i="18"/>
  <c r="F184" i="18"/>
  <c r="F120" i="18"/>
  <c r="E120" i="18"/>
  <c r="G72" i="18"/>
  <c r="E225" i="18"/>
  <c r="F225" i="18"/>
  <c r="F88" i="18"/>
  <c r="E88" i="18"/>
  <c r="F24" i="18"/>
  <c r="E24" i="18"/>
  <c r="C227" i="18"/>
  <c r="E152" i="18"/>
  <c r="G152" i="18"/>
  <c r="E228" i="5" l="1"/>
  <c r="C292" i="15"/>
  <c r="B203" i="15"/>
  <c r="F40" i="15"/>
  <c r="E200" i="8"/>
  <c r="D368" i="14"/>
  <c r="D72" i="14"/>
  <c r="D24" i="12"/>
  <c r="D120" i="5"/>
  <c r="B356" i="7"/>
  <c r="D356" i="7" s="1"/>
  <c r="F321" i="8"/>
  <c r="E353" i="8"/>
  <c r="F216" i="8"/>
  <c r="D321" i="11"/>
  <c r="F321" i="12"/>
  <c r="E24" i="17"/>
  <c r="F40" i="18"/>
  <c r="F136" i="5"/>
  <c r="D104" i="8"/>
  <c r="D136" i="5"/>
  <c r="D337" i="8"/>
  <c r="D24" i="8"/>
  <c r="E216" i="9"/>
  <c r="D56" i="15"/>
  <c r="G88" i="17"/>
  <c r="E88" i="17"/>
  <c r="D292" i="15"/>
  <c r="D120" i="7"/>
  <c r="E216" i="8"/>
  <c r="F104" i="8"/>
  <c r="E40" i="18"/>
  <c r="E184" i="16"/>
  <c r="D24" i="14"/>
  <c r="D56" i="7"/>
  <c r="F337" i="8"/>
  <c r="E385" i="11"/>
  <c r="C400" i="14"/>
  <c r="E136" i="17"/>
  <c r="F209" i="5"/>
  <c r="F228" i="5" s="1"/>
  <c r="F104" i="11"/>
  <c r="D136" i="6"/>
  <c r="F120" i="7"/>
  <c r="F385" i="11"/>
  <c r="G24" i="17"/>
  <c r="D209" i="5"/>
  <c r="C203" i="15"/>
  <c r="D203" i="15" s="1"/>
  <c r="E258" i="15"/>
  <c r="E104" i="11"/>
  <c r="E136" i="6"/>
  <c r="F152" i="14"/>
  <c r="E248" i="6"/>
  <c r="B388" i="8"/>
  <c r="F200" i="8"/>
  <c r="D216" i="9"/>
  <c r="D264" i="12"/>
  <c r="B299" i="14"/>
  <c r="D299" i="14" s="1"/>
  <c r="G225" i="16"/>
  <c r="G259" i="16" s="1"/>
  <c r="D202" i="16"/>
  <c r="E202" i="16" s="1"/>
  <c r="F40" i="16"/>
  <c r="D258" i="15"/>
  <c r="D356" i="9"/>
  <c r="E24" i="8"/>
  <c r="E152" i="14"/>
  <c r="E40" i="15"/>
  <c r="G40" i="16"/>
  <c r="G202" i="16" s="1"/>
  <c r="E40" i="5"/>
  <c r="E187" i="5" s="1"/>
  <c r="D40" i="5"/>
  <c r="B267" i="6"/>
  <c r="D216" i="6"/>
  <c r="E321" i="6"/>
  <c r="F321" i="6"/>
  <c r="C388" i="11"/>
  <c r="D388" i="11" s="1"/>
  <c r="D72" i="11"/>
  <c r="F72" i="11"/>
  <c r="E72" i="11"/>
  <c r="D40" i="12"/>
  <c r="C299" i="12"/>
  <c r="D299" i="12" s="1"/>
  <c r="E40" i="12"/>
  <c r="E168" i="14"/>
  <c r="F168" i="14"/>
  <c r="E321" i="14"/>
  <c r="E400" i="14" s="1"/>
  <c r="F321" i="14"/>
  <c r="F400" i="14" s="1"/>
  <c r="C388" i="12"/>
  <c r="D337" i="12"/>
  <c r="F337" i="12"/>
  <c r="E337" i="12"/>
  <c r="E388" i="12" s="1"/>
  <c r="C259" i="16"/>
  <c r="E259" i="16" s="1"/>
  <c r="D25" i="3"/>
  <c r="B37" i="3"/>
  <c r="D37" i="3" s="1"/>
  <c r="F120" i="5"/>
  <c r="E120" i="5"/>
  <c r="E232" i="6"/>
  <c r="D232" i="6"/>
  <c r="C267" i="6"/>
  <c r="D267" i="6" s="1"/>
  <c r="F168" i="6"/>
  <c r="E168" i="6"/>
  <c r="F385" i="8"/>
  <c r="C388" i="8"/>
  <c r="D388" i="8" s="1"/>
  <c r="D385" i="8"/>
  <c r="F24" i="9"/>
  <c r="C267" i="9"/>
  <c r="E136" i="11"/>
  <c r="F136" i="11"/>
  <c r="D136" i="11"/>
  <c r="B299" i="11"/>
  <c r="E40" i="14"/>
  <c r="F40" i="14"/>
  <c r="D40" i="14"/>
  <c r="F72" i="16"/>
  <c r="E72" i="16"/>
  <c r="F104" i="16"/>
  <c r="E104" i="16"/>
  <c r="G266" i="17"/>
  <c r="F266" i="17"/>
  <c r="B187" i="5"/>
  <c r="D187" i="5" s="1"/>
  <c r="E152" i="5"/>
  <c r="F152" i="5"/>
  <c r="D225" i="5"/>
  <c r="B228" i="5"/>
  <c r="D228" i="5" s="1"/>
  <c r="F305" i="7"/>
  <c r="F356" i="7"/>
  <c r="E305" i="7"/>
  <c r="E72" i="9"/>
  <c r="E267" i="9" s="1"/>
  <c r="F72" i="9"/>
  <c r="E369" i="11"/>
  <c r="D369" i="11"/>
  <c r="F369" i="11"/>
  <c r="F388" i="11" s="1"/>
  <c r="D40" i="11"/>
  <c r="E40" i="11"/>
  <c r="E299" i="11" s="1"/>
  <c r="F24" i="14"/>
  <c r="E24" i="14"/>
  <c r="D136" i="14"/>
  <c r="F136" i="14"/>
  <c r="E136" i="14"/>
  <c r="D232" i="14"/>
  <c r="F232" i="14"/>
  <c r="D398" i="14"/>
  <c r="B400" i="14"/>
  <c r="D400" i="14" s="1"/>
  <c r="F72" i="15"/>
  <c r="F203" i="15" s="1"/>
  <c r="E72" i="15"/>
  <c r="E203" i="15" s="1"/>
  <c r="F290" i="15"/>
  <c r="F292" i="15" s="1"/>
  <c r="E290" i="15"/>
  <c r="E292" i="15" s="1"/>
  <c r="F200" i="17"/>
  <c r="G200" i="17"/>
  <c r="C243" i="17"/>
  <c r="E243" i="17" s="1"/>
  <c r="E39" i="4"/>
  <c r="E106" i="4" s="1"/>
  <c r="D39" i="4"/>
  <c r="C106" i="4"/>
  <c r="D106" i="4" s="1"/>
  <c r="E34" i="3"/>
  <c r="E37" i="3" s="1"/>
  <c r="F34" i="3"/>
  <c r="F37" i="3" s="1"/>
  <c r="D34" i="3"/>
  <c r="F40" i="5"/>
  <c r="F187" i="5" s="1"/>
  <c r="F305" i="6"/>
  <c r="F356" i="6" s="1"/>
  <c r="D305" i="6"/>
  <c r="E305" i="6"/>
  <c r="C356" i="6"/>
  <c r="D356" i="6" s="1"/>
  <c r="D168" i="6"/>
  <c r="D353" i="7"/>
  <c r="E353" i="7"/>
  <c r="D232" i="7"/>
  <c r="E232" i="7"/>
  <c r="E267" i="7" s="1"/>
  <c r="F168" i="7"/>
  <c r="D168" i="7"/>
  <c r="E168" i="7"/>
  <c r="D104" i="7"/>
  <c r="E104" i="7"/>
  <c r="C267" i="7"/>
  <c r="D267" i="7" s="1"/>
  <c r="F388" i="8"/>
  <c r="E248" i="8"/>
  <c r="F248" i="8"/>
  <c r="D248" i="8"/>
  <c r="E136" i="8"/>
  <c r="F136" i="8"/>
  <c r="D136" i="8"/>
  <c r="C299" i="8"/>
  <c r="D299" i="8" s="1"/>
  <c r="E321" i="9"/>
  <c r="E356" i="9" s="1"/>
  <c r="F321" i="9"/>
  <c r="F356" i="9" s="1"/>
  <c r="B267" i="9"/>
  <c r="F120" i="9"/>
  <c r="D120" i="9"/>
  <c r="E24" i="11"/>
  <c r="D24" i="11"/>
  <c r="C299" i="11"/>
  <c r="D299" i="11" s="1"/>
  <c r="F24" i="11"/>
  <c r="F232" i="12"/>
  <c r="F299" i="12" s="1"/>
  <c r="E232" i="12"/>
  <c r="D232" i="12"/>
  <c r="F388" i="12"/>
  <c r="E216" i="14"/>
  <c r="F216" i="14"/>
  <c r="D216" i="14"/>
  <c r="B388" i="12"/>
  <c r="D321" i="12"/>
  <c r="F88" i="16"/>
  <c r="E88" i="16"/>
  <c r="G152" i="17"/>
  <c r="D202" i="17"/>
  <c r="E202" i="17" s="1"/>
  <c r="F152" i="17"/>
  <c r="F202" i="17" s="1"/>
  <c r="E266" i="17"/>
  <c r="E337" i="11"/>
  <c r="E388" i="11" s="1"/>
  <c r="F264" i="6"/>
  <c r="F267" i="6" s="1"/>
  <c r="E250" i="18"/>
  <c r="G250" i="18"/>
  <c r="F250" i="18"/>
  <c r="G243" i="17"/>
  <c r="G209" i="18"/>
  <c r="E209" i="18"/>
  <c r="D227" i="18"/>
  <c r="E227" i="18" s="1"/>
  <c r="F168" i="18"/>
  <c r="E168" i="18"/>
  <c r="C186" i="18"/>
  <c r="D186" i="18"/>
  <c r="E186" i="18" s="1"/>
  <c r="E104" i="18"/>
  <c r="G104" i="18"/>
  <c r="E72" i="18"/>
  <c r="F227" i="18"/>
  <c r="G227" i="18" l="1"/>
  <c r="E299" i="12"/>
  <c r="G202" i="17"/>
  <c r="F202" i="16"/>
  <c r="E299" i="8"/>
  <c r="F267" i="9"/>
  <c r="E356" i="6"/>
  <c r="E267" i="6"/>
  <c r="F299" i="11"/>
  <c r="F299" i="8"/>
  <c r="E388" i="8"/>
  <c r="E299" i="14"/>
  <c r="D267" i="9"/>
  <c r="D388" i="12"/>
  <c r="F106" i="4"/>
  <c r="F267" i="7"/>
  <c r="F299" i="14"/>
  <c r="E356" i="7"/>
  <c r="G186" i="18"/>
  <c r="F186" i="18"/>
</calcChain>
</file>

<file path=xl/sharedStrings.xml><?xml version="1.0" encoding="utf-8"?>
<sst xmlns="http://schemas.openxmlformats.org/spreadsheetml/2006/main" count="7152" uniqueCount="178">
  <si>
    <t>TOTAL</t>
  </si>
  <si>
    <t>METLIFE</t>
  </si>
  <si>
    <t>PENTA</t>
  </si>
  <si>
    <t>Monto Total</t>
  </si>
  <si>
    <t>(1)</t>
  </si>
  <si>
    <t>(2)</t>
  </si>
  <si>
    <t>(3)</t>
  </si>
  <si>
    <t>Meses</t>
  </si>
  <si>
    <t xml:space="preserve">Numero de </t>
  </si>
  <si>
    <t>Préstamos</t>
  </si>
  <si>
    <t>Prestado (M$)</t>
  </si>
  <si>
    <t>Monto Promedio</t>
  </si>
  <si>
    <t>de los préstamos</t>
  </si>
  <si>
    <t>Plazo (Meses)</t>
  </si>
  <si>
    <t>de los péstamos</t>
  </si>
  <si>
    <t>Tasa de interés</t>
  </si>
  <si>
    <t>(mensual)</t>
  </si>
  <si>
    <t>(4)</t>
  </si>
  <si>
    <t>(5)</t>
  </si>
  <si>
    <t>BICE VIDA</t>
  </si>
  <si>
    <t>Enero</t>
  </si>
  <si>
    <t>Febrero</t>
  </si>
  <si>
    <t>Marzo</t>
  </si>
  <si>
    <t>Abril</t>
  </si>
  <si>
    <t>Mayo</t>
  </si>
  <si>
    <t>Junio</t>
  </si>
  <si>
    <t>Julio</t>
  </si>
  <si>
    <t>Agosto</t>
  </si>
  <si>
    <t>Septiembre</t>
  </si>
  <si>
    <t>Octubre</t>
  </si>
  <si>
    <t>Noviembre</t>
  </si>
  <si>
    <t>Diciembre</t>
  </si>
  <si>
    <t>CONSORCIO NACIONAL VIDA</t>
  </si>
  <si>
    <t>VIDA CORP</t>
  </si>
  <si>
    <t>LA CONSTRUCCION</t>
  </si>
  <si>
    <t>ISE LAS AMERICAS (*)</t>
  </si>
  <si>
    <t>PENTA VIDA (*)</t>
  </si>
  <si>
    <t>(*) El 31 de diciembre de 2003 se fusionaron las Compañías de Seguros de Vida  Ise Las Americas y Penta.</t>
  </si>
  <si>
    <t xml:space="preserve">(**)    EL SISTEMA COMENZÓ SU FUNCIONAMIENTO EL 6 DE MAYO DE 2002.  </t>
  </si>
  <si>
    <t xml:space="preserve">          EL PRIMER PRÉSTAMO FUE OTORGADO EL 20 DE AGOSTO DE 2002.</t>
  </si>
  <si>
    <t>(2)    Suma del monto de los préstamos otorgados por la compañía durante el año indicado expresado en pesos de cada año</t>
  </si>
  <si>
    <t>(1)    Suma de los préstamos otorgados por la compañía durante el año indicado.</t>
  </si>
  <si>
    <t>(3)    Monto total prestado dividido por el total de préstamos otorgados por la compañía durante el año indicado.</t>
  </si>
  <si>
    <t>(4)    Plazo promedio ponderado de los préstamos otorgados por la compañía durante el año indicado.</t>
  </si>
  <si>
    <t>(5)    Tasa de interés promedio ponderada de los préstamos otorgados por la compañía durante el año indicado.</t>
  </si>
  <si>
    <t>RESUMEN DE PRESTAMOS OTORGADOS DURANTE EL AÑO 2004</t>
  </si>
  <si>
    <t>RESUMEN DE PRESTAMOS OTORGADOS DURANTE EL AÑO 2003</t>
  </si>
  <si>
    <t>RESUMEN DE PRESTAMOS OTORGADOS DURANTE EL AÑO 2002 (**)</t>
  </si>
  <si>
    <t>(Información de préstamos otorgados entre el  6 de mayo y el 31 de diciembre de 2002) (**)</t>
  </si>
  <si>
    <t>(Información de préstamos otorgados entre el  1 de enero y el 31 de diciembre de 2003)</t>
  </si>
  <si>
    <t>Prestado ($)</t>
  </si>
  <si>
    <t xml:space="preserve">Número de </t>
  </si>
  <si>
    <t>de los Préstamos</t>
  </si>
  <si>
    <t>CN LIFE</t>
  </si>
  <si>
    <t>VITALIS</t>
  </si>
  <si>
    <t>RENTA NACIONAL</t>
  </si>
  <si>
    <t>MAPFRE VIDA</t>
  </si>
  <si>
    <t>PRÉSTAMOS OTORGADOS EN PESOS ($)</t>
  </si>
  <si>
    <t>PRÉSTAMOS OTORGADOS EN UNIDADES DE FOMENTO (UF)</t>
  </si>
  <si>
    <t>PRINCIPAL VIDA</t>
  </si>
  <si>
    <t>(anual)</t>
  </si>
  <si>
    <t>RESUMEN DE PRESTAMOS OTORGADOS DURANTE EL AÑO 2005</t>
  </si>
  <si>
    <t>VITALIS (*)</t>
  </si>
  <si>
    <t>(*) Vitalis se fusionó con Consorcio Nacional S.A. por Resolución N° 082 de febrero de 2005</t>
  </si>
  <si>
    <t>INTERAMERICANA RENTAS</t>
  </si>
  <si>
    <t xml:space="preserve"> </t>
  </si>
  <si>
    <t>PENTA VIDA</t>
  </si>
  <si>
    <t>-</t>
  </si>
  <si>
    <t>EUROAMERICA</t>
  </si>
  <si>
    <t>LA CONSTRUCCION (**)</t>
  </si>
  <si>
    <t>(**)La Construcción S.A. se disuelve, cuyas acciones son adquiridas por BICE Vida Compañía de Seguos S.A., con fecha 10 de agosto de 2005</t>
  </si>
  <si>
    <t>ING VIDA</t>
  </si>
  <si>
    <t>(Información de préstamos otorgados entre el  1 de enero y el 31 de diciembre de 2005)</t>
  </si>
  <si>
    <t>OHIO NATIONAL</t>
  </si>
  <si>
    <t>ING</t>
  </si>
  <si>
    <t>RESUMEN DE PRESTAMOS OTORGADOS DURANTE EL AÑO 2006</t>
  </si>
  <si>
    <t>INTERAMERICANA VIDA</t>
  </si>
  <si>
    <t>(***) Hasta 20 de abril de 2006, se llamaba Interamericana Rentas Seguros de Vida S.A.</t>
  </si>
  <si>
    <t>SECURITY RENTAS(***)</t>
  </si>
  <si>
    <t xml:space="preserve">CRUZ DEL SUR </t>
  </si>
  <si>
    <t>(Información de préstamos otorgados entre el  1 de enero y el 31 de diciembre de 2006)</t>
  </si>
  <si>
    <t>CHILENA CONSOLIDADA</t>
  </si>
  <si>
    <t>RESUMEN DE PRESTAMOS OTORGADOS DURANTE EL AÑO 2007</t>
  </si>
  <si>
    <t>RENTA NACIONAL VIDA</t>
  </si>
  <si>
    <t>RENTA NACIONAL GRALES</t>
  </si>
  <si>
    <t>RENTA NACIONAL (VIDA)</t>
  </si>
  <si>
    <t>SECURITY PREVISION</t>
  </si>
  <si>
    <t>SECURITY  RENTAS(*)</t>
  </si>
  <si>
    <t>(*) Hasta 20 de abril de 2006, se llamaba Interamericana Rentas Seguros de Vida S.A., a contar de julio de 2007 esta compañía es absorvida por seguros de vida security previsión S.A.</t>
  </si>
  <si>
    <t>CORPVIDA</t>
  </si>
  <si>
    <t>(Información de préstamos otorgados entre el  1 de enero y el 31 de diciembre de 2007)</t>
  </si>
  <si>
    <t>RESUMEN DE PRESTAMOS OTORGADOS DURANTE EL AÑO 2008</t>
  </si>
  <si>
    <t>RESUMEN DE PRESTAMOS OTORGADOS DURANTE EL AÑO 2009</t>
  </si>
  <si>
    <t>(Información de préstamos otorgados entre el  1 de enero y el 31 de diciembre de 2008)</t>
  </si>
  <si>
    <t>(Información de préstamos otorgados entre el  1 de enero y el 31 de diciembre de 2004)</t>
  </si>
  <si>
    <t>SANTANDER VIDA</t>
  </si>
  <si>
    <t>Julio (*)</t>
  </si>
  <si>
    <t>(*) Corresponde a adquisiciones de cartera</t>
  </si>
  <si>
    <t>Agosto (*)</t>
  </si>
  <si>
    <t>Septiembre (*)</t>
  </si>
  <si>
    <t>Octubre (*)</t>
  </si>
  <si>
    <t>ING RENTAS S.A. (1)</t>
  </si>
  <si>
    <t>(1) Por Resolución N°598 del 29.09.2009 de la SVS, se autoriza la existencia y aprueban los estatutos de ING Seguros de Rentas
     Vitalicias S.A., sociedad resultante de la división de ING Seguros de Vida S.A.</t>
  </si>
  <si>
    <t>Noviembre (*)</t>
  </si>
  <si>
    <t>(Información de préstamos otorgados entre el 01 de enero y el 31 de diciembre de 2009)</t>
  </si>
  <si>
    <t>RESUMEN DE PRESTAMOS OTORGADOS DURANTE EL AÑO 2010</t>
  </si>
  <si>
    <t>CORPSEGUROS S.A. (1)</t>
  </si>
  <si>
    <t xml:space="preserve"> - </t>
  </si>
  <si>
    <t>(1) Por resolución N°549 del 24.09.2010 de esta Superintendencia, se autoriza la existencia y aprueban los estatutos de Compañía de Seguros CorpSeguros S.A., sociedad resultante de la transformación en una compañía de seguros de la sociedad Inversiones Corpseguros S.A., la cual con fecha 01.10.2010 pasó a ser dueña del 100% de las acciones de la anterior Compañía de Seguros CorpSeguros S.A. produciéndose la disolución de esta última sociedad. Esta Superintendencia autorizó dicha transferencia por Oficio Ordinario N°19.785 del 30.09.2010. Finalmente, la Compañía de Seguros CorpSeguros S.A. (antes Inversiones Corpseguros S.A.) pasó a ser la continuadora de las operaciones de la sociedad disuelta.</t>
  </si>
  <si>
    <t>RESUMEN DE PRESTAMOS OTORGADOS DURANTE EL AÑO 2011</t>
  </si>
  <si>
    <t>CORPSEGUROS S.A.</t>
  </si>
  <si>
    <t>(Información de préstamos otorgados entre el 01 de enero y el 31 de diciembre de 2010)</t>
  </si>
  <si>
    <t>CÍA. DE SEG. CRUZ DEL SUR</t>
  </si>
  <si>
    <t>(Información de préstamos otorgados entre el 01 de enero y el 31 de diciembre de 2011)</t>
  </si>
  <si>
    <t>RESUMEN DE PRESTAMOS OTORGADOS DURANTE EL AÑO 2012</t>
  </si>
  <si>
    <t xml:space="preserve"> * Compañía resultante de fusión impropia de MetLife e Interamericana, pasando esta última a ser continuadora legal de MetLife.</t>
  </si>
  <si>
    <r>
      <t>METLIFE (</t>
    </r>
    <r>
      <rPr>
        <sz val="8"/>
        <rFont val="Arial"/>
        <family val="2"/>
      </rPr>
      <t xml:space="preserve">ex Interamericana </t>
    </r>
    <r>
      <rPr>
        <b/>
        <sz val="8"/>
        <rFont val="Arial"/>
        <family val="2"/>
      </rPr>
      <t>*)</t>
    </r>
  </si>
  <si>
    <t>(Información de préstamos otorgados entre el 01 de enero y el 31 de diciembre de 2012)</t>
  </si>
  <si>
    <t>RESUMEN DE PRESTAMOS OTORGADOS DURANTE EL AÑO 2013</t>
  </si>
  <si>
    <t>CORPSEGUROS</t>
  </si>
  <si>
    <t>PRÉSTAMOS DE CONSUMO OTORGADOS EN PESOS ($)</t>
  </si>
  <si>
    <t>PRÉSTAMOS COMERCIALES OTORGADOS EN PESOS ($)</t>
  </si>
  <si>
    <t>ASEGURADORA</t>
  </si>
  <si>
    <t>Número de</t>
  </si>
  <si>
    <t>Plazo (meses)</t>
  </si>
  <si>
    <t>Prestamos</t>
  </si>
  <si>
    <t>prestado ($)</t>
  </si>
  <si>
    <t>préstamos</t>
  </si>
  <si>
    <t>(1)    Suma de los préstamos otorgados por la compañía durante el mes indicado.</t>
  </si>
  <si>
    <t>(2)    Suma del monto de los préstamos otorgados por la compañía durante el mes indicado expresado en pesos.</t>
  </si>
  <si>
    <t>(3)    Monto total prestado dividido por el total de préstamos otorgados por la compañía durante el mes indicado.</t>
  </si>
  <si>
    <t>(4)    Plazo promedio ponderado de los préstamos otorgados por la compañía durante el mes indicado.</t>
  </si>
  <si>
    <t>(5)    Tasa de interés promedio ponderada de los préstamos otorgados por la compañía.</t>
  </si>
  <si>
    <t>PRÉSTAMOS COMPLEMENTARIOS VIVIENDA OTORGADOS EN UNIDADES DE FOMENTO (UF)</t>
  </si>
  <si>
    <t>Monto promedio</t>
  </si>
  <si>
    <t>GRAN TOTAL</t>
  </si>
  <si>
    <t>(Información de préstamos otorgados entre el 01 de enero y el 31 de diciembre de 2013)</t>
  </si>
  <si>
    <t>RESUMEN DE PRESTAMOS OTORGADOS DURANTE EL AÑO 2014</t>
  </si>
  <si>
    <t>(6)    Al 30 de marzo de 2014, Cruz del Sur se fusionó con Security Previsión.</t>
  </si>
  <si>
    <t>SECURITY PREVISION (6)</t>
  </si>
  <si>
    <t>CRUZ DEL SUR (6)</t>
  </si>
  <si>
    <t>(Información de préstamos otorgados entre el 01 de enero y el 31 de diciembre de 2014)</t>
  </si>
  <si>
    <t>RESUMEN DE PRESTAMOS OTORGADOS DURANTE EL AÑO 2015</t>
  </si>
  <si>
    <t>GRAN TOTAL (*)</t>
  </si>
  <si>
    <t>TOTAL (*)</t>
  </si>
  <si>
    <t>(*)    Se revisaron las cifras del año 2014 y recalcularon los campos Plazo Préstamos y Tasa de Interés. Producto de lo anterior, para los Préstamos Complementarios Vivienda (en UF) y Comerciales (en $), se actualizaron las líneas Gran Total y Total, respectivamente.</t>
  </si>
  <si>
    <t>CONFUTURO (*)</t>
  </si>
  <si>
    <r>
      <rPr>
        <b/>
        <sz val="10"/>
        <rFont val="Arial"/>
        <family val="2"/>
      </rPr>
      <t>(*)</t>
    </r>
    <r>
      <rPr>
        <sz val="10"/>
        <rFont val="Arial"/>
        <family val="2"/>
      </rPr>
      <t xml:space="preserve"> Por Resolucion N° 252 del 03/09/2015 de la SVS se aprobó el cambio de nombre de </t>
    </r>
  </si>
  <si>
    <t xml:space="preserve">COMPAÑIA DE SEGUROS CORPVIDA S.A. a COMPAÑIA DE SEGUROS CONFUTURO S.A. </t>
  </si>
  <si>
    <t>(Información de préstamos otorgados entre el 01 de enero y el 31 de diciembre de 2015)</t>
  </si>
  <si>
    <t>RESUMEN DE PRESTAMOS OTORGADOS DURANTE EL AÑO 2016</t>
  </si>
  <si>
    <t>(Información de préstamos otorgados entre el 01 de enero y el 31 de diciembre de 2016)</t>
  </si>
  <si>
    <t>CONFUTURO</t>
  </si>
  <si>
    <t>RESUMEN DE PRESTAMOS OTORGADOS DURANTE EL AÑO 2017</t>
  </si>
  <si>
    <t>(Información de préstamos otorgados entre el 01 de enero y el 31 de diciembre de 2017)</t>
  </si>
  <si>
    <t>PRINCIPAL</t>
  </si>
  <si>
    <t>RESUMEN DE PRESTAMOS OTORGADOS DURANTE EL AÑO 2018</t>
  </si>
  <si>
    <t>(Información de préstamos otorgados entre el 01 de enero y el 31 de diciembre de 2018)</t>
  </si>
  <si>
    <t>RESUMEN DE PRESTAMOS OTORGADOS DURANTE EL AÑO 2020</t>
  </si>
  <si>
    <t>(Información de préstamos otorgados entre el 01 de enero y el 31 de diciembre de 2020)</t>
  </si>
  <si>
    <t>RESUMEN DE PRESTAMOS OTORGADOS DURANTE EL AÑO 2019</t>
  </si>
  <si>
    <t>(Información de préstamos otorgados entre el 01 de enero y el 31 de diciembre de 2019)</t>
  </si>
  <si>
    <r>
      <rPr>
        <b/>
        <sz val="10"/>
        <rFont val="Arial"/>
        <family val="2"/>
      </rPr>
      <t>(*)</t>
    </r>
    <r>
      <rPr>
        <sz val="10"/>
        <rFont val="Arial"/>
        <family val="2"/>
      </rPr>
      <t xml:space="preserve"> Res Exenta N°3806 de 28/06/2019 se autoriza fusión de la Compañía de Seguros Confuturo S.A y la Compañía de Seguros Corpseguros S.A.</t>
    </r>
  </si>
  <si>
    <t>PRÉSTAMOS DE CONSUMO OTORGADOS EN UNIDADES DE FOMENTO (UF)</t>
  </si>
  <si>
    <t>RESUMEN DE PRESTAMOS OTORGADOS DURANTE EL AÑO 2021</t>
  </si>
  <si>
    <t>PRÉSTAMOS COMERCIALES OTORGADOS EN UF (UF)</t>
  </si>
  <si>
    <t>(Información de préstamos otorgados entre el 01 de enero y el 31 de diciembre de 2022)</t>
  </si>
  <si>
    <t>(Información de préstamos otorgados entre el 01 de enero y el 31 de diciembre de 2021)</t>
  </si>
  <si>
    <t>RESUMEN DE PRESTAMOS OTORGADOS DURANTE EL AÑO 2022</t>
  </si>
  <si>
    <t>(Información de préstamos otorgados entre el 01 de enero y el 31 de diciembre de 2023)</t>
  </si>
  <si>
    <t>RESUMEN DE PRESTAMOS OTORGADOS DURANTE EL AÑO 2023</t>
  </si>
  <si>
    <t>ZURICH</t>
  </si>
  <si>
    <t>RESUMEN DE PRESTAMOS OTORGADOS DURANTE EL AÑO 2024</t>
  </si>
  <si>
    <t>(Información de préstamos otorgados entre el 01 de enero y el 31 de diciembre de 2024)</t>
  </si>
  <si>
    <t>RESUMEN DE PRESTAMOS OTORGADOS DURANTE EL AÑO 2025</t>
  </si>
  <si>
    <t>(Información de préstamos otorgados entre el 01 de enero y el 31 de diciembre de 2025)</t>
  </si>
  <si>
    <t>AUGUSTAR (6)</t>
  </si>
  <si>
    <t>(6)    Por resolución exenta N°7.474 del 28.07.2025 de esta Comisión, autoriza la fusión por incorporación de la sociedad anónima especial Ohio National Seguros de Vida S.A. en la sociedad anónima especial Augustar Seguros de Vida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</si>
</sst>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_-* #,##0.00_-;\-* #,##0.00_-;_-* &quot;-&quot;??_-;_-@_-"/>
    <numFmt numFmtId="165" formatCode="#,##0.0"/>
    <numFmt numFmtId="166" formatCode="_-* #,##0_-;\-* #,##0_-;_-* &quot;-&quot;??_-;_-@_-"/>
    <numFmt numFmtId="167" formatCode="\-"/>
    <numFmt numFmtId="168" formatCode="#,##0.000"/>
    <numFmt numFmtId="169" formatCode="_-* #,##0.000_-;\-* #,##0.000_-;_-* &quot;-&quot;??_-;_-@_-"/>
    <numFmt numFmtId="170" formatCode="_-* #,##0.0_-;\-* #,##0.0_-;_-* &quot;-&quot;??_-;_-@_-"/>
  </numFmts>
  <fonts count="20" x14ac:knownFonts="1">
    <font>
      <sz val="10"/>
      <name val="Arial"/>
    </font>
    <font>
      <sz val="10"/>
      <name val="Arial"/>
      <family val="2"/>
    </font>
    <font>
      <sz val="8"/>
      <name val="Arial"/>
      <family val="2"/>
    </font>
    <font>
      <b/>
      <sz val="8"/>
      <name val="Arial"/>
      <family val="2"/>
    </font>
    <font>
      <sz val="8"/>
      <color indexed="8"/>
      <name val="Arial"/>
      <family val="2"/>
    </font>
    <font>
      <sz val="8"/>
      <name val="Arial"/>
      <family val="2"/>
    </font>
    <font>
      <b/>
      <sz val="10"/>
      <name val="Arial"/>
      <family val="2"/>
    </font>
    <font>
      <b/>
      <sz val="9"/>
      <name val="Arial"/>
      <family val="2"/>
    </font>
    <font>
      <sz val="7"/>
      <name val="Arial"/>
      <family val="2"/>
    </font>
    <font>
      <b/>
      <sz val="8"/>
      <name val="Arial"/>
      <family val="2"/>
    </font>
    <font>
      <b/>
      <u/>
      <sz val="8"/>
      <name val="Arial"/>
      <family val="2"/>
    </font>
    <font>
      <sz val="10"/>
      <name val="Courier"/>
      <family val="3"/>
    </font>
    <font>
      <sz val="10"/>
      <name val="Arial"/>
      <family val="2"/>
    </font>
    <font>
      <sz val="9"/>
      <name val="Arial"/>
      <family val="2"/>
    </font>
    <font>
      <sz val="8"/>
      <color indexed="10"/>
      <name val="Arial"/>
      <family val="2"/>
    </font>
    <font>
      <sz val="11"/>
      <color indexed="8"/>
      <name val="Calibri"/>
      <family val="2"/>
    </font>
    <font>
      <sz val="11"/>
      <color indexed="8"/>
      <name val="Calibri"/>
      <family val="2"/>
    </font>
    <font>
      <sz val="11"/>
      <color indexed="8"/>
      <name val="Calibri"/>
      <family val="2"/>
    </font>
    <font>
      <sz val="10"/>
      <name val="Arial"/>
      <family val="2"/>
    </font>
    <font>
      <b/>
      <sz val="10"/>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theme="0" tint="-0.249977111117893"/>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2">
    <xf numFmtId="0" fontId="0" fillId="0" borderId="0">
      <alignment vertical="center"/>
    </xf>
    <xf numFmtId="0" fontId="12" fillId="0" borderId="0">
      <alignment vertical="center"/>
    </xf>
    <xf numFmtId="164" fontId="1" fillId="0" borderId="0" applyFont="0" applyFill="0" applyBorder="0" applyAlignment="0" applyProtection="0"/>
    <xf numFmtId="164" fontId="1" fillId="0" borderId="0" applyFont="0" applyFill="0" applyBorder="0" applyAlignment="0" applyProtection="0"/>
    <xf numFmtId="0" fontId="15" fillId="0" borderId="0" applyFill="0" applyProtection="0"/>
    <xf numFmtId="0" fontId="11" fillId="0" borderId="0">
      <alignment vertical="center"/>
    </xf>
    <xf numFmtId="0" fontId="16" fillId="0" borderId="0" applyFill="0" applyProtection="0"/>
    <xf numFmtId="0" fontId="17" fillId="0" borderId="0" applyFill="0" applyProtection="0"/>
    <xf numFmtId="41" fontId="18"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cellStyleXfs>
  <cellXfs count="614">
    <xf numFmtId="0" fontId="0" fillId="0" borderId="0" xfId="0" applyAlignment="1"/>
    <xf numFmtId="3" fontId="2" fillId="2" borderId="0" xfId="1" applyNumberFormat="1" applyFont="1" applyFill="1" applyAlignment="1">
      <alignment horizontal="left"/>
    </xf>
    <xf numFmtId="3" fontId="2" fillId="2" borderId="0" xfId="1" applyNumberFormat="1" applyFont="1" applyFill="1" applyAlignment="1"/>
    <xf numFmtId="165" fontId="2" fillId="2" borderId="0" xfId="1" applyNumberFormat="1" applyFont="1" applyFill="1" applyAlignment="1"/>
    <xf numFmtId="2" fontId="2" fillId="2" borderId="0" xfId="1" applyNumberFormat="1" applyFont="1" applyFill="1" applyAlignment="1"/>
    <xf numFmtId="0" fontId="2" fillId="2" borderId="0" xfId="1" applyFont="1" applyFill="1" applyAlignment="1"/>
    <xf numFmtId="3" fontId="2" fillId="2" borderId="1" xfId="1" applyNumberFormat="1" applyFont="1" applyFill="1" applyBorder="1" applyAlignment="1">
      <alignment horizontal="left"/>
    </xf>
    <xf numFmtId="3" fontId="2" fillId="2" borderId="2" xfId="1" applyNumberFormat="1" applyFont="1" applyFill="1" applyBorder="1" applyAlignment="1">
      <alignment horizontal="left"/>
    </xf>
    <xf numFmtId="3" fontId="2" fillId="2" borderId="3" xfId="1" applyNumberFormat="1" applyFont="1" applyFill="1" applyBorder="1" applyAlignment="1">
      <alignment horizontal="left"/>
    </xf>
    <xf numFmtId="3" fontId="3" fillId="2" borderId="2" xfId="1" applyNumberFormat="1" applyFont="1" applyFill="1" applyBorder="1" applyAlignment="1">
      <alignment horizontal="left"/>
    </xf>
    <xf numFmtId="1" fontId="4" fillId="0" borderId="0" xfId="1" applyNumberFormat="1" applyFont="1" applyAlignment="1">
      <alignment horizontal="left"/>
    </xf>
    <xf numFmtId="0" fontId="6" fillId="0" borderId="0" xfId="1" applyFont="1" applyAlignment="1">
      <alignment horizontal="left"/>
    </xf>
    <xf numFmtId="49" fontId="2" fillId="2" borderId="4" xfId="1" applyNumberFormat="1" applyFont="1" applyFill="1" applyBorder="1" applyAlignment="1">
      <alignment horizontal="center"/>
    </xf>
    <xf numFmtId="165" fontId="2" fillId="2" borderId="5" xfId="1" applyNumberFormat="1" applyFont="1" applyFill="1" applyBorder="1" applyAlignment="1">
      <alignment horizontal="center"/>
    </xf>
    <xf numFmtId="165" fontId="2" fillId="2" borderId="6" xfId="1" applyNumberFormat="1" applyFont="1" applyFill="1" applyBorder="1" applyAlignment="1">
      <alignment horizontal="center"/>
    </xf>
    <xf numFmtId="3" fontId="2" fillId="2" borderId="1" xfId="1" applyNumberFormat="1" applyFont="1" applyFill="1" applyBorder="1" applyAlignment="1">
      <alignment horizontal="center"/>
    </xf>
    <xf numFmtId="3" fontId="2" fillId="2" borderId="2" xfId="1" applyNumberFormat="1" applyFont="1" applyFill="1" applyBorder="1" applyAlignment="1">
      <alignment horizontal="center"/>
    </xf>
    <xf numFmtId="49" fontId="2" fillId="2" borderId="3" xfId="1" applyNumberFormat="1" applyFont="1" applyFill="1" applyBorder="1" applyAlignment="1">
      <alignment horizontal="center"/>
    </xf>
    <xf numFmtId="3" fontId="2" fillId="2" borderId="2" xfId="1" applyNumberFormat="1" applyFont="1" applyFill="1" applyBorder="1" applyAlignment="1"/>
    <xf numFmtId="165" fontId="2" fillId="2" borderId="1" xfId="1" applyNumberFormat="1" applyFont="1" applyFill="1" applyBorder="1" applyAlignment="1">
      <alignment horizontal="center"/>
    </xf>
    <xf numFmtId="2" fontId="2" fillId="2" borderId="5" xfId="1" applyNumberFormat="1" applyFont="1" applyFill="1" applyBorder="1" applyAlignment="1">
      <alignment horizontal="center"/>
    </xf>
    <xf numFmtId="165" fontId="2" fillId="2" borderId="2" xfId="1" applyNumberFormat="1" applyFont="1" applyFill="1" applyBorder="1" applyAlignment="1">
      <alignment horizontal="center"/>
    </xf>
    <xf numFmtId="2" fontId="2" fillId="2" borderId="6" xfId="1" applyNumberFormat="1" applyFont="1" applyFill="1" applyBorder="1" applyAlignment="1">
      <alignment horizontal="center"/>
    </xf>
    <xf numFmtId="165" fontId="2" fillId="2" borderId="2" xfId="1" applyNumberFormat="1" applyFont="1" applyFill="1" applyBorder="1" applyAlignment="1"/>
    <xf numFmtId="2" fontId="2" fillId="2" borderId="7" xfId="1" applyNumberFormat="1" applyFont="1" applyFill="1" applyBorder="1" applyAlignment="1">
      <alignment horizontal="center"/>
    </xf>
    <xf numFmtId="2" fontId="2" fillId="2" borderId="8" xfId="1" applyNumberFormat="1" applyFont="1" applyFill="1" applyBorder="1" applyAlignment="1">
      <alignment horizontal="center"/>
    </xf>
    <xf numFmtId="49" fontId="2" fillId="2" borderId="9" xfId="1" applyNumberFormat="1" applyFont="1" applyFill="1" applyBorder="1" applyAlignment="1">
      <alignment horizontal="center"/>
    </xf>
    <xf numFmtId="4" fontId="2" fillId="2" borderId="7" xfId="1" applyNumberFormat="1" applyFont="1" applyFill="1" applyBorder="1" applyAlignment="1"/>
    <xf numFmtId="4" fontId="2" fillId="2" borderId="8" xfId="1" applyNumberFormat="1" applyFont="1" applyFill="1" applyBorder="1" applyAlignment="1"/>
    <xf numFmtId="3" fontId="3" fillId="3" borderId="10" xfId="1" applyNumberFormat="1" applyFont="1" applyFill="1" applyBorder="1" applyAlignment="1">
      <alignment horizontal="left"/>
    </xf>
    <xf numFmtId="3" fontId="2" fillId="2" borderId="7" xfId="1" applyNumberFormat="1" applyFont="1" applyFill="1" applyBorder="1" applyAlignment="1"/>
    <xf numFmtId="165" fontId="2" fillId="2" borderId="7" xfId="1" applyNumberFormat="1" applyFont="1" applyFill="1" applyBorder="1" applyAlignment="1"/>
    <xf numFmtId="3" fontId="2" fillId="2" borderId="7" xfId="1" applyNumberFormat="1" applyFont="1" applyFill="1" applyBorder="1" applyAlignment="1">
      <alignment horizontal="left"/>
    </xf>
    <xf numFmtId="49" fontId="2" fillId="2" borderId="2" xfId="1" applyNumberFormat="1" applyFont="1" applyFill="1" applyBorder="1" applyAlignment="1">
      <alignment horizontal="center"/>
    </xf>
    <xf numFmtId="49" fontId="2" fillId="2" borderId="8" xfId="1" applyNumberFormat="1" applyFont="1" applyFill="1" applyBorder="1" applyAlignment="1">
      <alignment horizontal="center"/>
    </xf>
    <xf numFmtId="49" fontId="2" fillId="2" borderId="6" xfId="1" applyNumberFormat="1" applyFont="1" applyFill="1" applyBorder="1" applyAlignment="1">
      <alignment horizontal="center"/>
    </xf>
    <xf numFmtId="1" fontId="2" fillId="2" borderId="9" xfId="1" applyNumberFormat="1" applyFont="1" applyFill="1" applyBorder="1" applyAlignment="1">
      <alignment horizontal="left"/>
    </xf>
    <xf numFmtId="3" fontId="2" fillId="2" borderId="9" xfId="1" applyNumberFormat="1" applyFont="1" applyFill="1" applyBorder="1" applyAlignment="1"/>
    <xf numFmtId="165" fontId="2" fillId="2" borderId="9" xfId="1" applyNumberFormat="1" applyFont="1" applyFill="1" applyBorder="1" applyAlignment="1"/>
    <xf numFmtId="2" fontId="2" fillId="2" borderId="9" xfId="1" applyNumberFormat="1" applyFont="1" applyFill="1" applyBorder="1" applyAlignment="1"/>
    <xf numFmtId="1" fontId="2" fillId="3" borderId="1" xfId="1" applyNumberFormat="1" applyFont="1" applyFill="1" applyBorder="1" applyAlignment="1">
      <alignment horizontal="left"/>
    </xf>
    <xf numFmtId="3" fontId="2" fillId="3" borderId="3" xfId="1" applyNumberFormat="1" applyFont="1" applyFill="1" applyBorder="1" applyAlignment="1">
      <alignment horizontal="left"/>
    </xf>
    <xf numFmtId="3" fontId="2" fillId="3" borderId="7" xfId="1" applyNumberFormat="1" applyFont="1" applyFill="1" applyBorder="1" applyAlignment="1"/>
    <xf numFmtId="3" fontId="2" fillId="3" borderId="9" xfId="1" applyNumberFormat="1" applyFont="1" applyFill="1" applyBorder="1" applyAlignment="1"/>
    <xf numFmtId="3" fontId="8" fillId="2" borderId="0" xfId="1" applyNumberFormat="1" applyFont="1" applyFill="1" applyAlignment="1"/>
    <xf numFmtId="165" fontId="8" fillId="2" borderId="0" xfId="1" applyNumberFormat="1" applyFont="1" applyFill="1" applyAlignment="1"/>
    <xf numFmtId="2" fontId="8" fillId="2" borderId="0" xfId="1" applyNumberFormat="1" applyFont="1" applyFill="1" applyAlignment="1"/>
    <xf numFmtId="0" fontId="8" fillId="2" borderId="0" xfId="1" applyFont="1" applyFill="1" applyAlignment="1"/>
    <xf numFmtId="3" fontId="8" fillId="2" borderId="0" xfId="1" applyNumberFormat="1" applyFont="1" applyFill="1" applyAlignment="1">
      <alignment horizontal="left"/>
    </xf>
    <xf numFmtId="0" fontId="8" fillId="0" borderId="0" xfId="1" applyFont="1" applyAlignment="1">
      <alignment horizontal="left"/>
    </xf>
    <xf numFmtId="0" fontId="3" fillId="2" borderId="0" xfId="1" applyFont="1" applyFill="1" applyAlignment="1"/>
    <xf numFmtId="3" fontId="2" fillId="2" borderId="8" xfId="1" applyNumberFormat="1" applyFont="1" applyFill="1" applyBorder="1" applyAlignment="1">
      <alignment horizontal="right"/>
    </xf>
    <xf numFmtId="3" fontId="2" fillId="2" borderId="8" xfId="1" applyNumberFormat="1" applyFont="1" applyFill="1" applyBorder="1" applyAlignment="1"/>
    <xf numFmtId="3" fontId="2" fillId="2" borderId="2" xfId="1" applyNumberFormat="1" applyFont="1" applyFill="1" applyBorder="1" applyAlignment="1">
      <alignment horizontal="right"/>
    </xf>
    <xf numFmtId="3" fontId="2" fillId="2" borderId="6" xfId="1" applyNumberFormat="1" applyFont="1" applyFill="1" applyBorder="1" applyAlignment="1">
      <alignment horizontal="center"/>
    </xf>
    <xf numFmtId="2" fontId="2" fillId="2" borderId="0" xfId="1" applyNumberFormat="1" applyFont="1" applyFill="1" applyAlignment="1">
      <alignment horizontal="center"/>
    </xf>
    <xf numFmtId="165" fontId="2" fillId="2" borderId="0" xfId="1" applyNumberFormat="1" applyFont="1" applyFill="1" applyAlignment="1">
      <alignment horizontal="center"/>
    </xf>
    <xf numFmtId="4" fontId="2" fillId="2" borderId="6" xfId="1" applyNumberFormat="1" applyFont="1" applyFill="1" applyBorder="1" applyAlignment="1">
      <alignment horizontal="center"/>
    </xf>
    <xf numFmtId="3" fontId="2" fillId="2" borderId="7" xfId="1" applyNumberFormat="1" applyFont="1" applyFill="1" applyBorder="1" applyAlignment="1">
      <alignment horizontal="center"/>
    </xf>
    <xf numFmtId="2" fontId="2" fillId="2" borderId="9" xfId="1" applyNumberFormat="1" applyFont="1" applyFill="1" applyBorder="1" applyAlignment="1">
      <alignment horizontal="center"/>
    </xf>
    <xf numFmtId="165" fontId="2" fillId="2" borderId="9" xfId="1" applyNumberFormat="1" applyFont="1" applyFill="1" applyBorder="1" applyAlignment="1">
      <alignment horizontal="center"/>
    </xf>
    <xf numFmtId="2" fontId="2" fillId="3" borderId="7" xfId="1" applyNumberFormat="1" applyFont="1" applyFill="1" applyBorder="1" applyAlignment="1">
      <alignment horizontal="center"/>
    </xf>
    <xf numFmtId="165" fontId="2" fillId="3" borderId="5" xfId="1" applyNumberFormat="1" applyFont="1" applyFill="1" applyBorder="1" applyAlignment="1">
      <alignment horizontal="center"/>
    </xf>
    <xf numFmtId="2" fontId="2" fillId="3" borderId="9" xfId="1" applyNumberFormat="1" applyFont="1" applyFill="1" applyBorder="1" applyAlignment="1">
      <alignment horizontal="center"/>
    </xf>
    <xf numFmtId="165" fontId="2" fillId="3" borderId="4" xfId="1" applyNumberFormat="1" applyFont="1" applyFill="1" applyBorder="1" applyAlignment="1">
      <alignment horizontal="center"/>
    </xf>
    <xf numFmtId="4" fontId="2" fillId="2" borderId="7" xfId="1" applyNumberFormat="1" applyFont="1" applyFill="1" applyBorder="1" applyAlignment="1">
      <alignment horizontal="center"/>
    </xf>
    <xf numFmtId="165" fontId="2" fillId="2" borderId="7" xfId="1" applyNumberFormat="1" applyFont="1" applyFill="1" applyBorder="1" applyAlignment="1">
      <alignment horizontal="center"/>
    </xf>
    <xf numFmtId="2" fontId="8" fillId="2" borderId="0" xfId="1" applyNumberFormat="1" applyFont="1" applyFill="1" applyAlignment="1">
      <alignment horizontal="center"/>
    </xf>
    <xf numFmtId="165" fontId="8" fillId="2" borderId="0" xfId="1" applyNumberFormat="1" applyFont="1" applyFill="1" applyAlignment="1">
      <alignment horizontal="center"/>
    </xf>
    <xf numFmtId="0" fontId="7" fillId="2" borderId="0" xfId="1" applyFont="1" applyFill="1" applyAlignment="1"/>
    <xf numFmtId="3" fontId="7" fillId="3" borderId="2" xfId="1" applyNumberFormat="1" applyFont="1" applyFill="1" applyBorder="1" applyAlignment="1"/>
    <xf numFmtId="164" fontId="7" fillId="3" borderId="2" xfId="2" applyFont="1" applyFill="1" applyBorder="1"/>
    <xf numFmtId="1" fontId="7" fillId="3" borderId="2" xfId="1" applyNumberFormat="1" applyFont="1" applyFill="1" applyBorder="1" applyAlignment="1" applyProtection="1">
      <alignment horizontal="center"/>
      <protection locked="0"/>
    </xf>
    <xf numFmtId="2" fontId="7" fillId="3" borderId="8" xfId="1" applyNumberFormat="1" applyFont="1" applyFill="1" applyBorder="1" applyAlignment="1" applyProtection="1">
      <alignment horizontal="center"/>
      <protection locked="0"/>
    </xf>
    <xf numFmtId="3" fontId="5" fillId="0" borderId="8" xfId="1" applyNumberFormat="1" applyFont="1" applyBorder="1" applyAlignment="1" applyProtection="1">
      <alignment horizontal="right"/>
      <protection locked="0"/>
    </xf>
    <xf numFmtId="4" fontId="5" fillId="0" borderId="8" xfId="1" applyNumberFormat="1" applyFont="1" applyBorder="1" applyAlignment="1" applyProtection="1">
      <alignment horizontal="right"/>
      <protection locked="0"/>
    </xf>
    <xf numFmtId="0" fontId="5" fillId="0" borderId="0" xfId="1" applyFont="1" applyAlignment="1" applyProtection="1">
      <alignment horizontal="center"/>
      <protection locked="0"/>
    </xf>
    <xf numFmtId="2" fontId="5" fillId="0" borderId="8" xfId="1" applyNumberFormat="1" applyFont="1" applyBorder="1" applyAlignment="1" applyProtection="1">
      <alignment horizontal="center"/>
      <protection locked="0"/>
    </xf>
    <xf numFmtId="3" fontId="5" fillId="2" borderId="2" xfId="1" applyNumberFormat="1" applyFont="1" applyFill="1" applyBorder="1" applyAlignment="1"/>
    <xf numFmtId="3" fontId="5" fillId="2" borderId="8" xfId="1" applyNumberFormat="1" applyFont="1" applyFill="1" applyBorder="1" applyAlignment="1">
      <alignment horizontal="right"/>
    </xf>
    <xf numFmtId="3" fontId="5" fillId="2" borderId="6" xfId="1" applyNumberFormat="1" applyFont="1" applyFill="1" applyBorder="1" applyAlignment="1">
      <alignment horizontal="center"/>
    </xf>
    <xf numFmtId="2" fontId="5" fillId="2" borderId="6" xfId="1" applyNumberFormat="1" applyFont="1" applyFill="1" applyBorder="1" applyAlignment="1">
      <alignment horizontal="center"/>
    </xf>
    <xf numFmtId="0" fontId="5" fillId="0" borderId="8" xfId="1" applyFont="1" applyBorder="1" applyAlignment="1" applyProtection="1">
      <alignment horizontal="center"/>
      <protection locked="0"/>
    </xf>
    <xf numFmtId="3" fontId="9" fillId="3" borderId="10" xfId="1" applyNumberFormat="1" applyFont="1" applyFill="1" applyBorder="1" applyAlignment="1"/>
    <xf numFmtId="164" fontId="9" fillId="3" borderId="10" xfId="2" applyFont="1" applyFill="1" applyBorder="1"/>
    <xf numFmtId="1" fontId="9" fillId="3" borderId="11" xfId="1" applyNumberFormat="1" applyFont="1" applyFill="1" applyBorder="1" applyAlignment="1" applyProtection="1">
      <alignment horizontal="center"/>
      <protection locked="0"/>
    </xf>
    <xf numFmtId="2" fontId="9" fillId="3" borderId="11" xfId="1" applyNumberFormat="1" applyFont="1" applyFill="1" applyBorder="1" applyAlignment="1" applyProtection="1">
      <alignment horizontal="center"/>
      <protection locked="0"/>
    </xf>
    <xf numFmtId="3" fontId="5" fillId="2" borderId="7" xfId="1" applyNumberFormat="1" applyFont="1" applyFill="1" applyBorder="1" applyAlignment="1"/>
    <xf numFmtId="3" fontId="5" fillId="2" borderId="7" xfId="1" applyNumberFormat="1" applyFont="1" applyFill="1" applyBorder="1" applyAlignment="1">
      <alignment horizontal="center"/>
    </xf>
    <xf numFmtId="2" fontId="5" fillId="2" borderId="7" xfId="1" applyNumberFormat="1" applyFont="1" applyFill="1" applyBorder="1" applyAlignment="1">
      <alignment horizontal="center"/>
    </xf>
    <xf numFmtId="3" fontId="7" fillId="3" borderId="2" xfId="1" applyNumberFormat="1" applyFont="1" applyFill="1" applyBorder="1" applyAlignment="1">
      <alignment horizontal="left"/>
    </xf>
    <xf numFmtId="1" fontId="5" fillId="0" borderId="8" xfId="1" applyNumberFormat="1" applyFont="1" applyBorder="1" applyAlignment="1" applyProtection="1">
      <alignment horizontal="center"/>
      <protection locked="0"/>
    </xf>
    <xf numFmtId="1" fontId="5" fillId="2" borderId="6" xfId="1" applyNumberFormat="1" applyFont="1" applyFill="1" applyBorder="1" applyAlignment="1">
      <alignment horizontal="center"/>
    </xf>
    <xf numFmtId="166" fontId="2" fillId="2" borderId="8" xfId="2" applyNumberFormat="1" applyFont="1" applyFill="1" applyBorder="1" applyAlignment="1">
      <alignment horizontal="center"/>
    </xf>
    <xf numFmtId="166" fontId="2" fillId="2" borderId="8" xfId="2" applyNumberFormat="1" applyFont="1" applyFill="1" applyBorder="1"/>
    <xf numFmtId="166" fontId="5" fillId="0" borderId="8" xfId="2" applyNumberFormat="1" applyFont="1" applyFill="1" applyBorder="1" applyAlignment="1" applyProtection="1">
      <alignment horizontal="right"/>
      <protection locked="0"/>
    </xf>
    <xf numFmtId="166" fontId="5" fillId="2" borderId="8" xfId="2" applyNumberFormat="1" applyFont="1" applyFill="1" applyBorder="1" applyAlignment="1">
      <alignment horizontal="right"/>
    </xf>
    <xf numFmtId="166" fontId="9" fillId="3" borderId="10" xfId="2" applyNumberFormat="1" applyFont="1" applyFill="1" applyBorder="1"/>
    <xf numFmtId="166" fontId="5" fillId="2" borderId="7" xfId="2" applyNumberFormat="1" applyFont="1" applyFill="1" applyBorder="1"/>
    <xf numFmtId="166" fontId="5" fillId="2" borderId="8" xfId="2" applyNumberFormat="1" applyFont="1" applyFill="1" applyBorder="1"/>
    <xf numFmtId="166" fontId="2" fillId="2" borderId="9" xfId="2" applyNumberFormat="1" applyFont="1" applyFill="1" applyBorder="1"/>
    <xf numFmtId="166" fontId="2" fillId="3" borderId="7" xfId="2" applyNumberFormat="1" applyFont="1" applyFill="1" applyBorder="1"/>
    <xf numFmtId="166" fontId="7" fillId="3" borderId="2" xfId="2" applyNumberFormat="1" applyFont="1" applyFill="1" applyBorder="1"/>
    <xf numFmtId="166" fontId="2" fillId="3" borderId="9" xfId="2" applyNumberFormat="1" applyFont="1" applyFill="1" applyBorder="1"/>
    <xf numFmtId="0" fontId="0" fillId="2" borderId="0" xfId="1" applyFont="1" applyFill="1" applyAlignment="1"/>
    <xf numFmtId="167" fontId="5" fillId="2" borderId="8" xfId="1" applyNumberFormat="1" applyFont="1" applyFill="1" applyBorder="1" applyAlignment="1" applyProtection="1">
      <alignment horizontal="right"/>
      <protection locked="0"/>
    </xf>
    <xf numFmtId="167" fontId="5" fillId="2" borderId="0" xfId="1" applyNumberFormat="1" applyFont="1" applyFill="1" applyAlignment="1" applyProtection="1">
      <alignment horizontal="center"/>
      <protection locked="0"/>
    </xf>
    <xf numFmtId="167" fontId="5" fillId="2" borderId="8" xfId="1" applyNumberFormat="1" applyFont="1" applyFill="1" applyBorder="1" applyAlignment="1" applyProtection="1">
      <alignment horizontal="center"/>
      <protection locked="0"/>
    </xf>
    <xf numFmtId="165" fontId="2" fillId="3" borderId="7" xfId="1" applyNumberFormat="1" applyFont="1" applyFill="1" applyBorder="1" applyAlignment="1">
      <alignment horizontal="center"/>
    </xf>
    <xf numFmtId="165" fontId="2" fillId="3" borderId="9" xfId="1" applyNumberFormat="1" applyFont="1" applyFill="1" applyBorder="1" applyAlignment="1">
      <alignment horizontal="center"/>
    </xf>
    <xf numFmtId="3" fontId="2" fillId="3" borderId="1" xfId="1" applyNumberFormat="1" applyFont="1" applyFill="1" applyBorder="1" applyAlignment="1">
      <alignment horizontal="left"/>
    </xf>
    <xf numFmtId="3" fontId="2" fillId="3" borderId="1" xfId="1" applyNumberFormat="1" applyFont="1" applyFill="1" applyBorder="1" applyAlignment="1">
      <alignment horizontal="center"/>
    </xf>
    <xf numFmtId="165" fontId="2" fillId="3" borderId="1" xfId="1" applyNumberFormat="1" applyFont="1" applyFill="1" applyBorder="1" applyAlignment="1">
      <alignment horizontal="center"/>
    </xf>
    <xf numFmtId="2" fontId="2" fillId="3" borderId="5" xfId="1" applyNumberFormat="1" applyFont="1" applyFill="1" applyBorder="1" applyAlignment="1">
      <alignment horizontal="center"/>
    </xf>
    <xf numFmtId="3" fontId="2" fillId="3" borderId="2" xfId="1" applyNumberFormat="1" applyFont="1" applyFill="1" applyBorder="1" applyAlignment="1">
      <alignment horizontal="left"/>
    </xf>
    <xf numFmtId="3" fontId="2" fillId="3" borderId="2" xfId="1" applyNumberFormat="1" applyFont="1" applyFill="1" applyBorder="1" applyAlignment="1">
      <alignment horizontal="center"/>
    </xf>
    <xf numFmtId="165" fontId="2" fillId="3" borderId="2" xfId="1" applyNumberFormat="1" applyFont="1" applyFill="1" applyBorder="1" applyAlignment="1">
      <alignment horizontal="center"/>
    </xf>
    <xf numFmtId="2" fontId="2" fillId="3" borderId="8" xfId="1" applyNumberFormat="1" applyFont="1" applyFill="1" applyBorder="1" applyAlignment="1">
      <alignment horizontal="center"/>
    </xf>
    <xf numFmtId="2" fontId="2" fillId="3" borderId="6" xfId="1" applyNumberFormat="1" applyFont="1" applyFill="1" applyBorder="1" applyAlignment="1">
      <alignment horizontal="center"/>
    </xf>
    <xf numFmtId="165" fontId="2" fillId="3" borderId="6" xfId="1" applyNumberFormat="1" applyFont="1" applyFill="1" applyBorder="1" applyAlignment="1">
      <alignment horizontal="center"/>
    </xf>
    <xf numFmtId="49" fontId="2" fillId="3" borderId="3" xfId="1" applyNumberFormat="1" applyFont="1" applyFill="1" applyBorder="1" applyAlignment="1">
      <alignment horizontal="center"/>
    </xf>
    <xf numFmtId="49" fontId="2" fillId="3" borderId="9" xfId="1" applyNumberFormat="1" applyFont="1" applyFill="1" applyBorder="1" applyAlignment="1">
      <alignment horizontal="center"/>
    </xf>
    <xf numFmtId="49" fontId="2" fillId="3" borderId="4" xfId="1" applyNumberFormat="1" applyFont="1" applyFill="1" applyBorder="1" applyAlignment="1">
      <alignment horizontal="center"/>
    </xf>
    <xf numFmtId="1" fontId="7" fillId="3" borderId="8" xfId="1" applyNumberFormat="1" applyFont="1" applyFill="1" applyBorder="1" applyAlignment="1" applyProtection="1">
      <alignment horizontal="center"/>
      <protection locked="0"/>
    </xf>
    <xf numFmtId="166" fontId="5" fillId="2" borderId="8" xfId="2" applyNumberFormat="1" applyFont="1" applyFill="1" applyBorder="1" applyAlignment="1" applyProtection="1">
      <alignment horizontal="right"/>
      <protection locked="0"/>
    </xf>
    <xf numFmtId="3" fontId="5" fillId="2" borderId="8" xfId="1" applyNumberFormat="1" applyFont="1" applyFill="1" applyBorder="1" applyAlignment="1" applyProtection="1">
      <alignment horizontal="right"/>
      <protection locked="0"/>
    </xf>
    <xf numFmtId="0" fontId="5" fillId="2" borderId="0" xfId="1" applyFont="1" applyFill="1" applyAlignment="1" applyProtection="1">
      <alignment horizontal="center"/>
      <protection locked="0"/>
    </xf>
    <xf numFmtId="2" fontId="5" fillId="2" borderId="8" xfId="1" applyNumberFormat="1" applyFont="1" applyFill="1" applyBorder="1" applyAlignment="1" applyProtection="1">
      <alignment horizontal="center"/>
      <protection locked="0"/>
    </xf>
    <xf numFmtId="3" fontId="3" fillId="2" borderId="0" xfId="1" applyNumberFormat="1" applyFont="1" applyFill="1" applyAlignment="1">
      <alignment horizontal="left"/>
    </xf>
    <xf numFmtId="1" fontId="2" fillId="2" borderId="2" xfId="1" applyNumberFormat="1" applyFont="1" applyFill="1" applyBorder="1" applyAlignment="1">
      <alignment horizontal="left"/>
    </xf>
    <xf numFmtId="165" fontId="2" fillId="2" borderId="8" xfId="1" applyNumberFormat="1" applyFont="1" applyFill="1" applyBorder="1" applyAlignment="1">
      <alignment horizontal="center"/>
    </xf>
    <xf numFmtId="3" fontId="10" fillId="2" borderId="0" xfId="1" applyNumberFormat="1" applyFont="1" applyFill="1" applyAlignment="1">
      <alignment horizontal="left"/>
    </xf>
    <xf numFmtId="3" fontId="5" fillId="2" borderId="8" xfId="1" applyNumberFormat="1" applyFont="1" applyFill="1" applyBorder="1" applyAlignment="1"/>
    <xf numFmtId="3" fontId="5" fillId="2" borderId="0" xfId="1" applyNumberFormat="1" applyFont="1" applyFill="1" applyAlignment="1"/>
    <xf numFmtId="0" fontId="5" fillId="2" borderId="8" xfId="1" applyFont="1" applyFill="1" applyBorder="1" applyAlignment="1">
      <alignment horizontal="center"/>
    </xf>
    <xf numFmtId="3" fontId="5" fillId="2" borderId="0" xfId="1" applyNumberFormat="1" applyFont="1" applyFill="1" applyAlignment="1">
      <alignment horizontal="right"/>
    </xf>
    <xf numFmtId="0" fontId="5" fillId="2" borderId="8" xfId="1" applyFont="1" applyFill="1" applyBorder="1" applyAlignment="1" applyProtection="1">
      <alignment horizontal="right"/>
      <protection locked="0"/>
    </xf>
    <xf numFmtId="3" fontId="5" fillId="2" borderId="0" xfId="1" applyNumberFormat="1" applyFont="1" applyFill="1" applyAlignment="1" applyProtection="1">
      <alignment horizontal="right"/>
      <protection locked="0"/>
    </xf>
    <xf numFmtId="0" fontId="5" fillId="2" borderId="8" xfId="1" applyFont="1" applyFill="1" applyBorder="1" applyAlignment="1" applyProtection="1">
      <alignment horizontal="center"/>
      <protection locked="0"/>
    </xf>
    <xf numFmtId="2" fontId="5" fillId="2" borderId="12" xfId="1" applyNumberFormat="1" applyFont="1" applyFill="1" applyBorder="1" applyAlignment="1" applyProtection="1">
      <alignment horizontal="center"/>
      <protection locked="0"/>
    </xf>
    <xf numFmtId="0" fontId="5" fillId="0" borderId="6" xfId="1" applyFont="1" applyBorder="1" applyAlignment="1" applyProtection="1">
      <alignment horizontal="right"/>
      <protection locked="0"/>
    </xf>
    <xf numFmtId="3" fontId="5" fillId="0" borderId="0" xfId="1" applyNumberFormat="1" applyFont="1" applyAlignment="1" applyProtection="1">
      <alignment horizontal="right"/>
      <protection locked="0"/>
    </xf>
    <xf numFmtId="0" fontId="5" fillId="0" borderId="8" xfId="1" applyFont="1" applyBorder="1" applyAlignment="1" applyProtection="1">
      <alignment horizontal="right"/>
      <protection locked="0"/>
    </xf>
    <xf numFmtId="3" fontId="5" fillId="2" borderId="2" xfId="1" applyNumberFormat="1" applyFont="1" applyFill="1" applyBorder="1" applyAlignment="1">
      <alignment horizontal="right"/>
    </xf>
    <xf numFmtId="166" fontId="5" fillId="2" borderId="8" xfId="2" applyNumberFormat="1" applyFont="1" applyFill="1" applyBorder="1" applyAlignment="1">
      <alignment horizontal="center"/>
    </xf>
    <xf numFmtId="3" fontId="2" fillId="2" borderId="8" xfId="1" applyNumberFormat="1" applyFont="1" applyFill="1" applyBorder="1" applyAlignment="1">
      <alignment horizontal="left"/>
    </xf>
    <xf numFmtId="3" fontId="3" fillId="2" borderId="0" xfId="1" applyNumberFormat="1" applyFont="1" applyFill="1" applyAlignment="1"/>
    <xf numFmtId="165" fontId="3" fillId="2" borderId="0" xfId="1" applyNumberFormat="1" applyFont="1" applyFill="1" applyAlignment="1"/>
    <xf numFmtId="2" fontId="3" fillId="2" borderId="0" xfId="1" applyNumberFormat="1" applyFont="1" applyFill="1" applyAlignment="1"/>
    <xf numFmtId="2" fontId="3" fillId="2" borderId="0" xfId="1" applyNumberFormat="1" applyFont="1" applyFill="1" applyAlignment="1">
      <alignment horizontal="center"/>
    </xf>
    <xf numFmtId="165" fontId="3" fillId="2" borderId="0" xfId="1" applyNumberFormat="1" applyFont="1" applyFill="1" applyAlignment="1">
      <alignment horizontal="center"/>
    </xf>
    <xf numFmtId="0" fontId="6" fillId="2" borderId="0" xfId="1" applyFont="1" applyFill="1" applyAlignment="1"/>
    <xf numFmtId="0" fontId="6" fillId="0" borderId="0" xfId="1" applyFont="1" applyAlignment="1"/>
    <xf numFmtId="1" fontId="5" fillId="2" borderId="8" xfId="1" applyNumberFormat="1" applyFont="1" applyFill="1" applyBorder="1" applyAlignment="1" applyProtection="1">
      <alignment horizontal="center"/>
      <protection locked="0"/>
    </xf>
    <xf numFmtId="3" fontId="9" fillId="2" borderId="2" xfId="1" applyNumberFormat="1" applyFont="1" applyFill="1" applyBorder="1" applyAlignment="1"/>
    <xf numFmtId="1" fontId="9" fillId="2" borderId="6" xfId="1" applyNumberFormat="1" applyFont="1" applyFill="1" applyBorder="1" applyAlignment="1" applyProtection="1">
      <alignment horizontal="center"/>
      <protection locked="0"/>
    </xf>
    <xf numFmtId="2" fontId="9" fillId="2" borderId="6" xfId="1" applyNumberFormat="1" applyFont="1" applyFill="1" applyBorder="1" applyAlignment="1" applyProtection="1">
      <alignment horizontal="center"/>
      <protection locked="0"/>
    </xf>
    <xf numFmtId="3" fontId="9" fillId="2" borderId="2" xfId="1" applyNumberFormat="1" applyFont="1" applyFill="1" applyBorder="1" applyAlignment="1">
      <alignment horizontal="right"/>
    </xf>
    <xf numFmtId="3" fontId="9" fillId="2" borderId="0" xfId="1" applyNumberFormat="1" applyFont="1" applyFill="1" applyAlignment="1">
      <alignment horizontal="right"/>
    </xf>
    <xf numFmtId="166" fontId="9" fillId="2" borderId="7" xfId="2" applyNumberFormat="1" applyFont="1" applyFill="1" applyBorder="1"/>
    <xf numFmtId="166" fontId="9" fillId="2" borderId="8" xfId="2" applyNumberFormat="1" applyFont="1" applyFill="1" applyBorder="1"/>
    <xf numFmtId="3" fontId="9" fillId="2" borderId="8" xfId="1" applyNumberFormat="1" applyFont="1" applyFill="1" applyBorder="1" applyAlignment="1">
      <alignment horizontal="right"/>
    </xf>
    <xf numFmtId="166" fontId="9" fillId="2" borderId="9" xfId="2" applyNumberFormat="1" applyFont="1" applyFill="1" applyBorder="1"/>
    <xf numFmtId="2" fontId="9" fillId="2" borderId="7" xfId="1" applyNumberFormat="1" applyFont="1" applyFill="1" applyBorder="1" applyAlignment="1" applyProtection="1">
      <alignment horizontal="center"/>
      <protection locked="0"/>
    </xf>
    <xf numFmtId="2" fontId="9" fillId="2" borderId="8" xfId="1" applyNumberFormat="1" applyFont="1" applyFill="1" applyBorder="1" applyAlignment="1" applyProtection="1">
      <alignment horizontal="center"/>
      <protection locked="0"/>
    </xf>
    <xf numFmtId="166" fontId="5" fillId="2" borderId="9" xfId="2" applyNumberFormat="1" applyFont="1" applyFill="1" applyBorder="1"/>
    <xf numFmtId="2" fontId="5" fillId="2" borderId="8" xfId="1" applyNumberFormat="1" applyFont="1" applyFill="1" applyBorder="1" applyAlignment="1">
      <alignment horizontal="center"/>
    </xf>
    <xf numFmtId="4" fontId="5" fillId="2" borderId="8" xfId="1" applyNumberFormat="1" applyFont="1" applyFill="1" applyBorder="1" applyAlignment="1">
      <alignment horizontal="center"/>
    </xf>
    <xf numFmtId="4" fontId="5" fillId="0" borderId="6" xfId="1" applyNumberFormat="1" applyFont="1" applyBorder="1" applyAlignment="1" applyProtection="1">
      <alignment horizontal="center"/>
      <protection locked="0"/>
    </xf>
    <xf numFmtId="2" fontId="5" fillId="0" borderId="6" xfId="1" applyNumberFormat="1" applyFont="1" applyBorder="1" applyAlignment="1" applyProtection="1">
      <alignment horizontal="center"/>
      <protection locked="0"/>
    </xf>
    <xf numFmtId="3" fontId="5" fillId="2" borderId="8" xfId="1" applyNumberFormat="1" applyFont="1" applyFill="1" applyBorder="1" applyAlignment="1">
      <alignment horizontal="center"/>
    </xf>
    <xf numFmtId="3" fontId="5" fillId="0" borderId="6" xfId="1" applyNumberFormat="1" applyFont="1" applyBorder="1" applyAlignment="1" applyProtection="1">
      <alignment horizontal="right"/>
      <protection locked="0"/>
    </xf>
    <xf numFmtId="3" fontId="5" fillId="2" borderId="6" xfId="1" applyNumberFormat="1" applyFont="1" applyFill="1" applyBorder="1" applyAlignment="1"/>
    <xf numFmtId="167" fontId="5" fillId="2" borderId="6" xfId="1" applyNumberFormat="1" applyFont="1" applyFill="1" applyBorder="1" applyAlignment="1" applyProtection="1">
      <alignment horizontal="center"/>
      <protection locked="0"/>
    </xf>
    <xf numFmtId="167" fontId="5" fillId="2" borderId="6" xfId="1" applyNumberFormat="1" applyFont="1" applyFill="1" applyBorder="1" applyAlignment="1" applyProtection="1">
      <alignment horizontal="right"/>
      <protection locked="0"/>
    </xf>
    <xf numFmtId="3" fontId="5" fillId="2" borderId="9" xfId="1" applyNumberFormat="1" applyFont="1" applyFill="1" applyBorder="1" applyAlignment="1"/>
    <xf numFmtId="0" fontId="5" fillId="2" borderId="6" xfId="1" applyFont="1" applyFill="1" applyBorder="1" applyAlignment="1" applyProtection="1">
      <alignment horizontal="center"/>
      <protection locked="0"/>
    </xf>
    <xf numFmtId="4" fontId="5" fillId="2" borderId="8" xfId="1" applyNumberFormat="1" applyFont="1" applyFill="1" applyBorder="1" applyAlignment="1" applyProtection="1">
      <alignment horizontal="center"/>
      <protection locked="0"/>
    </xf>
    <xf numFmtId="4" fontId="5" fillId="0" borderId="8" xfId="1" applyNumberFormat="1" applyFont="1" applyBorder="1" applyAlignment="1" applyProtection="1">
      <alignment horizontal="center"/>
      <protection locked="0"/>
    </xf>
    <xf numFmtId="2" fontId="5" fillId="2" borderId="9" xfId="1" applyNumberFormat="1" applyFont="1" applyFill="1" applyBorder="1" applyAlignment="1">
      <alignment horizontal="center"/>
    </xf>
    <xf numFmtId="3" fontId="5" fillId="2" borderId="6" xfId="1" applyNumberFormat="1" applyFont="1" applyFill="1" applyBorder="1" applyAlignment="1" applyProtection="1">
      <alignment horizontal="right"/>
      <protection locked="0"/>
    </xf>
    <xf numFmtId="166" fontId="5" fillId="2" borderId="6" xfId="2" applyNumberFormat="1" applyFont="1" applyFill="1" applyBorder="1" applyAlignment="1">
      <alignment horizontal="right"/>
    </xf>
    <xf numFmtId="166" fontId="9" fillId="2" borderId="2" xfId="2" applyNumberFormat="1" applyFont="1" applyFill="1" applyBorder="1"/>
    <xf numFmtId="1" fontId="9" fillId="3" borderId="13" xfId="1" applyNumberFormat="1" applyFont="1" applyFill="1" applyBorder="1" applyAlignment="1" applyProtection="1">
      <alignment horizontal="center"/>
      <protection locked="0"/>
    </xf>
    <xf numFmtId="166" fontId="9" fillId="3" borderId="11" xfId="2" applyNumberFormat="1" applyFont="1" applyFill="1" applyBorder="1"/>
    <xf numFmtId="0" fontId="9" fillId="2" borderId="8" xfId="2" applyNumberFormat="1" applyFont="1" applyFill="1" applyBorder="1"/>
    <xf numFmtId="3" fontId="9" fillId="2" borderId="8" xfId="2" applyNumberFormat="1" applyFont="1" applyFill="1" applyBorder="1"/>
    <xf numFmtId="0" fontId="5" fillId="2" borderId="0" xfId="1" applyFont="1" applyFill="1" applyAlignment="1" applyProtection="1">
      <alignment horizontal="right"/>
      <protection locked="0"/>
    </xf>
    <xf numFmtId="49" fontId="2" fillId="2" borderId="5" xfId="1" applyNumberFormat="1" applyFont="1" applyFill="1" applyBorder="1" applyAlignment="1">
      <alignment horizontal="center"/>
    </xf>
    <xf numFmtId="4" fontId="5" fillId="2" borderId="6" xfId="1" applyNumberFormat="1" applyFont="1" applyFill="1" applyBorder="1" applyAlignment="1" applyProtection="1">
      <alignment horizontal="center"/>
      <protection locked="0"/>
    </xf>
    <xf numFmtId="2" fontId="5" fillId="2" borderId="6" xfId="1" applyNumberFormat="1" applyFont="1" applyFill="1" applyBorder="1" applyAlignment="1" applyProtection="1">
      <alignment horizontal="center"/>
      <protection locked="0"/>
    </xf>
    <xf numFmtId="4" fontId="5" fillId="2" borderId="6" xfId="1" applyNumberFormat="1" applyFont="1" applyFill="1" applyBorder="1" applyAlignment="1">
      <alignment horizontal="center"/>
    </xf>
    <xf numFmtId="0" fontId="5" fillId="2" borderId="2" xfId="1" applyFont="1" applyFill="1" applyBorder="1" applyAlignment="1" applyProtection="1">
      <protection locked="0"/>
    </xf>
    <xf numFmtId="3" fontId="5" fillId="2" borderId="8" xfId="1" applyNumberFormat="1" applyFont="1" applyFill="1" applyBorder="1" applyAlignment="1" applyProtection="1">
      <protection locked="0"/>
    </xf>
    <xf numFmtId="0" fontId="5" fillId="0" borderId="8" xfId="1" applyFont="1" applyBorder="1" applyAlignment="1" applyProtection="1">
      <protection locked="0"/>
    </xf>
    <xf numFmtId="3" fontId="5" fillId="0" borderId="0" xfId="1" applyNumberFormat="1" applyFont="1" applyAlignment="1" applyProtection="1">
      <protection locked="0"/>
    </xf>
    <xf numFmtId="166" fontId="2" fillId="2" borderId="8" xfId="2" applyNumberFormat="1" applyFont="1" applyFill="1" applyBorder="1" applyAlignment="1">
      <alignment horizontal="right"/>
    </xf>
    <xf numFmtId="3" fontId="2" fillId="2" borderId="8" xfId="2" applyNumberFormat="1" applyFont="1" applyFill="1" applyBorder="1" applyAlignment="1">
      <alignment horizontal="right"/>
    </xf>
    <xf numFmtId="166" fontId="2" fillId="2" borderId="9" xfId="2" applyNumberFormat="1" applyFont="1" applyFill="1" applyBorder="1" applyAlignment="1">
      <alignment horizontal="right"/>
    </xf>
    <xf numFmtId="166" fontId="9" fillId="3" borderId="10" xfId="2" applyNumberFormat="1" applyFont="1" applyFill="1" applyBorder="1" applyAlignment="1">
      <alignment horizontal="right"/>
    </xf>
    <xf numFmtId="3" fontId="5" fillId="0" borderId="8" xfId="1" applyNumberFormat="1" applyFont="1" applyBorder="1" applyAlignment="1" applyProtection="1">
      <protection locked="0"/>
    </xf>
    <xf numFmtId="1" fontId="5" fillId="2" borderId="8" xfId="1" applyNumberFormat="1" applyFont="1" applyFill="1" applyBorder="1" applyAlignment="1" applyProtection="1">
      <alignment horizontal="right"/>
      <protection locked="0"/>
    </xf>
    <xf numFmtId="1" fontId="5" fillId="2" borderId="0" xfId="1" applyNumberFormat="1" applyFont="1" applyFill="1" applyAlignment="1" applyProtection="1">
      <alignment horizontal="center"/>
      <protection locked="0"/>
    </xf>
    <xf numFmtId="1" fontId="2" fillId="2" borderId="2" xfId="1" applyNumberFormat="1" applyFont="1" applyFill="1" applyBorder="1" applyAlignment="1"/>
    <xf numFmtId="1" fontId="2" fillId="2" borderId="6" xfId="1" applyNumberFormat="1" applyFont="1" applyFill="1" applyBorder="1" applyAlignment="1" applyProtection="1">
      <alignment horizontal="center"/>
      <protection locked="0"/>
    </xf>
    <xf numFmtId="2" fontId="2" fillId="2" borderId="6" xfId="1" applyNumberFormat="1" applyFont="1" applyFill="1" applyBorder="1" applyAlignment="1" applyProtection="1">
      <alignment horizontal="center"/>
      <protection locked="0"/>
    </xf>
    <xf numFmtId="1" fontId="2" fillId="2" borderId="2" xfId="1" applyNumberFormat="1" applyFont="1" applyFill="1" applyBorder="1" applyAlignment="1">
      <alignment horizontal="center"/>
    </xf>
    <xf numFmtId="1" fontId="9" fillId="3" borderId="10" xfId="2" applyNumberFormat="1" applyFont="1" applyFill="1" applyBorder="1"/>
    <xf numFmtId="3" fontId="5" fillId="2" borderId="0" xfId="1" applyNumberFormat="1" applyFont="1" applyFill="1" applyAlignment="1" applyProtection="1">
      <alignment horizontal="center"/>
      <protection locked="0"/>
    </xf>
    <xf numFmtId="3" fontId="5" fillId="2" borderId="8" xfId="1" applyNumberFormat="1" applyFont="1" applyFill="1" applyBorder="1" applyAlignment="1" applyProtection="1">
      <alignment horizontal="center"/>
      <protection locked="0"/>
    </xf>
    <xf numFmtId="0" fontId="5" fillId="2" borderId="8" xfId="1" applyFont="1" applyFill="1" applyBorder="1" applyAlignment="1"/>
    <xf numFmtId="3" fontId="2" fillId="2" borderId="0" xfId="1" applyNumberFormat="1" applyFont="1" applyFill="1" applyAlignment="1">
      <alignment horizontal="center"/>
    </xf>
    <xf numFmtId="4" fontId="2" fillId="2" borderId="8" xfId="1" applyNumberFormat="1" applyFont="1" applyFill="1" applyBorder="1" applyAlignment="1">
      <alignment horizontal="center"/>
    </xf>
    <xf numFmtId="1" fontId="5" fillId="2" borderId="6" xfId="1" applyNumberFormat="1" applyFont="1" applyFill="1" applyBorder="1" applyAlignment="1" applyProtection="1">
      <alignment horizontal="center"/>
      <protection locked="0"/>
    </xf>
    <xf numFmtId="3" fontId="5" fillId="2" borderId="6" xfId="1" applyNumberFormat="1" applyFont="1" applyFill="1" applyBorder="1" applyAlignment="1" applyProtection="1">
      <alignment horizontal="center"/>
      <protection locked="0"/>
    </xf>
    <xf numFmtId="3" fontId="5" fillId="2" borderId="6" xfId="1" applyNumberFormat="1" applyFont="1" applyFill="1" applyBorder="1" applyAlignment="1" applyProtection="1">
      <protection locked="0"/>
    </xf>
    <xf numFmtId="166" fontId="2" fillId="2" borderId="8" xfId="2" applyNumberFormat="1" applyFont="1" applyFill="1" applyBorder="1" applyAlignment="1" applyProtection="1">
      <alignment horizontal="right"/>
      <protection locked="0"/>
    </xf>
    <xf numFmtId="1" fontId="9" fillId="2" borderId="7" xfId="1" applyNumberFormat="1" applyFont="1" applyFill="1" applyBorder="1" applyAlignment="1" applyProtection="1">
      <alignment horizontal="center"/>
      <protection locked="0"/>
    </xf>
    <xf numFmtId="3" fontId="3" fillId="4" borderId="10" xfId="1" applyNumberFormat="1" applyFont="1" applyFill="1" applyBorder="1" applyAlignment="1">
      <alignment horizontal="left"/>
    </xf>
    <xf numFmtId="3" fontId="9" fillId="4" borderId="10" xfId="1" applyNumberFormat="1" applyFont="1" applyFill="1" applyBorder="1" applyAlignment="1"/>
    <xf numFmtId="166" fontId="9" fillId="4" borderId="10" xfId="2" applyNumberFormat="1" applyFont="1" applyFill="1" applyBorder="1"/>
    <xf numFmtId="1" fontId="9" fillId="4" borderId="11" xfId="1" applyNumberFormat="1" applyFont="1" applyFill="1" applyBorder="1" applyAlignment="1" applyProtection="1">
      <alignment horizontal="center"/>
      <protection locked="0"/>
    </xf>
    <xf numFmtId="2" fontId="9" fillId="4" borderId="11" xfId="1" applyNumberFormat="1" applyFont="1" applyFill="1" applyBorder="1" applyAlignment="1" applyProtection="1">
      <alignment horizontal="center"/>
      <protection locked="0"/>
    </xf>
    <xf numFmtId="3" fontId="3" fillId="2" borderId="4" xfId="1" applyNumberFormat="1" applyFont="1" applyFill="1" applyBorder="1" applyAlignment="1">
      <alignment horizontal="left"/>
    </xf>
    <xf numFmtId="3" fontId="9" fillId="2" borderId="9" xfId="1" applyNumberFormat="1" applyFont="1" applyFill="1" applyBorder="1" applyAlignment="1"/>
    <xf numFmtId="1" fontId="9" fillId="2" borderId="9" xfId="1" applyNumberFormat="1" applyFont="1" applyFill="1" applyBorder="1" applyAlignment="1" applyProtection="1">
      <alignment horizontal="center"/>
      <protection locked="0"/>
    </xf>
    <xf numFmtId="2" fontId="9" fillId="2" borderId="9" xfId="1" applyNumberFormat="1" applyFont="1" applyFill="1" applyBorder="1" applyAlignment="1" applyProtection="1">
      <alignment horizontal="center"/>
      <protection locked="0"/>
    </xf>
    <xf numFmtId="3" fontId="3" fillId="2" borderId="5" xfId="1" applyNumberFormat="1" applyFont="1" applyFill="1" applyBorder="1" applyAlignment="1">
      <alignment horizontal="left"/>
    </xf>
    <xf numFmtId="3" fontId="9" fillId="2" borderId="7" xfId="1" applyNumberFormat="1" applyFont="1" applyFill="1" applyBorder="1" applyAlignment="1"/>
    <xf numFmtId="3" fontId="3" fillId="2" borderId="6" xfId="1" applyNumberFormat="1" applyFont="1" applyFill="1" applyBorder="1" applyAlignment="1">
      <alignment horizontal="left"/>
    </xf>
    <xf numFmtId="3" fontId="9" fillId="2" borderId="8" xfId="1" applyNumberFormat="1" applyFont="1" applyFill="1" applyBorder="1" applyAlignment="1"/>
    <xf numFmtId="1" fontId="9" fillId="2" borderId="8" xfId="1" applyNumberFormat="1" applyFont="1" applyFill="1" applyBorder="1" applyAlignment="1" applyProtection="1">
      <alignment horizontal="center"/>
      <protection locked="0"/>
    </xf>
    <xf numFmtId="0" fontId="5" fillId="0" borderId="8" xfId="1" applyFont="1" applyBorder="1" applyAlignment="1"/>
    <xf numFmtId="3" fontId="2" fillId="0" borderId="2" xfId="1" applyNumberFormat="1" applyFont="1" applyBorder="1" applyAlignment="1">
      <alignment horizontal="left"/>
    </xf>
    <xf numFmtId="166" fontId="5" fillId="0" borderId="8" xfId="2" applyNumberFormat="1" applyFont="1" applyFill="1" applyBorder="1" applyAlignment="1">
      <alignment horizontal="right"/>
    </xf>
    <xf numFmtId="0" fontId="2" fillId="0" borderId="0" xfId="1" applyFont="1" applyAlignment="1"/>
    <xf numFmtId="0" fontId="5" fillId="0" borderId="6" xfId="1" applyFont="1" applyBorder="1" applyAlignment="1" applyProtection="1">
      <alignment horizontal="center"/>
      <protection locked="0"/>
    </xf>
    <xf numFmtId="0" fontId="0" fillId="0" borderId="4" xfId="1" applyFont="1" applyBorder="1" applyAlignment="1"/>
    <xf numFmtId="0" fontId="0" fillId="0" borderId="9" xfId="1" applyFont="1" applyBorder="1" applyAlignment="1"/>
    <xf numFmtId="0" fontId="0" fillId="0" borderId="0" xfId="1" applyFont="1" applyAlignment="1"/>
    <xf numFmtId="3" fontId="4" fillId="2" borderId="0" xfId="1" applyNumberFormat="1" applyFont="1" applyFill="1" applyAlignment="1">
      <alignment horizontal="left"/>
    </xf>
    <xf numFmtId="3" fontId="2" fillId="0" borderId="8" xfId="1" applyNumberFormat="1" applyFont="1" applyBorder="1" applyAlignment="1" applyProtection="1">
      <alignment horizontal="right"/>
      <protection locked="0"/>
    </xf>
    <xf numFmtId="3" fontId="2" fillId="0" borderId="6" xfId="1" applyNumberFormat="1" applyFont="1" applyBorder="1" applyAlignment="1" applyProtection="1">
      <alignment horizontal="right"/>
      <protection locked="0"/>
    </xf>
    <xf numFmtId="49" fontId="2" fillId="2" borderId="0" xfId="1" applyNumberFormat="1" applyFont="1" applyFill="1" applyAlignment="1">
      <alignment horizontal="center"/>
    </xf>
    <xf numFmtId="4" fontId="2" fillId="2" borderId="0" xfId="1" applyNumberFormat="1" applyFont="1" applyFill="1" applyAlignment="1">
      <alignment horizontal="center"/>
    </xf>
    <xf numFmtId="0" fontId="5" fillId="2" borderId="2" xfId="1" applyFont="1" applyFill="1" applyBorder="1" applyAlignment="1" applyProtection="1">
      <alignment horizontal="center"/>
      <protection locked="0"/>
    </xf>
    <xf numFmtId="3" fontId="5" fillId="2" borderId="0" xfId="1" applyNumberFormat="1" applyFont="1" applyFill="1" applyAlignment="1">
      <alignment horizontal="center"/>
    </xf>
    <xf numFmtId="49" fontId="2" fillId="2" borderId="7" xfId="1" applyNumberFormat="1" applyFont="1" applyFill="1" applyBorder="1" applyAlignment="1">
      <alignment horizontal="center"/>
    </xf>
    <xf numFmtId="3" fontId="2" fillId="2" borderId="10" xfId="1" applyNumberFormat="1" applyFont="1" applyFill="1" applyBorder="1" applyAlignment="1">
      <alignment horizontal="left"/>
    </xf>
    <xf numFmtId="3" fontId="5" fillId="2" borderId="11" xfId="1" applyNumberFormat="1" applyFont="1" applyFill="1" applyBorder="1" applyAlignment="1" applyProtection="1">
      <alignment horizontal="right"/>
      <protection locked="0"/>
    </xf>
    <xf numFmtId="3" fontId="2" fillId="0" borderId="8" xfId="5" applyNumberFormat="1" applyFont="1" applyBorder="1" applyAlignment="1" applyProtection="1">
      <alignment horizontal="right"/>
      <protection locked="0"/>
    </xf>
    <xf numFmtId="3" fontId="2" fillId="0" borderId="6" xfId="5" applyNumberFormat="1" applyFont="1" applyBorder="1" applyAlignment="1" applyProtection="1">
      <alignment horizontal="right"/>
      <protection locked="0"/>
    </xf>
    <xf numFmtId="3" fontId="3" fillId="0" borderId="2" xfId="1" applyNumberFormat="1" applyFont="1" applyBorder="1" applyAlignment="1">
      <alignment horizontal="left"/>
    </xf>
    <xf numFmtId="3" fontId="9" fillId="0" borderId="2" xfId="1" applyNumberFormat="1" applyFont="1" applyBorder="1" applyAlignment="1"/>
    <xf numFmtId="166" fontId="9" fillId="0" borderId="2" xfId="2" applyNumberFormat="1" applyFont="1" applyFill="1" applyBorder="1"/>
    <xf numFmtId="1" fontId="9" fillId="0" borderId="6" xfId="1" applyNumberFormat="1" applyFont="1" applyBorder="1" applyAlignment="1" applyProtection="1">
      <alignment horizontal="center"/>
      <protection locked="0"/>
    </xf>
    <xf numFmtId="2" fontId="9" fillId="0" borderId="6" xfId="1" applyNumberFormat="1" applyFont="1" applyBorder="1" applyAlignment="1" applyProtection="1">
      <alignment horizontal="center"/>
      <protection locked="0"/>
    </xf>
    <xf numFmtId="3" fontId="9" fillId="2" borderId="0" xfId="1" applyNumberFormat="1" applyFont="1" applyFill="1" applyAlignment="1"/>
    <xf numFmtId="3" fontId="3" fillId="3" borderId="11" xfId="1" applyNumberFormat="1" applyFont="1" applyFill="1" applyBorder="1" applyAlignment="1">
      <alignment horizontal="left"/>
    </xf>
    <xf numFmtId="3" fontId="2" fillId="2" borderId="9" xfId="1" applyNumberFormat="1" applyFont="1" applyFill="1" applyBorder="1" applyAlignment="1">
      <alignment horizontal="left"/>
    </xf>
    <xf numFmtId="1" fontId="5" fillId="2" borderId="2" xfId="1" applyNumberFormat="1" applyFont="1" applyFill="1" applyBorder="1" applyAlignment="1" applyProtection="1">
      <alignment horizontal="center"/>
      <protection locked="0"/>
    </xf>
    <xf numFmtId="1" fontId="2" fillId="2" borderId="8" xfId="1" applyNumberFormat="1" applyFont="1" applyFill="1" applyBorder="1" applyAlignment="1" applyProtection="1">
      <alignment horizontal="center"/>
      <protection locked="0"/>
    </xf>
    <xf numFmtId="3" fontId="5" fillId="2" borderId="9" xfId="1" applyNumberFormat="1" applyFont="1" applyFill="1" applyBorder="1" applyAlignment="1" applyProtection="1">
      <alignment horizontal="right"/>
      <protection locked="0"/>
    </xf>
    <xf numFmtId="3" fontId="2" fillId="2" borderId="6" xfId="1" applyNumberFormat="1" applyFont="1" applyFill="1" applyBorder="1" applyAlignment="1">
      <alignment horizontal="left"/>
    </xf>
    <xf numFmtId="3" fontId="5" fillId="5" borderId="8" xfId="1" applyNumberFormat="1" applyFont="1" applyFill="1" applyBorder="1" applyAlignment="1" applyProtection="1">
      <alignment horizontal="right"/>
      <protection locked="0"/>
    </xf>
    <xf numFmtId="3" fontId="5" fillId="5" borderId="0" xfId="1" applyNumberFormat="1" applyFont="1" applyFill="1" applyAlignment="1" applyProtection="1">
      <alignment horizontal="right"/>
      <protection locked="0"/>
    </xf>
    <xf numFmtId="166" fontId="5" fillId="5" borderId="8" xfId="2" applyNumberFormat="1" applyFont="1" applyFill="1" applyBorder="1" applyAlignment="1">
      <alignment horizontal="right"/>
    </xf>
    <xf numFmtId="1" fontId="5" fillId="5" borderId="8" xfId="1" applyNumberFormat="1" applyFont="1" applyFill="1" applyBorder="1" applyAlignment="1" applyProtection="1">
      <alignment horizontal="center"/>
      <protection locked="0"/>
    </xf>
    <xf numFmtId="2" fontId="5" fillId="5" borderId="8" xfId="1" applyNumberFormat="1" applyFont="1" applyFill="1" applyBorder="1" applyAlignment="1" applyProtection="1">
      <alignment horizontal="center"/>
      <protection locked="0"/>
    </xf>
    <xf numFmtId="3" fontId="2" fillId="5" borderId="2" xfId="1" applyNumberFormat="1" applyFont="1" applyFill="1" applyBorder="1" applyAlignment="1"/>
    <xf numFmtId="165" fontId="2" fillId="5" borderId="2" xfId="1" applyNumberFormat="1" applyFont="1" applyFill="1" applyBorder="1" applyAlignment="1"/>
    <xf numFmtId="166" fontId="2" fillId="5" borderId="8" xfId="2" applyNumberFormat="1" applyFont="1" applyFill="1" applyBorder="1"/>
    <xf numFmtId="4" fontId="2" fillId="5" borderId="6" xfId="1" applyNumberFormat="1" applyFont="1" applyFill="1" applyBorder="1" applyAlignment="1">
      <alignment horizontal="center"/>
    </xf>
    <xf numFmtId="165" fontId="2" fillId="5" borderId="6" xfId="1" applyNumberFormat="1" applyFont="1" applyFill="1" applyBorder="1" applyAlignment="1">
      <alignment horizontal="center"/>
    </xf>
    <xf numFmtId="3" fontId="9" fillId="5" borderId="2" xfId="1" applyNumberFormat="1" applyFont="1" applyFill="1" applyBorder="1" applyAlignment="1"/>
    <xf numFmtId="1" fontId="9" fillId="5" borderId="6" xfId="1" applyNumberFormat="1" applyFont="1" applyFill="1" applyBorder="1" applyAlignment="1" applyProtection="1">
      <alignment horizontal="center"/>
      <protection locked="0"/>
    </xf>
    <xf numFmtId="2" fontId="9" fillId="5" borderId="8" xfId="1" applyNumberFormat="1" applyFont="1" applyFill="1" applyBorder="1" applyAlignment="1" applyProtection="1">
      <alignment horizontal="center"/>
      <protection locked="0"/>
    </xf>
    <xf numFmtId="166" fontId="2" fillId="5" borderId="8" xfId="2" applyNumberFormat="1" applyFont="1" applyFill="1" applyBorder="1" applyAlignment="1">
      <alignment horizontal="center"/>
    </xf>
    <xf numFmtId="164" fontId="9" fillId="3" borderId="11" xfId="2" applyFont="1" applyFill="1" applyBorder="1" applyAlignment="1" applyProtection="1">
      <alignment horizontal="center"/>
      <protection locked="0"/>
    </xf>
    <xf numFmtId="0" fontId="3" fillId="0" borderId="14" xfId="5" applyFont="1" applyBorder="1" applyAlignment="1" applyProtection="1">
      <alignment horizontal="left"/>
      <protection locked="0"/>
    </xf>
    <xf numFmtId="164" fontId="7" fillId="3" borderId="8" xfId="2" applyFont="1" applyFill="1" applyBorder="1" applyAlignment="1" applyProtection="1">
      <alignment horizontal="center"/>
      <protection locked="0"/>
    </xf>
    <xf numFmtId="166" fontId="2" fillId="0" borderId="0" xfId="3" applyNumberFormat="1" applyFont="1" applyFill="1"/>
    <xf numFmtId="3" fontId="9" fillId="0" borderId="7" xfId="1" applyNumberFormat="1" applyFont="1" applyBorder="1" applyAlignment="1"/>
    <xf numFmtId="166" fontId="9" fillId="0" borderId="7" xfId="2" applyNumberFormat="1" applyFont="1" applyFill="1" applyBorder="1"/>
    <xf numFmtId="0" fontId="2" fillId="2" borderId="0" xfId="5" applyFont="1" applyFill="1" applyAlignment="1">
      <alignment horizontal="left"/>
    </xf>
    <xf numFmtId="3" fontId="3" fillId="2" borderId="8" xfId="1" applyNumberFormat="1" applyFont="1" applyFill="1" applyBorder="1" applyAlignment="1">
      <alignment horizontal="left"/>
    </xf>
    <xf numFmtId="3" fontId="0" fillId="0" borderId="0" xfId="0" applyNumberFormat="1" applyAlignment="1"/>
    <xf numFmtId="0" fontId="1" fillId="2" borderId="0" xfId="5" applyFont="1" applyFill="1">
      <alignment vertical="center"/>
    </xf>
    <xf numFmtId="4" fontId="1" fillId="2" borderId="0" xfId="5" applyNumberFormat="1" applyFont="1" applyFill="1">
      <alignment vertical="center"/>
    </xf>
    <xf numFmtId="0" fontId="2" fillId="6" borderId="8" xfId="5" applyFont="1" applyFill="1" applyBorder="1" applyAlignment="1" applyProtection="1">
      <alignment horizontal="center"/>
      <protection locked="0"/>
    </xf>
    <xf numFmtId="0" fontId="2" fillId="6" borderId="2" xfId="5" applyFont="1" applyFill="1" applyBorder="1" applyAlignment="1" applyProtection="1">
      <alignment horizontal="center"/>
      <protection locked="0"/>
    </xf>
    <xf numFmtId="49" fontId="2" fillId="6" borderId="9" xfId="5" applyNumberFormat="1" applyFont="1" applyFill="1" applyBorder="1" applyAlignment="1" applyProtection="1">
      <alignment horizontal="center"/>
      <protection locked="0"/>
    </xf>
    <xf numFmtId="49" fontId="2" fillId="6" borderId="3" xfId="5" applyNumberFormat="1" applyFont="1" applyFill="1" applyBorder="1" applyAlignment="1" applyProtection="1">
      <alignment horizontal="center"/>
      <protection locked="0"/>
    </xf>
    <xf numFmtId="166" fontId="2" fillId="0" borderId="8" xfId="3" applyNumberFormat="1" applyFont="1" applyBorder="1"/>
    <xf numFmtId="3" fontId="1" fillId="2" borderId="0" xfId="5" applyNumberFormat="1" applyFont="1" applyFill="1">
      <alignment vertical="center"/>
    </xf>
    <xf numFmtId="0" fontId="2" fillId="2" borderId="0" xfId="5" applyFont="1" applyFill="1">
      <alignment vertical="center"/>
    </xf>
    <xf numFmtId="168" fontId="2" fillId="2" borderId="0" xfId="5" applyNumberFormat="1" applyFont="1" applyFill="1">
      <alignment vertical="center"/>
    </xf>
    <xf numFmtId="2" fontId="2" fillId="2" borderId="0" xfId="5" applyNumberFormat="1" applyFont="1" applyFill="1">
      <alignment vertical="center"/>
    </xf>
    <xf numFmtId="0" fontId="2" fillId="0" borderId="9" xfId="5" applyFont="1" applyBorder="1" applyAlignment="1">
      <alignment horizontal="left"/>
    </xf>
    <xf numFmtId="164" fontId="2" fillId="0" borderId="9" xfId="2" applyFont="1" applyFill="1" applyBorder="1" applyAlignment="1">
      <alignment horizontal="right"/>
    </xf>
    <xf numFmtId="0" fontId="3" fillId="2" borderId="0" xfId="5" applyFont="1" applyFill="1">
      <alignment vertical="center"/>
    </xf>
    <xf numFmtId="0" fontId="2" fillId="6" borderId="7" xfId="5" applyFont="1" applyFill="1" applyBorder="1" applyAlignment="1" applyProtection="1">
      <alignment horizontal="center"/>
      <protection locked="0"/>
    </xf>
    <xf numFmtId="0" fontId="2" fillId="6" borderId="1" xfId="5" applyFont="1" applyFill="1" applyBorder="1" applyAlignment="1" applyProtection="1">
      <alignment horizontal="center"/>
      <protection locked="0"/>
    </xf>
    <xf numFmtId="4" fontId="2" fillId="6" borderId="7" xfId="5" applyNumberFormat="1" applyFont="1" applyFill="1" applyBorder="1" applyAlignment="1" applyProtection="1">
      <alignment horizontal="center"/>
      <protection locked="0"/>
    </xf>
    <xf numFmtId="4" fontId="2" fillId="6" borderId="8" xfId="5" applyNumberFormat="1" applyFont="1" applyFill="1" applyBorder="1" applyAlignment="1" applyProtection="1">
      <alignment horizontal="center"/>
      <protection locked="0"/>
    </xf>
    <xf numFmtId="4" fontId="2" fillId="6" borderId="9" xfId="5" applyNumberFormat="1" applyFont="1" applyFill="1" applyBorder="1" applyAlignment="1" applyProtection="1">
      <alignment horizontal="center"/>
      <protection locked="0"/>
    </xf>
    <xf numFmtId="0" fontId="2" fillId="0" borderId="8" xfId="5" applyFont="1" applyBorder="1" applyAlignment="1" applyProtection="1">
      <alignment horizontal="left"/>
      <protection locked="0"/>
    </xf>
    <xf numFmtId="164" fontId="2" fillId="0" borderId="8" xfId="2" applyFont="1" applyBorder="1"/>
    <xf numFmtId="3" fontId="14" fillId="0" borderId="9" xfId="5" applyNumberFormat="1" applyFont="1" applyBorder="1" applyAlignment="1">
      <alignment horizontal="right"/>
    </xf>
    <xf numFmtId="3" fontId="2" fillId="0" borderId="9" xfId="5" applyNumberFormat="1" applyFont="1" applyBorder="1" applyAlignment="1">
      <alignment horizontal="right"/>
    </xf>
    <xf numFmtId="3" fontId="2" fillId="0" borderId="4" xfId="5" applyNumberFormat="1" applyFont="1" applyBorder="1" applyAlignment="1">
      <alignment horizontal="right"/>
    </xf>
    <xf numFmtId="0" fontId="2" fillId="0" borderId="9" xfId="5" applyFont="1" applyBorder="1" applyAlignment="1">
      <alignment horizontal="right"/>
    </xf>
    <xf numFmtId="3" fontId="2" fillId="0" borderId="0" xfId="1" applyNumberFormat="1" applyFont="1" applyAlignment="1">
      <alignment horizontal="left"/>
    </xf>
    <xf numFmtId="3" fontId="2" fillId="0" borderId="0" xfId="1" applyNumberFormat="1" applyFont="1" applyAlignment="1"/>
    <xf numFmtId="166" fontId="2" fillId="0" borderId="0" xfId="2" applyNumberFormat="1" applyFont="1" applyFill="1" applyBorder="1"/>
    <xf numFmtId="2" fontId="2" fillId="0" borderId="0" xfId="1" applyNumberFormat="1" applyFont="1" applyAlignment="1">
      <alignment horizontal="center"/>
    </xf>
    <xf numFmtId="165" fontId="2" fillId="0" borderId="0" xfId="1" applyNumberFormat="1" applyFont="1" applyAlignment="1">
      <alignment horizontal="center"/>
    </xf>
    <xf numFmtId="3" fontId="7" fillId="3" borderId="0" xfId="1" applyNumberFormat="1" applyFont="1" applyFill="1" applyAlignment="1"/>
    <xf numFmtId="3" fontId="3" fillId="6" borderId="7" xfId="1" applyNumberFormat="1" applyFont="1" applyFill="1" applyBorder="1" applyAlignment="1">
      <alignment horizontal="left"/>
    </xf>
    <xf numFmtId="3" fontId="7" fillId="3" borderId="8" xfId="1" applyNumberFormat="1" applyFont="1" applyFill="1" applyBorder="1" applyAlignment="1">
      <alignment horizontal="left"/>
    </xf>
    <xf numFmtId="3" fontId="2" fillId="3" borderId="9" xfId="1" applyNumberFormat="1" applyFont="1" applyFill="1" applyBorder="1" applyAlignment="1">
      <alignment horizontal="left"/>
    </xf>
    <xf numFmtId="3" fontId="9" fillId="6" borderId="0" xfId="1" applyNumberFormat="1" applyFont="1" applyFill="1" applyAlignment="1"/>
    <xf numFmtId="3" fontId="2" fillId="3" borderId="15" xfId="1" applyNumberFormat="1" applyFont="1" applyFill="1" applyBorder="1" applyAlignment="1"/>
    <xf numFmtId="166" fontId="7" fillId="3" borderId="0" xfId="2" applyNumberFormat="1" applyFont="1" applyFill="1" applyBorder="1"/>
    <xf numFmtId="3" fontId="9" fillId="6" borderId="7" xfId="1" applyNumberFormat="1" applyFont="1" applyFill="1" applyBorder="1" applyAlignment="1"/>
    <xf numFmtId="3" fontId="7" fillId="3" borderId="8" xfId="1" applyNumberFormat="1" applyFont="1" applyFill="1" applyBorder="1" applyAlignment="1"/>
    <xf numFmtId="166" fontId="9" fillId="6" borderId="0" xfId="2" applyNumberFormat="1" applyFont="1" applyFill="1" applyBorder="1"/>
    <xf numFmtId="166" fontId="2" fillId="3" borderId="15" xfId="2" applyNumberFormat="1" applyFont="1" applyFill="1" applyBorder="1"/>
    <xf numFmtId="1" fontId="9" fillId="6" borderId="7" xfId="1" applyNumberFormat="1" applyFont="1" applyFill="1" applyBorder="1" applyAlignment="1" applyProtection="1">
      <alignment horizontal="center"/>
      <protection locked="0"/>
    </xf>
    <xf numFmtId="2" fontId="9" fillId="6" borderId="7" xfId="1" applyNumberFormat="1" applyFont="1" applyFill="1" applyBorder="1" applyAlignment="1" applyProtection="1">
      <alignment horizontal="center"/>
      <protection locked="0"/>
    </xf>
    <xf numFmtId="166" fontId="2" fillId="0" borderId="8" xfId="3" applyNumberFormat="1" applyFont="1" applyFill="1" applyBorder="1"/>
    <xf numFmtId="0" fontId="13" fillId="6" borderId="7" xfId="5" applyFont="1" applyFill="1" applyBorder="1" applyAlignment="1" applyProtection="1">
      <alignment horizontal="left" vertical="center"/>
      <protection locked="0"/>
    </xf>
    <xf numFmtId="0" fontId="13" fillId="6" borderId="8" xfId="5" applyFont="1" applyFill="1" applyBorder="1" applyAlignment="1" applyProtection="1">
      <alignment horizontal="left" vertical="center"/>
      <protection locked="0"/>
    </xf>
    <xf numFmtId="0" fontId="13" fillId="6" borderId="9" xfId="5" applyFont="1" applyFill="1" applyBorder="1" applyAlignment="1" applyProtection="1">
      <alignment horizontal="left" vertical="center"/>
      <protection locked="0"/>
    </xf>
    <xf numFmtId="166" fontId="5" fillId="2" borderId="9" xfId="2" applyNumberFormat="1" applyFont="1" applyFill="1" applyBorder="1" applyAlignment="1">
      <alignment horizontal="right"/>
    </xf>
    <xf numFmtId="166" fontId="9" fillId="2" borderId="9" xfId="2" applyNumberFormat="1" applyFont="1" applyFill="1" applyBorder="1" applyAlignment="1">
      <alignment horizontal="right"/>
    </xf>
    <xf numFmtId="166" fontId="2" fillId="2" borderId="8" xfId="2" applyNumberFormat="1" applyFont="1" applyFill="1" applyBorder="1" applyAlignment="1"/>
    <xf numFmtId="166" fontId="2" fillId="0" borderId="8" xfId="2" applyNumberFormat="1" applyFont="1" applyFill="1" applyBorder="1" applyAlignment="1"/>
    <xf numFmtId="166" fontId="5" fillId="2" borderId="8" xfId="2" applyNumberFormat="1" applyFont="1" applyFill="1" applyBorder="1" applyAlignment="1" applyProtection="1">
      <protection locked="0"/>
    </xf>
    <xf numFmtId="166" fontId="5" fillId="2" borderId="6" xfId="2" applyNumberFormat="1" applyFont="1" applyFill="1" applyBorder="1" applyAlignment="1" applyProtection="1">
      <protection locked="0"/>
    </xf>
    <xf numFmtId="166" fontId="2" fillId="0" borderId="6" xfId="2" applyNumberFormat="1" applyFont="1" applyFill="1" applyBorder="1" applyAlignment="1">
      <alignment horizontal="right"/>
    </xf>
    <xf numFmtId="164" fontId="2" fillId="3" borderId="7" xfId="2" applyFont="1" applyFill="1" applyBorder="1" applyAlignment="1">
      <alignment horizontal="center"/>
    </xf>
    <xf numFmtId="164" fontId="2" fillId="3" borderId="9" xfId="2" applyFont="1" applyFill="1" applyBorder="1" applyAlignment="1">
      <alignment horizontal="center"/>
    </xf>
    <xf numFmtId="164" fontId="2" fillId="2" borderId="8" xfId="2" applyFont="1" applyFill="1" applyBorder="1" applyAlignment="1">
      <alignment horizontal="center"/>
    </xf>
    <xf numFmtId="164" fontId="2" fillId="6" borderId="7" xfId="2" applyFont="1" applyFill="1" applyBorder="1" applyAlignment="1" applyProtection="1">
      <alignment horizontal="center"/>
      <protection locked="0"/>
    </xf>
    <xf numFmtId="164" fontId="2" fillId="6" borderId="8" xfId="2" applyFont="1" applyFill="1" applyBorder="1" applyAlignment="1" applyProtection="1">
      <alignment horizontal="center"/>
      <protection locked="0"/>
    </xf>
    <xf numFmtId="164" fontId="2" fillId="6" borderId="9" xfId="2" applyFont="1" applyFill="1" applyBorder="1" applyAlignment="1" applyProtection="1">
      <alignment horizontal="center"/>
      <protection locked="0"/>
    </xf>
    <xf numFmtId="166" fontId="0" fillId="0" borderId="0" xfId="2" applyNumberFormat="1" applyFont="1" applyAlignment="1"/>
    <xf numFmtId="166" fontId="2" fillId="2" borderId="0" xfId="2" applyNumberFormat="1" applyFont="1" applyFill="1" applyAlignment="1"/>
    <xf numFmtId="166" fontId="2" fillId="3" borderId="1" xfId="2" applyNumberFormat="1" applyFont="1" applyFill="1" applyBorder="1" applyAlignment="1">
      <alignment horizontal="center"/>
    </xf>
    <xf numFmtId="166" fontId="2" fillId="3" borderId="7" xfId="2" applyNumberFormat="1" applyFont="1" applyFill="1" applyBorder="1" applyAlignment="1">
      <alignment horizontal="center"/>
    </xf>
    <xf numFmtId="166" fontId="2" fillId="3" borderId="2" xfId="2" applyNumberFormat="1" applyFont="1" applyFill="1" applyBorder="1" applyAlignment="1">
      <alignment horizontal="center"/>
    </xf>
    <xf numFmtId="166" fontId="2" fillId="3" borderId="8" xfId="2" applyNumberFormat="1" applyFont="1" applyFill="1" applyBorder="1" applyAlignment="1">
      <alignment horizontal="center"/>
    </xf>
    <xf numFmtId="166" fontId="2" fillId="3" borderId="3" xfId="2" applyNumberFormat="1" applyFont="1" applyFill="1" applyBorder="1" applyAlignment="1">
      <alignment horizontal="center"/>
    </xf>
    <xf numFmtId="166" fontId="2" fillId="3" borderId="9" xfId="2" applyNumberFormat="1" applyFont="1" applyFill="1" applyBorder="1" applyAlignment="1">
      <alignment horizontal="center"/>
    </xf>
    <xf numFmtId="166" fontId="2" fillId="2" borderId="2" xfId="2" applyNumberFormat="1" applyFont="1" applyFill="1" applyBorder="1" applyAlignment="1">
      <alignment horizontal="center"/>
    </xf>
    <xf numFmtId="166" fontId="2" fillId="2" borderId="2" xfId="2" applyNumberFormat="1" applyFont="1" applyFill="1" applyBorder="1" applyAlignment="1"/>
    <xf numFmtId="166" fontId="2" fillId="0" borderId="8" xfId="2" applyNumberFormat="1" applyFont="1" applyFill="1" applyBorder="1" applyAlignment="1">
      <alignment horizontal="right"/>
    </xf>
    <xf numFmtId="166" fontId="5" fillId="2" borderId="6" xfId="2" applyNumberFormat="1" applyFont="1" applyFill="1" applyBorder="1" applyAlignment="1" applyProtection="1">
      <alignment horizontal="right"/>
      <protection locked="0"/>
    </xf>
    <xf numFmtId="166" fontId="5" fillId="2" borderId="2" xfId="2" applyNumberFormat="1" applyFont="1" applyFill="1" applyBorder="1" applyAlignment="1">
      <alignment horizontal="right"/>
    </xf>
    <xf numFmtId="166" fontId="9" fillId="3" borderId="10" xfId="2" applyNumberFormat="1" applyFont="1" applyFill="1" applyBorder="1" applyAlignment="1"/>
    <xf numFmtId="166" fontId="9" fillId="2" borderId="2" xfId="2" applyNumberFormat="1" applyFont="1" applyFill="1" applyBorder="1" applyAlignment="1"/>
    <xf numFmtId="166" fontId="5" fillId="2" borderId="7" xfId="2" applyNumberFormat="1" applyFont="1" applyFill="1" applyBorder="1" applyAlignment="1"/>
    <xf numFmtId="166" fontId="5" fillId="2" borderId="2" xfId="2" applyNumberFormat="1" applyFont="1" applyFill="1" applyBorder="1" applyAlignment="1"/>
    <xf numFmtId="166" fontId="9" fillId="0" borderId="2" xfId="2" applyNumberFormat="1" applyFont="1" applyFill="1" applyBorder="1" applyAlignment="1"/>
    <xf numFmtId="166" fontId="9" fillId="2" borderId="0" xfId="2" applyNumberFormat="1" applyFont="1" applyFill="1" applyBorder="1" applyAlignment="1">
      <alignment horizontal="right"/>
    </xf>
    <xf numFmtId="166" fontId="9" fillId="2" borderId="2" xfId="2" applyNumberFormat="1" applyFont="1" applyFill="1" applyBorder="1" applyAlignment="1">
      <alignment horizontal="right"/>
    </xf>
    <xf numFmtId="166" fontId="9" fillId="2" borderId="8" xfId="2" applyNumberFormat="1" applyFont="1" applyFill="1" applyBorder="1" applyAlignment="1"/>
    <xf numFmtId="166" fontId="2" fillId="0" borderId="0" xfId="2" applyNumberFormat="1" applyFont="1" applyFill="1" applyBorder="1" applyAlignment="1">
      <alignment horizontal="right"/>
    </xf>
    <xf numFmtId="166" fontId="0" fillId="0" borderId="9" xfId="2" applyNumberFormat="1" applyFont="1" applyFill="1" applyBorder="1" applyAlignment="1">
      <alignment horizontal="right"/>
    </xf>
    <xf numFmtId="166" fontId="0" fillId="0" borderId="0" xfId="2" applyNumberFormat="1" applyFont="1" applyFill="1" applyBorder="1" applyAlignment="1">
      <alignment horizontal="right"/>
    </xf>
    <xf numFmtId="166" fontId="9" fillId="6" borderId="0" xfId="2" applyNumberFormat="1" applyFont="1" applyFill="1" applyBorder="1" applyAlignment="1"/>
    <xf numFmtId="166" fontId="9" fillId="6" borderId="7" xfId="2" applyNumberFormat="1" applyFont="1" applyFill="1" applyBorder="1" applyAlignment="1"/>
    <xf numFmtId="166" fontId="7" fillId="3" borderId="0" xfId="2" applyNumberFormat="1" applyFont="1" applyFill="1" applyBorder="1" applyAlignment="1"/>
    <xf numFmtId="166" fontId="7" fillId="3" borderId="8" xfId="2" applyNumberFormat="1" applyFont="1" applyFill="1" applyBorder="1" applyAlignment="1"/>
    <xf numFmtId="166" fontId="2" fillId="3" borderId="15" xfId="2" applyNumberFormat="1" applyFont="1" applyFill="1" applyBorder="1" applyAlignment="1"/>
    <xf numFmtId="166" fontId="2" fillId="3" borderId="9" xfId="2" applyNumberFormat="1" applyFont="1" applyFill="1" applyBorder="1" applyAlignment="1"/>
    <xf numFmtId="166" fontId="2" fillId="0" borderId="8" xfId="2" applyNumberFormat="1" applyFont="1" applyFill="1" applyBorder="1"/>
    <xf numFmtId="166" fontId="2" fillId="0" borderId="0" xfId="2" applyNumberFormat="1" applyFont="1" applyFill="1"/>
    <xf numFmtId="166" fontId="5" fillId="2" borderId="0" xfId="2" applyNumberFormat="1" applyFont="1" applyFill="1" applyBorder="1" applyAlignment="1" applyProtection="1">
      <alignment horizontal="right"/>
      <protection locked="0"/>
    </xf>
    <xf numFmtId="166" fontId="2" fillId="0" borderId="8" xfId="2" applyNumberFormat="1" applyFont="1" applyBorder="1"/>
    <xf numFmtId="166" fontId="2" fillId="3" borderId="7" xfId="2" applyNumberFormat="1" applyFont="1" applyFill="1" applyBorder="1" applyAlignment="1"/>
    <xf numFmtId="166" fontId="7" fillId="3" borderId="2" xfId="2" applyNumberFormat="1" applyFont="1" applyFill="1" applyBorder="1" applyAlignment="1"/>
    <xf numFmtId="166" fontId="2" fillId="0" borderId="0" xfId="2" applyNumberFormat="1" applyFont="1" applyFill="1" applyBorder="1" applyAlignment="1"/>
    <xf numFmtId="166" fontId="1" fillId="2" borderId="0" xfId="2" applyNumberFormat="1" applyFont="1" applyFill="1" applyAlignment="1">
      <alignment vertical="center"/>
    </xf>
    <xf numFmtId="166" fontId="2" fillId="6" borderId="7" xfId="2" applyNumberFormat="1" applyFont="1" applyFill="1" applyBorder="1" applyAlignment="1" applyProtection="1">
      <alignment horizontal="center"/>
      <protection locked="0"/>
    </xf>
    <xf numFmtId="166" fontId="2" fillId="6" borderId="1" xfId="2" applyNumberFormat="1" applyFont="1" applyFill="1" applyBorder="1" applyAlignment="1" applyProtection="1">
      <alignment horizontal="center"/>
      <protection locked="0"/>
    </xf>
    <xf numFmtId="166" fontId="2" fillId="6" borderId="8" xfId="2" applyNumberFormat="1" applyFont="1" applyFill="1" applyBorder="1" applyAlignment="1" applyProtection="1">
      <alignment horizontal="center"/>
      <protection locked="0"/>
    </xf>
    <xf numFmtId="166" fontId="2" fillId="6" borderId="2" xfId="2" applyNumberFormat="1" applyFont="1" applyFill="1" applyBorder="1" applyAlignment="1" applyProtection="1">
      <alignment horizontal="center"/>
      <protection locked="0"/>
    </xf>
    <xf numFmtId="166" fontId="2" fillId="6" borderId="9" xfId="2" applyNumberFormat="1" applyFont="1" applyFill="1" applyBorder="1" applyAlignment="1" applyProtection="1">
      <alignment horizontal="center"/>
      <protection locked="0"/>
    </xf>
    <xf numFmtId="166" fontId="2" fillId="6" borderId="3" xfId="2" applyNumberFormat="1" applyFont="1" applyFill="1" applyBorder="1" applyAlignment="1" applyProtection="1">
      <alignment horizontal="center"/>
      <protection locked="0"/>
    </xf>
    <xf numFmtId="166" fontId="2" fillId="0" borderId="6" xfId="2" applyNumberFormat="1" applyFont="1" applyFill="1" applyBorder="1" applyAlignment="1" applyProtection="1">
      <alignment horizontal="right"/>
      <protection locked="0"/>
    </xf>
    <xf numFmtId="166" fontId="2" fillId="2" borderId="0" xfId="2" applyNumberFormat="1" applyFont="1" applyFill="1" applyAlignment="1">
      <alignment vertical="center"/>
    </xf>
    <xf numFmtId="164" fontId="2" fillId="2" borderId="0" xfId="2" applyFont="1" applyFill="1" applyAlignment="1">
      <alignment horizontal="center"/>
    </xf>
    <xf numFmtId="164" fontId="2" fillId="3" borderId="5" xfId="2" applyFont="1" applyFill="1" applyBorder="1" applyAlignment="1">
      <alignment horizontal="center"/>
    </xf>
    <xf numFmtId="164" fontId="2" fillId="3" borderId="6" xfId="2" applyFont="1" applyFill="1" applyBorder="1" applyAlignment="1">
      <alignment horizontal="center"/>
    </xf>
    <xf numFmtId="164" fontId="2" fillId="3" borderId="4" xfId="2" applyFont="1" applyFill="1" applyBorder="1" applyAlignment="1">
      <alignment horizontal="center"/>
    </xf>
    <xf numFmtId="164" fontId="5" fillId="2" borderId="7" xfId="2" applyFont="1" applyFill="1" applyBorder="1" applyAlignment="1">
      <alignment horizontal="center"/>
    </xf>
    <xf numFmtId="164" fontId="9" fillId="2" borderId="8" xfId="2" applyFont="1" applyFill="1" applyBorder="1" applyAlignment="1" applyProtection="1">
      <alignment horizontal="center"/>
      <protection locked="0"/>
    </xf>
    <xf numFmtId="164" fontId="2" fillId="2" borderId="6" xfId="2" applyFont="1" applyFill="1" applyBorder="1" applyAlignment="1">
      <alignment horizontal="center"/>
    </xf>
    <xf numFmtId="164" fontId="9" fillId="6" borderId="7" xfId="2" applyFont="1" applyFill="1" applyBorder="1" applyAlignment="1" applyProtection="1">
      <alignment horizontal="center"/>
      <protection locked="0"/>
    </xf>
    <xf numFmtId="164" fontId="5" fillId="2" borderId="6" xfId="2" applyFont="1" applyFill="1" applyBorder="1" applyAlignment="1" applyProtection="1">
      <alignment horizontal="center"/>
      <protection locked="0"/>
    </xf>
    <xf numFmtId="164" fontId="9" fillId="0" borderId="6" xfId="2" applyFont="1" applyFill="1" applyBorder="1" applyAlignment="1" applyProtection="1">
      <alignment horizontal="center"/>
      <protection locked="0"/>
    </xf>
    <xf numFmtId="164" fontId="2" fillId="0" borderId="0" xfId="2" applyFont="1" applyFill="1" applyBorder="1" applyAlignment="1">
      <alignment horizontal="center"/>
    </xf>
    <xf numFmtId="166" fontId="2" fillId="2" borderId="0" xfId="2" applyNumberFormat="1" applyFont="1" applyFill="1" applyAlignment="1">
      <alignment horizontal="center"/>
    </xf>
    <xf numFmtId="166" fontId="2" fillId="3" borderId="5" xfId="2" applyNumberFormat="1" applyFont="1" applyFill="1" applyBorder="1" applyAlignment="1">
      <alignment horizontal="center"/>
    </xf>
    <xf numFmtId="166" fontId="2" fillId="3" borderId="6" xfId="2" applyNumberFormat="1" applyFont="1" applyFill="1" applyBorder="1" applyAlignment="1">
      <alignment horizontal="center"/>
    </xf>
    <xf numFmtId="166" fontId="2" fillId="3" borderId="4" xfId="2" applyNumberFormat="1" applyFont="1" applyFill="1" applyBorder="1" applyAlignment="1">
      <alignment horizontal="center"/>
    </xf>
    <xf numFmtId="166" fontId="2" fillId="2" borderId="0" xfId="2" applyNumberFormat="1" applyFont="1" applyFill="1" applyBorder="1" applyAlignment="1">
      <alignment horizontal="center"/>
    </xf>
    <xf numFmtId="166" fontId="5" fillId="2" borderId="0" xfId="2" applyNumberFormat="1" applyFont="1" applyFill="1" applyBorder="1" applyAlignment="1">
      <alignment horizontal="right"/>
    </xf>
    <xf numFmtId="166" fontId="9" fillId="3" borderId="11" xfId="2" applyNumberFormat="1" applyFont="1" applyFill="1" applyBorder="1" applyAlignment="1" applyProtection="1">
      <alignment horizontal="center"/>
      <protection locked="0"/>
    </xf>
    <xf numFmtId="166" fontId="9" fillId="2" borderId="6" xfId="2" applyNumberFormat="1" applyFont="1" applyFill="1" applyBorder="1" applyAlignment="1" applyProtection="1">
      <alignment horizontal="center"/>
      <protection locked="0"/>
    </xf>
    <xf numFmtId="166" fontId="5" fillId="2" borderId="7" xfId="2" applyNumberFormat="1" applyFont="1" applyFill="1" applyBorder="1" applyAlignment="1">
      <alignment horizontal="center"/>
    </xf>
    <xf numFmtId="166" fontId="5" fillId="2" borderId="6" xfId="2" applyNumberFormat="1" applyFont="1" applyFill="1" applyBorder="1" applyAlignment="1">
      <alignment horizontal="center"/>
    </xf>
    <xf numFmtId="166" fontId="5" fillId="2" borderId="8" xfId="2" applyNumberFormat="1" applyFont="1" applyFill="1" applyBorder="1" applyAlignment="1" applyProtection="1">
      <alignment horizontal="center"/>
      <protection locked="0"/>
    </xf>
    <xf numFmtId="166" fontId="9" fillId="2" borderId="6" xfId="2" applyNumberFormat="1" applyFont="1" applyFill="1" applyBorder="1" applyAlignment="1" applyProtection="1">
      <alignment horizontal="right"/>
      <protection locked="0"/>
    </xf>
    <xf numFmtId="166" fontId="9" fillId="2" borderId="8" xfId="2" applyNumberFormat="1" applyFont="1" applyFill="1" applyBorder="1" applyAlignment="1" applyProtection="1">
      <alignment horizontal="center"/>
      <protection locked="0"/>
    </xf>
    <xf numFmtId="166" fontId="2" fillId="2" borderId="6" xfId="2" applyNumberFormat="1" applyFont="1" applyFill="1" applyBorder="1" applyAlignment="1">
      <alignment horizontal="center"/>
    </xf>
    <xf numFmtId="166" fontId="9" fillId="6" borderId="7" xfId="2" applyNumberFormat="1" applyFont="1" applyFill="1" applyBorder="1" applyAlignment="1" applyProtection="1">
      <alignment horizontal="center"/>
      <protection locked="0"/>
    </xf>
    <xf numFmtId="166" fontId="7" fillId="3" borderId="8" xfId="2" applyNumberFormat="1" applyFont="1" applyFill="1" applyBorder="1" applyAlignment="1" applyProtection="1">
      <alignment horizontal="center"/>
      <protection locked="0"/>
    </xf>
    <xf numFmtId="166" fontId="5" fillId="2" borderId="6" xfId="2" applyNumberFormat="1" applyFont="1" applyFill="1" applyBorder="1" applyAlignment="1" applyProtection="1">
      <alignment horizontal="center"/>
      <protection locked="0"/>
    </xf>
    <xf numFmtId="166" fontId="9" fillId="0" borderId="6" xfId="2" applyNumberFormat="1" applyFont="1" applyFill="1" applyBorder="1" applyAlignment="1" applyProtection="1">
      <alignment horizontal="center"/>
      <protection locked="0"/>
    </xf>
    <xf numFmtId="166" fontId="7" fillId="3" borderId="2" xfId="2" applyNumberFormat="1" applyFont="1" applyFill="1" applyBorder="1" applyAlignment="1" applyProtection="1">
      <alignment horizontal="center"/>
      <protection locked="0"/>
    </xf>
    <xf numFmtId="166" fontId="2" fillId="0" borderId="0" xfId="2" applyNumberFormat="1" applyFont="1" applyFill="1" applyBorder="1" applyAlignment="1">
      <alignment horizontal="center"/>
    </xf>
    <xf numFmtId="164" fontId="2" fillId="2" borderId="7" xfId="2" applyFont="1" applyFill="1" applyBorder="1" applyAlignment="1">
      <alignment horizontal="center"/>
    </xf>
    <xf numFmtId="164" fontId="5" fillId="2" borderId="6" xfId="2" applyFont="1" applyFill="1" applyBorder="1" applyAlignment="1" applyProtection="1">
      <alignment horizontal="center"/>
    </xf>
    <xf numFmtId="3" fontId="3" fillId="3" borderId="1" xfId="1" applyNumberFormat="1" applyFont="1" applyFill="1" applyBorder="1" applyAlignment="1">
      <alignment horizontal="left"/>
    </xf>
    <xf numFmtId="166" fontId="9" fillId="3" borderId="1" xfId="2" applyNumberFormat="1" applyFont="1" applyFill="1" applyBorder="1" applyAlignment="1"/>
    <xf numFmtId="166" fontId="9" fillId="3" borderId="1" xfId="2" applyNumberFormat="1" applyFont="1" applyFill="1" applyBorder="1"/>
    <xf numFmtId="166" fontId="9" fillId="3" borderId="7" xfId="2" applyNumberFormat="1" applyFont="1" applyFill="1" applyBorder="1" applyAlignment="1" applyProtection="1">
      <alignment horizontal="center"/>
      <protection locked="0"/>
    </xf>
    <xf numFmtId="164" fontId="9" fillId="3" borderId="7" xfId="2" applyFont="1" applyFill="1" applyBorder="1" applyAlignment="1" applyProtection="1">
      <alignment horizontal="center"/>
      <protection locked="0"/>
    </xf>
    <xf numFmtId="3" fontId="3" fillId="0" borderId="0" xfId="1" applyNumberFormat="1" applyFont="1" applyAlignment="1">
      <alignment horizontal="left"/>
    </xf>
    <xf numFmtId="166" fontId="2" fillId="3" borderId="5" xfId="2" applyNumberFormat="1" applyFont="1" applyFill="1" applyBorder="1" applyAlignment="1"/>
    <xf numFmtId="166" fontId="2" fillId="3" borderId="4" xfId="2" applyNumberFormat="1" applyFont="1" applyFill="1" applyBorder="1" applyAlignment="1"/>
    <xf numFmtId="3" fontId="3" fillId="3" borderId="7" xfId="1" applyNumberFormat="1" applyFont="1" applyFill="1" applyBorder="1" applyAlignment="1">
      <alignment horizontal="left"/>
    </xf>
    <xf numFmtId="3" fontId="7" fillId="3" borderId="9" xfId="1" applyNumberFormat="1" applyFont="1" applyFill="1" applyBorder="1" applyAlignment="1">
      <alignment horizontal="left"/>
    </xf>
    <xf numFmtId="1" fontId="7" fillId="3" borderId="8" xfId="1" applyNumberFormat="1" applyFont="1" applyFill="1" applyBorder="1" applyAlignment="1">
      <alignment horizontal="left"/>
    </xf>
    <xf numFmtId="164" fontId="0" fillId="0" borderId="0" xfId="2" applyFont="1" applyAlignment="1">
      <alignment horizontal="center"/>
    </xf>
    <xf numFmtId="164" fontId="2" fillId="0" borderId="8" xfId="2" applyFont="1" applyFill="1" applyBorder="1" applyAlignment="1">
      <alignment horizontal="center"/>
    </xf>
    <xf numFmtId="164" fontId="5" fillId="2" borderId="9" xfId="2" applyFont="1" applyFill="1" applyBorder="1" applyAlignment="1" applyProtection="1">
      <alignment horizontal="center"/>
    </xf>
    <xf numFmtId="164" fontId="1" fillId="2" borderId="0" xfId="2" applyFont="1" applyFill="1" applyAlignment="1">
      <alignment horizontal="center" vertical="center"/>
    </xf>
    <xf numFmtId="164" fontId="2" fillId="0" borderId="8" xfId="2" applyFont="1" applyBorder="1" applyAlignment="1">
      <alignment horizontal="center"/>
    </xf>
    <xf numFmtId="164" fontId="2" fillId="2" borderId="0" xfId="2" applyFont="1" applyFill="1" applyAlignment="1">
      <alignment horizontal="center" vertical="center"/>
    </xf>
    <xf numFmtId="164" fontId="2" fillId="0" borderId="8" xfId="2" applyFont="1" applyFill="1" applyBorder="1" applyAlignment="1"/>
    <xf numFmtId="1" fontId="2" fillId="2" borderId="8" xfId="2" applyNumberFormat="1" applyFont="1" applyFill="1" applyBorder="1" applyAlignment="1">
      <alignment horizontal="right"/>
    </xf>
    <xf numFmtId="0" fontId="0" fillId="0" borderId="6" xfId="0" applyBorder="1" applyAlignment="1"/>
    <xf numFmtId="166" fontId="2" fillId="0" borderId="6" xfId="3" applyNumberFormat="1" applyFont="1" applyFill="1" applyBorder="1"/>
    <xf numFmtId="164" fontId="2" fillId="0" borderId="8" xfId="2" applyFont="1" applyFill="1" applyBorder="1"/>
    <xf numFmtId="164" fontId="2" fillId="3" borderId="8" xfId="2" applyFont="1" applyFill="1" applyBorder="1" applyAlignment="1">
      <alignment horizontal="center"/>
    </xf>
    <xf numFmtId="164" fontId="5" fillId="2" borderId="8" xfId="2" applyFont="1" applyFill="1" applyBorder="1" applyAlignment="1" applyProtection="1">
      <protection locked="0"/>
    </xf>
    <xf numFmtId="164" fontId="5" fillId="2" borderId="8" xfId="2" applyFont="1" applyFill="1" applyBorder="1" applyAlignment="1" applyProtection="1">
      <alignment horizontal="center"/>
      <protection locked="0"/>
    </xf>
    <xf numFmtId="164" fontId="5" fillId="2" borderId="8" xfId="2" applyFont="1" applyFill="1" applyBorder="1" applyAlignment="1">
      <alignment horizontal="center"/>
    </xf>
    <xf numFmtId="164" fontId="9" fillId="0" borderId="8" xfId="2" applyFont="1" applyFill="1" applyBorder="1" applyAlignment="1" applyProtection="1">
      <alignment horizontal="center"/>
      <protection locked="0"/>
    </xf>
    <xf numFmtId="164" fontId="5" fillId="2" borderId="8" xfId="2" applyFont="1" applyFill="1" applyBorder="1" applyAlignment="1" applyProtection="1">
      <alignment horizontal="center"/>
    </xf>
    <xf numFmtId="164" fontId="5" fillId="0" borderId="8" xfId="2" applyFont="1" applyFill="1" applyBorder="1" applyAlignment="1" applyProtection="1">
      <alignment horizontal="center"/>
      <protection locked="0"/>
    </xf>
    <xf numFmtId="166" fontId="5" fillId="2" borderId="2" xfId="2" applyNumberFormat="1" applyFont="1" applyFill="1" applyBorder="1" applyAlignment="1" applyProtection="1">
      <alignment horizontal="right"/>
      <protection locked="0"/>
    </xf>
    <xf numFmtId="166" fontId="2" fillId="2" borderId="2" xfId="2" applyNumberFormat="1" applyFont="1" applyFill="1" applyBorder="1" applyAlignment="1">
      <alignment horizontal="right"/>
    </xf>
    <xf numFmtId="166" fontId="5" fillId="2" borderId="9" xfId="2" applyNumberFormat="1" applyFont="1" applyFill="1" applyBorder="1" applyAlignment="1" applyProtection="1">
      <alignment horizontal="right"/>
      <protection locked="0"/>
    </xf>
    <xf numFmtId="164" fontId="5" fillId="2" borderId="8" xfId="2" applyFont="1" applyFill="1" applyBorder="1" applyAlignment="1" applyProtection="1">
      <alignment horizontal="right"/>
      <protection locked="0"/>
    </xf>
    <xf numFmtId="0" fontId="0" fillId="0" borderId="2" xfId="0" applyBorder="1" applyAlignment="1"/>
    <xf numFmtId="0" fontId="1" fillId="0" borderId="0" xfId="0" applyFont="1" applyAlignment="1"/>
    <xf numFmtId="164" fontId="0" fillId="0" borderId="0" xfId="2" applyFont="1" applyAlignment="1"/>
    <xf numFmtId="166" fontId="2" fillId="2" borderId="8" xfId="2" applyNumberFormat="1" applyFont="1" applyFill="1" applyBorder="1" applyAlignment="1" applyProtection="1">
      <alignment horizontal="center"/>
      <protection locked="0"/>
    </xf>
    <xf numFmtId="164" fontId="2" fillId="2" borderId="8" xfId="2" applyFont="1" applyFill="1" applyBorder="1" applyAlignment="1" applyProtection="1">
      <alignment horizontal="center"/>
      <protection locked="0"/>
    </xf>
    <xf numFmtId="166" fontId="2" fillId="2" borderId="6" xfId="2" applyNumberFormat="1" applyFont="1" applyFill="1" applyBorder="1" applyAlignment="1" applyProtection="1">
      <alignment horizontal="right"/>
      <protection locked="0"/>
    </xf>
    <xf numFmtId="164" fontId="2" fillId="2" borderId="8" xfId="2" applyFont="1" applyFill="1" applyBorder="1" applyAlignment="1" applyProtection="1">
      <protection locked="0"/>
    </xf>
    <xf numFmtId="166" fontId="2" fillId="2" borderId="0" xfId="2" applyNumberFormat="1" applyFont="1" applyFill="1" applyBorder="1" applyAlignment="1">
      <alignment horizontal="right"/>
    </xf>
    <xf numFmtId="164" fontId="2" fillId="2" borderId="9" xfId="2" applyFont="1" applyFill="1" applyBorder="1" applyAlignment="1" applyProtection="1">
      <alignment horizontal="center"/>
    </xf>
    <xf numFmtId="166" fontId="3" fillId="3" borderId="10" xfId="2" applyNumberFormat="1" applyFont="1" applyFill="1" applyBorder="1" applyAlignment="1"/>
    <xf numFmtId="166" fontId="3" fillId="3" borderId="10" xfId="2" applyNumberFormat="1" applyFont="1" applyFill="1" applyBorder="1"/>
    <xf numFmtId="166" fontId="3" fillId="3" borderId="11" xfId="2" applyNumberFormat="1" applyFont="1" applyFill="1" applyBorder="1" applyAlignment="1" applyProtection="1">
      <alignment horizontal="center"/>
      <protection locked="0"/>
    </xf>
    <xf numFmtId="164" fontId="3" fillId="3" borderId="11" xfId="2" applyFont="1" applyFill="1" applyBorder="1" applyAlignment="1" applyProtection="1">
      <alignment horizontal="center"/>
      <protection locked="0"/>
    </xf>
    <xf numFmtId="166" fontId="3" fillId="2" borderId="2" xfId="2" applyNumberFormat="1" applyFont="1" applyFill="1" applyBorder="1" applyAlignment="1"/>
    <xf numFmtId="166" fontId="3" fillId="2" borderId="7" xfId="2" applyNumberFormat="1" applyFont="1" applyFill="1" applyBorder="1"/>
    <xf numFmtId="166" fontId="3" fillId="2" borderId="6" xfId="2" applyNumberFormat="1" applyFont="1" applyFill="1" applyBorder="1" applyAlignment="1" applyProtection="1">
      <alignment horizontal="center"/>
      <protection locked="0"/>
    </xf>
    <xf numFmtId="164" fontId="3" fillId="2" borderId="8" xfId="2" applyFont="1" applyFill="1" applyBorder="1" applyAlignment="1" applyProtection="1">
      <alignment horizontal="center"/>
      <protection locked="0"/>
    </xf>
    <xf numFmtId="166" fontId="3" fillId="2" borderId="8" xfId="2" applyNumberFormat="1" applyFont="1" applyFill="1" applyBorder="1"/>
    <xf numFmtId="166" fontId="2" fillId="2" borderId="8" xfId="2" applyNumberFormat="1" applyFont="1" applyFill="1" applyBorder="1" applyAlignment="1" applyProtection="1">
      <protection locked="0"/>
    </xf>
    <xf numFmtId="166" fontId="2" fillId="2" borderId="6" xfId="2" applyNumberFormat="1" applyFont="1" applyFill="1" applyBorder="1" applyAlignment="1" applyProtection="1">
      <protection locked="0"/>
    </xf>
    <xf numFmtId="166" fontId="2" fillId="2" borderId="6" xfId="2" applyNumberFormat="1" applyFont="1" applyFill="1" applyBorder="1" applyAlignment="1">
      <alignment horizontal="right"/>
    </xf>
    <xf numFmtId="166" fontId="3" fillId="0" borderId="2" xfId="2" applyNumberFormat="1" applyFont="1" applyFill="1" applyBorder="1" applyAlignment="1"/>
    <xf numFmtId="166" fontId="3" fillId="0" borderId="2" xfId="2" applyNumberFormat="1" applyFont="1" applyFill="1" applyBorder="1"/>
    <xf numFmtId="164" fontId="3" fillId="0" borderId="8" xfId="2" applyFont="1" applyFill="1" applyBorder="1" applyAlignment="1" applyProtection="1">
      <alignment horizontal="center"/>
      <protection locked="0"/>
    </xf>
    <xf numFmtId="166" fontId="3" fillId="2" borderId="0" xfId="2" applyNumberFormat="1" applyFont="1" applyFill="1" applyBorder="1" applyAlignment="1">
      <alignment horizontal="right"/>
    </xf>
    <xf numFmtId="166" fontId="3" fillId="2" borderId="2" xfId="2" applyNumberFormat="1" applyFont="1" applyFill="1" applyBorder="1" applyAlignment="1">
      <alignment horizontal="right"/>
    </xf>
    <xf numFmtId="166" fontId="3" fillId="2" borderId="9" xfId="2" applyNumberFormat="1" applyFont="1" applyFill="1" applyBorder="1" applyAlignment="1">
      <alignment horizontal="right"/>
    </xf>
    <xf numFmtId="166" fontId="3" fillId="2" borderId="6" xfId="2" applyNumberFormat="1" applyFont="1" applyFill="1" applyBorder="1" applyAlignment="1" applyProtection="1">
      <alignment horizontal="right"/>
      <protection locked="0"/>
    </xf>
    <xf numFmtId="166" fontId="3" fillId="3" borderId="10" xfId="2" applyNumberFormat="1" applyFont="1" applyFill="1" applyBorder="1" applyAlignment="1">
      <alignment horizontal="right"/>
    </xf>
    <xf numFmtId="166" fontId="2" fillId="2" borderId="7" xfId="2" applyNumberFormat="1" applyFont="1" applyFill="1" applyBorder="1" applyAlignment="1"/>
    <xf numFmtId="166" fontId="2" fillId="2" borderId="7" xfId="2" applyNumberFormat="1" applyFont="1" applyFill="1" applyBorder="1"/>
    <xf numFmtId="166" fontId="2" fillId="2" borderId="7" xfId="2" applyNumberFormat="1" applyFont="1" applyFill="1" applyBorder="1" applyAlignment="1">
      <alignment horizontal="center"/>
    </xf>
    <xf numFmtId="166" fontId="2" fillId="0" borderId="8" xfId="2" applyNumberFormat="1" applyFont="1" applyFill="1" applyBorder="1" applyAlignment="1" applyProtection="1">
      <alignment horizontal="right"/>
      <protection locked="0"/>
    </xf>
    <xf numFmtId="164" fontId="2" fillId="2" borderId="8" xfId="2" applyFont="1" applyFill="1" applyBorder="1" applyAlignment="1" applyProtection="1">
      <alignment horizontal="center"/>
    </xf>
    <xf numFmtId="166" fontId="3" fillId="2" borderId="8" xfId="2" applyNumberFormat="1" applyFont="1" applyFill="1" applyBorder="1" applyAlignment="1"/>
    <xf numFmtId="166" fontId="3" fillId="2" borderId="8" xfId="2" applyNumberFormat="1" applyFont="1" applyFill="1" applyBorder="1" applyAlignment="1" applyProtection="1">
      <alignment horizontal="center"/>
      <protection locked="0"/>
    </xf>
    <xf numFmtId="164" fontId="2" fillId="0" borderId="8" xfId="2" applyFont="1" applyFill="1" applyBorder="1" applyAlignment="1" applyProtection="1">
      <alignment horizontal="center"/>
      <protection locked="0"/>
    </xf>
    <xf numFmtId="166" fontId="3" fillId="6" borderId="0" xfId="2" applyNumberFormat="1" applyFont="1" applyFill="1" applyBorder="1" applyAlignment="1"/>
    <xf numFmtId="166" fontId="3" fillId="6" borderId="7" xfId="2" applyNumberFormat="1" applyFont="1" applyFill="1" applyBorder="1" applyAlignment="1"/>
    <xf numFmtId="166" fontId="3" fillId="6" borderId="0" xfId="2" applyNumberFormat="1" applyFont="1" applyFill="1" applyBorder="1"/>
    <xf numFmtId="166" fontId="3" fillId="6" borderId="7" xfId="2" applyNumberFormat="1" applyFont="1" applyFill="1" applyBorder="1" applyAlignment="1" applyProtection="1">
      <alignment horizontal="center"/>
      <protection locked="0"/>
    </xf>
    <xf numFmtId="164" fontId="3" fillId="6" borderId="7" xfId="2" applyFont="1" applyFill="1" applyBorder="1" applyAlignment="1" applyProtection="1">
      <alignment horizontal="center"/>
      <protection locked="0"/>
    </xf>
    <xf numFmtId="164" fontId="2" fillId="2" borderId="6" xfId="2" applyFont="1" applyFill="1" applyBorder="1" applyAlignment="1" applyProtection="1">
      <alignment horizontal="center"/>
      <protection locked="0"/>
    </xf>
    <xf numFmtId="164" fontId="2" fillId="2" borderId="6" xfId="2" applyFont="1" applyFill="1" applyBorder="1" applyAlignment="1" applyProtection="1">
      <alignment horizontal="center"/>
    </xf>
    <xf numFmtId="166" fontId="3" fillId="0" borderId="7" xfId="2" applyNumberFormat="1" applyFont="1" applyFill="1" applyBorder="1"/>
    <xf numFmtId="166" fontId="3" fillId="0" borderId="6" xfId="2" applyNumberFormat="1" applyFont="1" applyFill="1" applyBorder="1" applyAlignment="1" applyProtection="1">
      <alignment horizontal="center"/>
      <protection locked="0"/>
    </xf>
    <xf numFmtId="164" fontId="3" fillId="0" borderId="6" xfId="2" applyFont="1" applyFill="1" applyBorder="1" applyAlignment="1" applyProtection="1">
      <alignment horizontal="center"/>
      <protection locked="0"/>
    </xf>
    <xf numFmtId="164" fontId="2" fillId="2" borderId="8" xfId="2" applyFont="1" applyFill="1" applyBorder="1" applyAlignment="1" applyProtection="1">
      <alignment horizontal="right"/>
      <protection locked="0"/>
    </xf>
    <xf numFmtId="166" fontId="2" fillId="2" borderId="0" xfId="2" applyNumberFormat="1" applyFont="1" applyFill="1" applyBorder="1" applyAlignment="1" applyProtection="1">
      <alignment horizontal="right"/>
      <protection locked="0"/>
    </xf>
    <xf numFmtId="166" fontId="2" fillId="2" borderId="6" xfId="2" applyNumberFormat="1" applyFont="1" applyFill="1" applyBorder="1" applyAlignment="1" applyProtection="1">
      <alignment horizontal="center"/>
      <protection locked="0"/>
    </xf>
    <xf numFmtId="166" fontId="3" fillId="3" borderId="1" xfId="2" applyNumberFormat="1" applyFont="1" applyFill="1" applyBorder="1" applyAlignment="1"/>
    <xf numFmtId="166" fontId="3" fillId="3" borderId="1" xfId="2" applyNumberFormat="1" applyFont="1" applyFill="1" applyBorder="1"/>
    <xf numFmtId="166" fontId="3" fillId="3" borderId="7" xfId="2" applyNumberFormat="1" applyFont="1" applyFill="1" applyBorder="1" applyAlignment="1" applyProtection="1">
      <alignment horizontal="center"/>
      <protection locked="0"/>
    </xf>
    <xf numFmtId="164" fontId="3" fillId="3" borderId="7" xfId="2" applyFont="1" applyFill="1" applyBorder="1" applyAlignment="1" applyProtection="1">
      <alignment horizontal="center"/>
      <protection locked="0"/>
    </xf>
    <xf numFmtId="166" fontId="2" fillId="2" borderId="2" xfId="2" applyNumberFormat="1" applyFont="1" applyFill="1" applyBorder="1" applyAlignment="1" applyProtection="1">
      <alignment horizontal="right"/>
      <protection locked="0"/>
    </xf>
    <xf numFmtId="166" fontId="2" fillId="2" borderId="9" xfId="2" applyNumberFormat="1" applyFont="1" applyFill="1" applyBorder="1" applyAlignment="1" applyProtection="1">
      <alignment horizontal="right"/>
      <protection locked="0"/>
    </xf>
    <xf numFmtId="166" fontId="3" fillId="3" borderId="11" xfId="2" applyNumberFormat="1" applyFont="1" applyFill="1" applyBorder="1"/>
    <xf numFmtId="169" fontId="0" fillId="0" borderId="0" xfId="0" applyNumberFormat="1" applyAlignment="1"/>
    <xf numFmtId="166" fontId="5" fillId="0" borderId="6" xfId="2" applyNumberFormat="1" applyFont="1" applyFill="1" applyBorder="1" applyAlignment="1" applyProtection="1">
      <alignment horizontal="right"/>
      <protection locked="0"/>
    </xf>
    <xf numFmtId="166" fontId="5" fillId="0" borderId="8" xfId="2" applyNumberFormat="1" applyFont="1" applyFill="1" applyBorder="1" applyAlignment="1" applyProtection="1">
      <alignment horizontal="center"/>
      <protection locked="0"/>
    </xf>
    <xf numFmtId="164" fontId="5" fillId="0" borderId="6" xfId="2" applyFont="1" applyFill="1" applyBorder="1" applyAlignment="1" applyProtection="1">
      <alignment horizontal="center"/>
      <protection locked="0"/>
    </xf>
    <xf numFmtId="166" fontId="2" fillId="0" borderId="8" xfId="2" applyNumberFormat="1" applyFont="1" applyFill="1" applyBorder="1" applyAlignment="1" applyProtection="1">
      <alignment horizontal="center"/>
      <protection locked="0"/>
    </xf>
    <xf numFmtId="164" fontId="2" fillId="0" borderId="6" xfId="2" applyFont="1" applyFill="1" applyBorder="1" applyAlignment="1" applyProtection="1">
      <alignment horizontal="center"/>
      <protection locked="0"/>
    </xf>
    <xf numFmtId="166" fontId="2" fillId="0" borderId="8" xfId="2" applyNumberFormat="1" applyFont="1" applyFill="1" applyBorder="1" applyAlignment="1" applyProtection="1">
      <protection locked="0"/>
    </xf>
    <xf numFmtId="166" fontId="2" fillId="0" borderId="6" xfId="2" applyNumberFormat="1" applyFont="1" applyFill="1" applyBorder="1" applyAlignment="1" applyProtection="1">
      <protection locked="0"/>
    </xf>
    <xf numFmtId="166" fontId="3" fillId="3" borderId="11" xfId="2" applyNumberFormat="1" applyFont="1" applyFill="1" applyBorder="1" applyAlignment="1"/>
    <xf numFmtId="166" fontId="3" fillId="0" borderId="8" xfId="2" applyNumberFormat="1" applyFont="1" applyFill="1" applyBorder="1"/>
    <xf numFmtId="166" fontId="2" fillId="2" borderId="1" xfId="2" applyNumberFormat="1" applyFont="1" applyFill="1" applyBorder="1" applyAlignment="1" applyProtection="1">
      <alignment horizontal="right"/>
      <protection locked="0"/>
    </xf>
    <xf numFmtId="166" fontId="3" fillId="0" borderId="7" xfId="2" applyNumberFormat="1" applyFont="1" applyFill="1" applyBorder="1" applyAlignment="1" applyProtection="1">
      <alignment horizontal="center"/>
      <protection locked="0"/>
    </xf>
    <xf numFmtId="164" fontId="2" fillId="0" borderId="8" xfId="2" applyFont="1" applyFill="1" applyBorder="1" applyAlignment="1" applyProtection="1">
      <alignment horizontal="right"/>
      <protection locked="0"/>
    </xf>
    <xf numFmtId="0" fontId="3" fillId="3" borderId="11" xfId="2" applyNumberFormat="1" applyFont="1" applyFill="1" applyBorder="1" applyAlignment="1" applyProtection="1">
      <alignment horizontal="center"/>
      <protection locked="0"/>
    </xf>
    <xf numFmtId="166" fontId="0" fillId="0" borderId="0" xfId="0" applyNumberFormat="1" applyAlignment="1"/>
    <xf numFmtId="166" fontId="2" fillId="3" borderId="5" xfId="2" applyNumberFormat="1" applyFont="1" applyFill="1" applyBorder="1"/>
    <xf numFmtId="166" fontId="2" fillId="3" borderId="4" xfId="2" applyNumberFormat="1" applyFont="1" applyFill="1" applyBorder="1"/>
    <xf numFmtId="1" fontId="3" fillId="3" borderId="11" xfId="2" applyNumberFormat="1" applyFont="1" applyFill="1" applyBorder="1" applyAlignment="1" applyProtection="1">
      <alignment horizontal="right"/>
      <protection locked="0"/>
    </xf>
    <xf numFmtId="166" fontId="3" fillId="0" borderId="7" xfId="2" applyNumberFormat="1" applyFont="1" applyFill="1" applyBorder="1" applyAlignment="1"/>
    <xf numFmtId="3" fontId="2" fillId="0" borderId="8" xfId="1" applyNumberFormat="1" applyFont="1" applyBorder="1" applyAlignment="1">
      <alignment horizontal="left"/>
    </xf>
    <xf numFmtId="41" fontId="7" fillId="3" borderId="2" xfId="8" applyFont="1" applyFill="1" applyBorder="1" applyAlignment="1" applyProtection="1">
      <alignment horizontal="center"/>
      <protection locked="0"/>
    </xf>
    <xf numFmtId="164" fontId="7" fillId="3" borderId="8" xfId="8" applyNumberFormat="1" applyFont="1" applyFill="1" applyBorder="1" applyAlignment="1" applyProtection="1">
      <alignment horizontal="center"/>
      <protection locked="0"/>
    </xf>
    <xf numFmtId="0" fontId="6" fillId="0" borderId="0" xfId="9" applyFont="1" applyAlignment="1">
      <alignment horizontal="left"/>
    </xf>
    <xf numFmtId="3" fontId="4" fillId="2" borderId="0" xfId="9" applyNumberFormat="1" applyFont="1" applyFill="1" applyAlignment="1">
      <alignment horizontal="left"/>
    </xf>
    <xf numFmtId="3" fontId="2" fillId="2" borderId="0" xfId="9" applyNumberFormat="1" applyFont="1" applyFill="1" applyAlignment="1">
      <alignment horizontal="left"/>
    </xf>
    <xf numFmtId="3" fontId="3" fillId="2" borderId="0" xfId="9" applyNumberFormat="1" applyFont="1" applyFill="1" applyAlignment="1">
      <alignment horizontal="left"/>
    </xf>
    <xf numFmtId="3" fontId="2" fillId="2" borderId="2" xfId="9" applyNumberFormat="1" applyFont="1" applyFill="1" applyBorder="1" applyAlignment="1">
      <alignment horizontal="left"/>
    </xf>
    <xf numFmtId="3" fontId="3" fillId="2" borderId="2" xfId="9" applyNumberFormat="1" applyFont="1" applyFill="1" applyBorder="1" applyAlignment="1">
      <alignment horizontal="left"/>
    </xf>
    <xf numFmtId="3" fontId="2" fillId="0" borderId="2" xfId="9" applyNumberFormat="1" applyFont="1" applyBorder="1" applyAlignment="1">
      <alignment horizontal="left"/>
    </xf>
    <xf numFmtId="3" fontId="3" fillId="3" borderId="10" xfId="9" applyNumberFormat="1" applyFont="1" applyFill="1" applyBorder="1" applyAlignment="1">
      <alignment horizontal="left"/>
    </xf>
    <xf numFmtId="0" fontId="1" fillId="0" borderId="2" xfId="0" applyFont="1" applyBorder="1" applyAlignment="1">
      <alignment wrapText="1"/>
    </xf>
    <xf numFmtId="0" fontId="1" fillId="0" borderId="0" xfId="0" applyFont="1" applyAlignment="1">
      <alignment wrapText="1"/>
    </xf>
    <xf numFmtId="3" fontId="3" fillId="0" borderId="2" xfId="9" applyNumberFormat="1" applyFont="1" applyBorder="1" applyAlignment="1">
      <alignment horizontal="left"/>
    </xf>
    <xf numFmtId="3" fontId="2" fillId="2" borderId="9" xfId="9" applyNumberFormat="1" applyFont="1" applyFill="1" applyBorder="1" applyAlignment="1">
      <alignment horizontal="left"/>
    </xf>
    <xf numFmtId="3" fontId="3" fillId="3" borderId="11" xfId="9" applyNumberFormat="1" applyFont="1" applyFill="1" applyBorder="1" applyAlignment="1">
      <alignment horizontal="left"/>
    </xf>
    <xf numFmtId="3" fontId="2" fillId="2" borderId="7" xfId="9" applyNumberFormat="1" applyFont="1" applyFill="1" applyBorder="1" applyAlignment="1">
      <alignment horizontal="left"/>
    </xf>
    <xf numFmtId="3" fontId="2" fillId="2" borderId="8" xfId="9" applyNumberFormat="1" applyFont="1" applyFill="1" applyBorder="1" applyAlignment="1">
      <alignment horizontal="left"/>
    </xf>
    <xf numFmtId="0" fontId="0" fillId="0" borderId="9" xfId="9" applyFont="1" applyBorder="1" applyAlignment="1"/>
    <xf numFmtId="3" fontId="3" fillId="2" borderId="8" xfId="9" applyNumberFormat="1" applyFont="1" applyFill="1" applyBorder="1" applyAlignment="1">
      <alignment horizontal="left"/>
    </xf>
    <xf numFmtId="3" fontId="3" fillId="6" borderId="7" xfId="9" applyNumberFormat="1" applyFont="1" applyFill="1" applyBorder="1" applyAlignment="1">
      <alignment horizontal="left"/>
    </xf>
    <xf numFmtId="3" fontId="7" fillId="3" borderId="8" xfId="9" applyNumberFormat="1" applyFont="1" applyFill="1" applyBorder="1" applyAlignment="1">
      <alignment horizontal="left"/>
    </xf>
    <xf numFmtId="3" fontId="2" fillId="3" borderId="9" xfId="9" applyNumberFormat="1" applyFont="1" applyFill="1" applyBorder="1" applyAlignment="1">
      <alignment horizontal="left"/>
    </xf>
    <xf numFmtId="1" fontId="4" fillId="0" borderId="0" xfId="9" applyNumberFormat="1" applyFont="1" applyAlignment="1">
      <alignment horizontal="left"/>
    </xf>
    <xf numFmtId="3" fontId="2" fillId="3" borderId="1" xfId="9" applyNumberFormat="1" applyFont="1" applyFill="1" applyBorder="1" applyAlignment="1">
      <alignment horizontal="left"/>
    </xf>
    <xf numFmtId="3" fontId="2" fillId="3" borderId="2" xfId="9" applyNumberFormat="1" applyFont="1" applyFill="1" applyBorder="1" applyAlignment="1">
      <alignment horizontal="left"/>
    </xf>
    <xf numFmtId="3" fontId="2" fillId="3" borderId="3" xfId="9" applyNumberFormat="1" applyFont="1" applyFill="1" applyBorder="1" applyAlignment="1">
      <alignment horizontal="left"/>
    </xf>
    <xf numFmtId="3" fontId="2" fillId="0" borderId="8" xfId="9" applyNumberFormat="1" applyFont="1" applyBorder="1" applyAlignment="1">
      <alignment horizontal="left"/>
    </xf>
    <xf numFmtId="3" fontId="3" fillId="3" borderId="7" xfId="9" applyNumberFormat="1" applyFont="1" applyFill="1" applyBorder="1" applyAlignment="1">
      <alignment horizontal="left"/>
    </xf>
    <xf numFmtId="1" fontId="7" fillId="3" borderId="8" xfId="9" applyNumberFormat="1" applyFont="1" applyFill="1" applyBorder="1" applyAlignment="1">
      <alignment horizontal="left"/>
    </xf>
    <xf numFmtId="3" fontId="7" fillId="3" borderId="9" xfId="9" applyNumberFormat="1" applyFont="1" applyFill="1" applyBorder="1" applyAlignment="1">
      <alignment horizontal="left"/>
    </xf>
    <xf numFmtId="3" fontId="2" fillId="0" borderId="0" xfId="9" applyNumberFormat="1" applyFont="1" applyAlignment="1">
      <alignment horizontal="left"/>
    </xf>
    <xf numFmtId="3" fontId="3" fillId="0" borderId="7" xfId="9" applyNumberFormat="1" applyFont="1" applyBorder="1" applyAlignment="1">
      <alignment horizontal="left"/>
    </xf>
    <xf numFmtId="3" fontId="3" fillId="0" borderId="8" xfId="9" applyNumberFormat="1" applyFont="1" applyBorder="1" applyAlignment="1">
      <alignment horizontal="left"/>
    </xf>
    <xf numFmtId="166" fontId="3" fillId="0" borderId="8" xfId="2" applyNumberFormat="1" applyFont="1" applyFill="1" applyBorder="1" applyAlignment="1"/>
    <xf numFmtId="3" fontId="3" fillId="0" borderId="0" xfId="9" applyNumberFormat="1" applyFont="1" applyAlignment="1">
      <alignment horizontal="left"/>
    </xf>
    <xf numFmtId="0" fontId="19" fillId="0" borderId="0" xfId="0" applyFont="1" applyAlignment="1"/>
    <xf numFmtId="3" fontId="7" fillId="0" borderId="0" xfId="1" applyNumberFormat="1" applyFont="1" applyAlignment="1">
      <alignment horizontal="left"/>
    </xf>
    <xf numFmtId="170" fontId="2" fillId="2" borderId="8" xfId="2" applyNumberFormat="1" applyFont="1" applyFill="1" applyBorder="1" applyAlignment="1" applyProtection="1">
      <alignment horizontal="right"/>
      <protection locked="0"/>
    </xf>
    <xf numFmtId="170" fontId="2" fillId="2" borderId="6" xfId="2" applyNumberFormat="1" applyFont="1" applyFill="1" applyBorder="1" applyAlignment="1" applyProtection="1">
      <alignment horizontal="center"/>
      <protection locked="0"/>
    </xf>
    <xf numFmtId="3" fontId="7" fillId="0" borderId="2" xfId="1" applyNumberFormat="1" applyFont="1" applyBorder="1" applyAlignment="1">
      <alignment horizontal="left"/>
    </xf>
    <xf numFmtId="0" fontId="13" fillId="6" borderId="2" xfId="5" applyFont="1" applyFill="1" applyBorder="1" applyAlignment="1" applyProtection="1">
      <alignment horizontal="left" vertical="center"/>
      <protection locked="0"/>
    </xf>
    <xf numFmtId="0" fontId="13" fillId="6" borderId="3" xfId="5" applyFont="1" applyFill="1" applyBorder="1" applyAlignment="1" applyProtection="1">
      <alignment horizontal="left" vertical="center"/>
      <protection locked="0"/>
    </xf>
    <xf numFmtId="3" fontId="3" fillId="2" borderId="1" xfId="1" applyNumberFormat="1" applyFont="1" applyFill="1" applyBorder="1" applyAlignment="1">
      <alignment horizontal="left"/>
    </xf>
    <xf numFmtId="166" fontId="2" fillId="2" borderId="0" xfId="2" applyNumberFormat="1" applyFont="1" applyFill="1" applyBorder="1" applyAlignment="1"/>
    <xf numFmtId="166" fontId="3" fillId="3" borderId="17" xfId="2" applyNumberFormat="1" applyFont="1" applyFill="1" applyBorder="1" applyAlignment="1"/>
    <xf numFmtId="0" fontId="13" fillId="6" borderId="1" xfId="5" applyFont="1" applyFill="1" applyBorder="1" applyAlignment="1" applyProtection="1">
      <alignment horizontal="left" vertical="center"/>
      <protection locked="0"/>
    </xf>
    <xf numFmtId="166" fontId="2" fillId="6" borderId="16" xfId="2" applyNumberFormat="1" applyFont="1" applyFill="1" applyBorder="1" applyAlignment="1" applyProtection="1">
      <alignment horizontal="center"/>
      <protection locked="0"/>
    </xf>
    <xf numFmtId="166" fontId="2" fillId="6" borderId="0" xfId="2" applyNumberFormat="1" applyFont="1" applyFill="1" applyBorder="1" applyAlignment="1" applyProtection="1">
      <alignment horizontal="center"/>
      <protection locked="0"/>
    </xf>
    <xf numFmtId="166" fontId="2" fillId="6" borderId="15" xfId="2" applyNumberFormat="1" applyFont="1" applyFill="1" applyBorder="1" applyAlignment="1" applyProtection="1">
      <alignment horizontal="center"/>
      <protection locked="0"/>
    </xf>
    <xf numFmtId="166" fontId="2" fillId="0" borderId="0" xfId="2" applyNumberFormat="1" applyFont="1" applyBorder="1"/>
    <xf numFmtId="166" fontId="2" fillId="0" borderId="0" xfId="2" applyNumberFormat="1" applyFont="1" applyFill="1" applyBorder="1" applyAlignment="1" applyProtection="1">
      <alignment horizontal="right"/>
      <protection locked="0"/>
    </xf>
    <xf numFmtId="166" fontId="2" fillId="2" borderId="15" xfId="2" applyNumberFormat="1" applyFont="1" applyFill="1" applyBorder="1" applyAlignment="1" applyProtection="1">
      <alignment horizontal="right"/>
      <protection locked="0"/>
    </xf>
    <xf numFmtId="166" fontId="2" fillId="2" borderId="0" xfId="2" applyNumberFormat="1" applyFont="1" applyFill="1" applyBorder="1" applyAlignment="1" applyProtection="1">
      <alignment horizontal="center"/>
      <protection locked="0"/>
    </xf>
    <xf numFmtId="166" fontId="2" fillId="0" borderId="0" xfId="2" applyNumberFormat="1" applyFont="1" applyFill="1" applyBorder="1" applyAlignment="1" applyProtection="1">
      <alignment horizontal="center"/>
      <protection locked="0"/>
    </xf>
    <xf numFmtId="1" fontId="3" fillId="3" borderId="17" xfId="2" applyNumberFormat="1" applyFont="1" applyFill="1" applyBorder="1" applyAlignment="1" applyProtection="1">
      <alignment horizontal="right"/>
      <protection locked="0"/>
    </xf>
    <xf numFmtId="164" fontId="2" fillId="2" borderId="9" xfId="2" applyFont="1" applyFill="1" applyBorder="1" applyAlignment="1" applyProtection="1">
      <alignment horizontal="right"/>
      <protection locked="0"/>
    </xf>
    <xf numFmtId="0" fontId="1" fillId="0" borderId="0" xfId="10" applyAlignment="1"/>
    <xf numFmtId="41" fontId="7" fillId="3" borderId="2" xfId="11" applyFont="1" applyFill="1" applyBorder="1" applyAlignment="1" applyProtection="1">
      <alignment horizontal="center"/>
      <protection locked="0"/>
    </xf>
    <xf numFmtId="164" fontId="7" fillId="3" borderId="8" xfId="11" applyNumberFormat="1" applyFont="1" applyFill="1" applyBorder="1" applyAlignment="1" applyProtection="1">
      <alignment horizontal="center"/>
      <protection locked="0"/>
    </xf>
    <xf numFmtId="0" fontId="19" fillId="0" borderId="0" xfId="10" applyFont="1" applyAlignment="1"/>
    <xf numFmtId="0" fontId="1" fillId="0" borderId="6" xfId="10" applyBorder="1" applyAlignment="1"/>
    <xf numFmtId="3" fontId="7" fillId="0" borderId="0" xfId="9" applyNumberFormat="1" applyFont="1" applyAlignment="1">
      <alignment horizontal="left"/>
    </xf>
    <xf numFmtId="3" fontId="3" fillId="2" borderId="1" xfId="9" applyNumberFormat="1" applyFont="1" applyFill="1" applyBorder="1" applyAlignment="1">
      <alignment horizontal="left"/>
    </xf>
    <xf numFmtId="3" fontId="7" fillId="0" borderId="2" xfId="9" applyNumberFormat="1" applyFont="1" applyBorder="1" applyAlignment="1">
      <alignment horizontal="left"/>
    </xf>
    <xf numFmtId="41" fontId="2" fillId="2" borderId="6" xfId="11" applyFont="1" applyFill="1" applyBorder="1" applyAlignment="1">
      <alignment horizontal="center"/>
    </xf>
    <xf numFmtId="0" fontId="2" fillId="3" borderId="7" xfId="2" applyNumberFormat="1" applyFont="1" applyFill="1" applyBorder="1" applyAlignment="1">
      <alignment horizontal="center"/>
    </xf>
    <xf numFmtId="41" fontId="3" fillId="3" borderId="17" xfId="8" applyFont="1" applyFill="1" applyBorder="1" applyAlignment="1" applyProtection="1">
      <alignment horizontal="right"/>
      <protection locked="0"/>
    </xf>
    <xf numFmtId="0" fontId="2" fillId="0" borderId="0" xfId="5" applyFont="1" applyAlignment="1">
      <alignment vertical="justify" wrapText="1"/>
    </xf>
    <xf numFmtId="3" fontId="2" fillId="3" borderId="11" xfId="1" applyNumberFormat="1" applyFont="1" applyFill="1" applyBorder="1" applyAlignment="1">
      <alignment horizontal="left" vertical="center"/>
    </xf>
    <xf numFmtId="0" fontId="2" fillId="0" borderId="0" xfId="5" applyFont="1" applyAlignment="1">
      <alignment horizontal="justify" vertical="justify" wrapText="1"/>
    </xf>
    <xf numFmtId="3" fontId="2" fillId="3" borderId="11" xfId="9" applyNumberFormat="1" applyFont="1" applyFill="1" applyBorder="1" applyAlignment="1">
      <alignment horizontal="left" vertical="center"/>
    </xf>
    <xf numFmtId="0" fontId="1" fillId="0" borderId="2" xfId="0" applyFont="1" applyBorder="1" applyAlignment="1">
      <alignment horizontal="left" wrapText="1"/>
    </xf>
    <xf numFmtId="0" fontId="1" fillId="0" borderId="0" xfId="0" applyFont="1" applyAlignment="1">
      <alignment horizontal="left" wrapText="1"/>
    </xf>
    <xf numFmtId="0" fontId="3" fillId="0" borderId="0" xfId="5" applyFont="1" applyAlignment="1">
      <alignment horizontal="justify" vertical="justify" wrapText="1"/>
    </xf>
    <xf numFmtId="0" fontId="13" fillId="6" borderId="7" xfId="5" applyFont="1" applyFill="1" applyBorder="1" applyAlignment="1" applyProtection="1">
      <alignment horizontal="left" vertical="center"/>
      <protection locked="0"/>
    </xf>
    <xf numFmtId="0" fontId="13" fillId="6" borderId="8" xfId="5" applyFont="1" applyFill="1" applyBorder="1" applyAlignment="1" applyProtection="1">
      <alignment horizontal="left" vertical="center"/>
      <protection locked="0"/>
    </xf>
    <xf numFmtId="0" fontId="13" fillId="6" borderId="9" xfId="5" applyFont="1" applyFill="1" applyBorder="1" applyAlignment="1" applyProtection="1">
      <alignment horizontal="left" vertical="center"/>
      <protection locked="0"/>
    </xf>
    <xf numFmtId="1" fontId="4" fillId="0" borderId="16" xfId="1" applyNumberFormat="1" applyFont="1" applyBorder="1" applyAlignment="1">
      <alignment horizontal="left" wrapText="1"/>
    </xf>
  </cellXfs>
  <cellStyles count="12">
    <cellStyle name="ar Preferences]_x000d__x000a_ShowControlRibbon=1_x000d__x000a_ShowIconBar=1_x000d__x000a_BorderWidth=5" xfId="1" xr:uid="{00000000-0005-0000-0000-000000000000}"/>
    <cellStyle name="ar Preferences]_x000d__x000a_ShowControlRibbon=1_x000d__x000a_ShowIconBar=1_x000d__x000a_BorderWidth=5 2" xfId="9" xr:uid="{00000000-0005-0000-0000-000001000000}"/>
    <cellStyle name="Millares" xfId="2" builtinId="3"/>
    <cellStyle name="Millares [0]" xfId="8" builtinId="6"/>
    <cellStyle name="Millares [0] 2" xfId="11" xr:uid="{8EB6FF26-2E0F-4CAF-9A02-5AB04BBB4FE9}"/>
    <cellStyle name="Millares 2" xfId="3" xr:uid="{00000000-0005-0000-0000-000004000000}"/>
    <cellStyle name="Normal" xfId="0" builtinId="0"/>
    <cellStyle name="Normal 2" xfId="4" xr:uid="{00000000-0005-0000-0000-000006000000}"/>
    <cellStyle name="Normal 3" xfId="6" xr:uid="{00000000-0005-0000-0000-000007000000}"/>
    <cellStyle name="Normal 4" xfId="7" xr:uid="{00000000-0005-0000-0000-000008000000}"/>
    <cellStyle name="Normal 5" xfId="10" xr:uid="{8E86EC21-F265-4A52-84F7-793C7EF1720D}"/>
    <cellStyle name="Normal_WEB_07.09_Circ1896" xfId="5"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F3AC-39E2-4F05-8EFC-AE11CDF3DE89}">
  <dimension ref="A1:G343"/>
  <sheetViews>
    <sheetView showGridLines="0" tabSelected="1" zoomScale="175" zoomScaleNormal="175" workbookViewId="0">
      <selection activeCell="C335" sqref="C335"/>
    </sheetView>
  </sheetViews>
  <sheetFormatPr baseColWidth="10" defaultRowHeight="13.2" x14ac:dyDescent="0.25"/>
  <cols>
    <col min="1" max="1" width="1.33203125" customWidth="1"/>
    <col min="2" max="2" width="19.5546875" customWidth="1"/>
    <col min="3" max="3" width="11.6640625" style="347" customWidth="1"/>
    <col min="4" max="4" width="15.5546875" style="347" bestFit="1" customWidth="1"/>
    <col min="5" max="6" width="13.6640625" style="347" customWidth="1"/>
    <col min="7" max="7" width="12.6640625" style="437" bestFit="1" customWidth="1"/>
    <col min="8" max="8" width="11.88671875" customWidth="1"/>
    <col min="9" max="10" width="14.6640625" bestFit="1" customWidth="1"/>
    <col min="11" max="11" width="13.33203125" customWidth="1"/>
  </cols>
  <sheetData>
    <row r="1" spans="2:7" ht="4.2" customHeight="1" x14ac:dyDescent="0.25"/>
    <row r="2" spans="2:7" x14ac:dyDescent="0.25">
      <c r="B2" s="11" t="s">
        <v>174</v>
      </c>
      <c r="C2" s="348"/>
      <c r="D2" s="348"/>
      <c r="E2" s="348"/>
      <c r="F2" s="404"/>
      <c r="G2" s="393"/>
    </row>
    <row r="3" spans="2:7" x14ac:dyDescent="0.25">
      <c r="B3" s="240" t="s">
        <v>175</v>
      </c>
      <c r="C3" s="348"/>
      <c r="D3" s="348"/>
      <c r="E3" s="348"/>
      <c r="F3" s="404"/>
      <c r="G3" s="393"/>
    </row>
    <row r="4" spans="2:7" ht="4.95" customHeight="1" x14ac:dyDescent="0.25">
      <c r="B4" s="1"/>
      <c r="C4" s="348"/>
      <c r="D4" s="348"/>
      <c r="E4" s="348"/>
      <c r="F4" s="404"/>
      <c r="G4" s="393"/>
    </row>
    <row r="5" spans="2:7" x14ac:dyDescent="0.25">
      <c r="B5" s="128" t="s">
        <v>120</v>
      </c>
      <c r="C5" s="348"/>
      <c r="D5" s="348"/>
      <c r="E5" s="348"/>
      <c r="F5" s="404"/>
      <c r="G5" s="393"/>
    </row>
    <row r="6" spans="2:7" x14ac:dyDescent="0.25">
      <c r="B6" s="604" t="s">
        <v>7</v>
      </c>
      <c r="C6" s="349" t="s">
        <v>51</v>
      </c>
      <c r="D6" s="349" t="s">
        <v>3</v>
      </c>
      <c r="E6" s="350" t="s">
        <v>11</v>
      </c>
      <c r="F6" s="405" t="s">
        <v>13</v>
      </c>
      <c r="G6" s="341" t="s">
        <v>15</v>
      </c>
    </row>
    <row r="7" spans="2:7" x14ac:dyDescent="0.25">
      <c r="B7" s="604"/>
      <c r="C7" s="351" t="s">
        <v>9</v>
      </c>
      <c r="D7" s="351" t="s">
        <v>50</v>
      </c>
      <c r="E7" s="352" t="s">
        <v>52</v>
      </c>
      <c r="F7" s="406" t="s">
        <v>52</v>
      </c>
      <c r="G7" s="448" t="s">
        <v>16</v>
      </c>
    </row>
    <row r="8" spans="2:7" x14ac:dyDescent="0.25">
      <c r="B8" s="604"/>
      <c r="C8" s="353" t="s">
        <v>4</v>
      </c>
      <c r="D8" s="353" t="s">
        <v>5</v>
      </c>
      <c r="E8" s="354" t="s">
        <v>6</v>
      </c>
      <c r="F8" s="407" t="s">
        <v>17</v>
      </c>
      <c r="G8" s="342" t="s">
        <v>18</v>
      </c>
    </row>
    <row r="9" spans="2:7" x14ac:dyDescent="0.25">
      <c r="B9" s="7"/>
      <c r="C9" s="355"/>
      <c r="D9" s="355"/>
      <c r="E9" s="93"/>
      <c r="F9" s="408"/>
      <c r="G9" s="424"/>
    </row>
    <row r="10" spans="2:7" x14ac:dyDescent="0.25">
      <c r="B10" s="9" t="s">
        <v>176</v>
      </c>
      <c r="C10" s="493"/>
      <c r="D10" s="493"/>
      <c r="E10" s="476"/>
      <c r="F10" s="494"/>
      <c r="G10" s="475"/>
    </row>
    <row r="11" spans="2:7" x14ac:dyDescent="0.25">
      <c r="B11" s="7" t="s">
        <v>20</v>
      </c>
      <c r="C11" s="357">
        <v>73</v>
      </c>
      <c r="D11" s="357">
        <v>124766972</v>
      </c>
      <c r="E11" s="94">
        <v>1709136.602739726</v>
      </c>
      <c r="F11" s="357">
        <v>52.728983195969526</v>
      </c>
      <c r="G11" s="438">
        <v>1.3</v>
      </c>
    </row>
    <row r="12" spans="2:7" x14ac:dyDescent="0.25">
      <c r="B12" s="7" t="s">
        <v>21</v>
      </c>
      <c r="C12" s="216">
        <v>57</v>
      </c>
      <c r="D12" s="464">
        <v>114269969</v>
      </c>
      <c r="E12" s="94">
        <v>2004736.2982456139</v>
      </c>
      <c r="F12" s="216">
        <v>53.643822586492519</v>
      </c>
      <c r="G12" s="463">
        <v>1.3</v>
      </c>
    </row>
    <row r="13" spans="2:7" x14ac:dyDescent="0.25">
      <c r="B13" s="7" t="s">
        <v>22</v>
      </c>
      <c r="C13" s="216">
        <v>40</v>
      </c>
      <c r="D13" s="464">
        <v>74907133</v>
      </c>
      <c r="E13" s="94">
        <v>1872678.325</v>
      </c>
      <c r="F13" s="216">
        <v>53.839636794001983</v>
      </c>
      <c r="G13" s="463">
        <v>1.3</v>
      </c>
    </row>
    <row r="14" spans="2:7" x14ac:dyDescent="0.25">
      <c r="B14" s="7" t="s">
        <v>23</v>
      </c>
      <c r="C14" s="216">
        <v>49</v>
      </c>
      <c r="D14" s="464">
        <v>127104594</v>
      </c>
      <c r="E14" s="94">
        <v>2593971.3061224488</v>
      </c>
      <c r="F14" s="216">
        <v>54.663333899638594</v>
      </c>
      <c r="G14" s="463">
        <v>1.3</v>
      </c>
    </row>
    <row r="15" spans="2:7" x14ac:dyDescent="0.25">
      <c r="B15" s="7" t="s">
        <v>24</v>
      </c>
      <c r="C15" s="216">
        <v>41</v>
      </c>
      <c r="D15" s="464">
        <v>100464171</v>
      </c>
      <c r="E15" s="94">
        <v>2450345.6341463416</v>
      </c>
      <c r="F15" s="216">
        <v>52.384247793175938</v>
      </c>
      <c r="G15" s="463">
        <v>1.3</v>
      </c>
    </row>
    <row r="16" spans="2:7" x14ac:dyDescent="0.25">
      <c r="B16" s="7" t="s">
        <v>25</v>
      </c>
      <c r="C16" s="216">
        <v>45</v>
      </c>
      <c r="D16" s="464">
        <v>99800916</v>
      </c>
      <c r="E16" s="94">
        <v>2217798.1333333333</v>
      </c>
      <c r="F16" s="216">
        <v>55.215648601862533</v>
      </c>
      <c r="G16" s="463">
        <v>1.3</v>
      </c>
    </row>
    <row r="17" spans="2:7" x14ac:dyDescent="0.25">
      <c r="B17" s="7" t="s">
        <v>26</v>
      </c>
      <c r="C17" s="330">
        <v>59</v>
      </c>
      <c r="D17" s="330">
        <v>131973207</v>
      </c>
      <c r="E17" s="94">
        <v>2236834.0169491526</v>
      </c>
      <c r="F17" s="330">
        <v>53.872119543173639</v>
      </c>
      <c r="G17" s="447">
        <v>1.3</v>
      </c>
    </row>
    <row r="18" spans="2:7" x14ac:dyDescent="0.25">
      <c r="B18" s="7" t="s">
        <v>27</v>
      </c>
      <c r="C18" s="216">
        <v>53</v>
      </c>
      <c r="D18" s="464">
        <v>128517749</v>
      </c>
      <c r="E18" s="94">
        <v>2424863.1886792453</v>
      </c>
      <c r="F18" s="216">
        <v>56.034724620021159</v>
      </c>
      <c r="G18" s="463">
        <v>1.3</v>
      </c>
    </row>
    <row r="19" spans="2:7" x14ac:dyDescent="0.25">
      <c r="B19" s="7" t="s">
        <v>28</v>
      </c>
      <c r="C19" s="330">
        <v>48</v>
      </c>
      <c r="D19" s="464">
        <v>112275183</v>
      </c>
      <c r="E19" s="94">
        <v>2339066.3125</v>
      </c>
      <c r="F19" s="216">
        <v>53.454541383379443</v>
      </c>
      <c r="G19" s="447">
        <v>1.3</v>
      </c>
    </row>
    <row r="20" spans="2:7" x14ac:dyDescent="0.25">
      <c r="B20" s="7" t="s">
        <v>29</v>
      </c>
      <c r="C20" s="216">
        <v>67</v>
      </c>
      <c r="D20" s="464">
        <v>153501920</v>
      </c>
      <c r="E20" s="94">
        <v>2291073.4328358211</v>
      </c>
      <c r="F20" s="330">
        <v>53.332872214236801</v>
      </c>
      <c r="G20" s="463">
        <v>1.3</v>
      </c>
    </row>
    <row r="21" spans="2:7" x14ac:dyDescent="0.25">
      <c r="B21" s="7" t="s">
        <v>30</v>
      </c>
      <c r="C21" s="330">
        <v>42</v>
      </c>
      <c r="D21" s="330">
        <v>92183143</v>
      </c>
      <c r="E21" s="94">
        <v>2194836.7380952379</v>
      </c>
      <c r="F21" s="216">
        <v>50.182036947904891</v>
      </c>
      <c r="G21" s="447">
        <v>1.3</v>
      </c>
    </row>
    <row r="22" spans="2:7" x14ac:dyDescent="0.25">
      <c r="B22" s="7" t="s">
        <v>31</v>
      </c>
      <c r="C22" s="216">
        <v>236</v>
      </c>
      <c r="D22" s="464">
        <v>538926308</v>
      </c>
      <c r="E22" s="196">
        <v>2283586.0508474577</v>
      </c>
      <c r="F22" s="216">
        <v>54.691452182735155</v>
      </c>
      <c r="G22" s="463">
        <v>1.3</v>
      </c>
    </row>
    <row r="23" spans="2:7" x14ac:dyDescent="0.25">
      <c r="B23" s="238"/>
      <c r="C23" s="369"/>
      <c r="D23" s="369"/>
      <c r="E23" s="370"/>
      <c r="F23" s="491"/>
      <c r="G23" s="495"/>
    </row>
    <row r="24" spans="2:7" x14ac:dyDescent="0.25">
      <c r="B24" s="29" t="s">
        <v>0</v>
      </c>
      <c r="C24" s="468">
        <f>SUM(C11:C22)</f>
        <v>810</v>
      </c>
      <c r="D24" s="468">
        <f>SUM(D11:D22)</f>
        <v>1798691265</v>
      </c>
      <c r="E24" s="487">
        <f>IFERROR(D24/C24,"")</f>
        <v>2220606.5</v>
      </c>
      <c r="F24" s="470">
        <f>IFERROR(((($D11*F11)+($D12*F12)+($D13*F13)+($D14*F14)+($D15*F15)+($D16*F16)+($D17*F17)+($D18*F18)+($D19*F19)+($D20*F20)+($D21*F21)+($D22*F22))/$D24),"")</f>
        <v>53.963129462353841</v>
      </c>
      <c r="G24" s="471">
        <f>IFERROR((($D11*G11)+($D12*G12)+($D13*G13)+($D14*G14)+($D15*G15)+($D16*G16)+($D17*G17)+($D18*G18)+($D19*G19)+($D20*G20)+($D21*G21)+($D22*G22))/$D24,"")</f>
        <v>1.3</v>
      </c>
    </row>
    <row r="25" spans="2:7" x14ac:dyDescent="0.25">
      <c r="B25" s="7"/>
      <c r="C25" s="355"/>
      <c r="D25" s="355"/>
      <c r="E25" s="93"/>
      <c r="F25" s="408"/>
      <c r="G25" s="424"/>
    </row>
    <row r="26" spans="2:7" x14ac:dyDescent="0.25">
      <c r="B26" s="9" t="s">
        <v>19</v>
      </c>
      <c r="C26" s="336"/>
      <c r="D26" s="356"/>
      <c r="E26" s="94"/>
      <c r="F26" s="216"/>
      <c r="G26" s="463"/>
    </row>
    <row r="27" spans="2:7" x14ac:dyDescent="0.25">
      <c r="B27" s="7" t="s">
        <v>20</v>
      </c>
      <c r="C27" s="357">
        <v>1971</v>
      </c>
      <c r="D27" s="357">
        <v>3845654743</v>
      </c>
      <c r="E27" s="94">
        <v>1951118.5910705226</v>
      </c>
      <c r="F27" s="216">
        <v>53.566466985619357</v>
      </c>
      <c r="G27" s="463">
        <v>1.1497161550651454</v>
      </c>
    </row>
    <row r="28" spans="2:7" x14ac:dyDescent="0.25">
      <c r="B28" s="7" t="s">
        <v>21</v>
      </c>
      <c r="C28" s="216">
        <v>1679</v>
      </c>
      <c r="D28" s="464">
        <v>3590647570</v>
      </c>
      <c r="E28" s="94">
        <v>2138563.1745086359</v>
      </c>
      <c r="F28" s="216">
        <v>53.82153349903956</v>
      </c>
      <c r="G28" s="463">
        <v>1.1498752441359763</v>
      </c>
    </row>
    <row r="29" spans="2:7" x14ac:dyDescent="0.25">
      <c r="B29" s="7" t="s">
        <v>22</v>
      </c>
      <c r="C29" s="216">
        <v>1835</v>
      </c>
      <c r="D29" s="464">
        <v>3650256204</v>
      </c>
      <c r="E29" s="94">
        <v>1989240.438147139</v>
      </c>
      <c r="F29" s="216">
        <v>54.148954646910589</v>
      </c>
      <c r="G29" s="463">
        <v>1.1499999999999999</v>
      </c>
    </row>
    <row r="30" spans="2:7" x14ac:dyDescent="0.25">
      <c r="B30" s="7" t="s">
        <v>23</v>
      </c>
      <c r="C30" s="216">
        <v>2028</v>
      </c>
      <c r="D30" s="464">
        <v>4037669447</v>
      </c>
      <c r="E30" s="94">
        <v>1990961.2657790927</v>
      </c>
      <c r="F30" s="216">
        <v>54.594826045946995</v>
      </c>
      <c r="G30" s="463">
        <v>1.1478883379974716</v>
      </c>
    </row>
    <row r="31" spans="2:7" x14ac:dyDescent="0.25">
      <c r="B31" s="7" t="s">
        <v>24</v>
      </c>
      <c r="C31" s="216">
        <v>1843</v>
      </c>
      <c r="D31" s="464">
        <v>3413347736</v>
      </c>
      <c r="E31" s="94">
        <v>1852060.6272381986</v>
      </c>
      <c r="F31" s="216">
        <v>54.727562749850456</v>
      </c>
      <c r="G31" s="463">
        <v>1.1477679859834826</v>
      </c>
    </row>
    <row r="32" spans="2:7" x14ac:dyDescent="0.25">
      <c r="B32" s="7" t="s">
        <v>25</v>
      </c>
      <c r="C32" s="216">
        <v>1745</v>
      </c>
      <c r="D32" s="464">
        <v>3472840410</v>
      </c>
      <c r="E32" s="94">
        <v>1990166.4240687678</v>
      </c>
      <c r="F32" s="216">
        <v>53.418865584151618</v>
      </c>
      <c r="G32" s="463">
        <v>1.1499999999999999</v>
      </c>
    </row>
    <row r="33" spans="2:7" x14ac:dyDescent="0.25">
      <c r="B33" s="7" t="s">
        <v>26</v>
      </c>
      <c r="C33" s="330">
        <v>1718</v>
      </c>
      <c r="D33" s="330">
        <v>3807546739</v>
      </c>
      <c r="E33" s="94">
        <v>2216267.0192083819</v>
      </c>
      <c r="F33" s="446">
        <v>51.94993338780391</v>
      </c>
      <c r="G33" s="447">
        <v>1.0983030764523991</v>
      </c>
    </row>
    <row r="34" spans="2:7" x14ac:dyDescent="0.25">
      <c r="B34" s="7" t="s">
        <v>27</v>
      </c>
      <c r="C34" s="216">
        <v>1553</v>
      </c>
      <c r="D34" s="464">
        <v>3341692402</v>
      </c>
      <c r="E34" s="94">
        <v>2151765.8737926595</v>
      </c>
      <c r="F34" s="216">
        <v>53.564610625702947</v>
      </c>
      <c r="G34" s="463">
        <v>1.1498463705128297</v>
      </c>
    </row>
    <row r="35" spans="2:7" x14ac:dyDescent="0.25">
      <c r="B35" s="7" t="s">
        <v>28</v>
      </c>
      <c r="C35" s="216">
        <v>1789</v>
      </c>
      <c r="D35" s="464">
        <v>3400796514</v>
      </c>
      <c r="E35" s="94">
        <v>1900948.3029625488</v>
      </c>
      <c r="F35" s="216">
        <v>53.47429051734202</v>
      </c>
      <c r="G35" s="463">
        <v>1.1231113721907326</v>
      </c>
    </row>
    <row r="36" spans="2:7" x14ac:dyDescent="0.25">
      <c r="B36" s="7" t="s">
        <v>29</v>
      </c>
      <c r="C36" s="216">
        <v>1620</v>
      </c>
      <c r="D36" s="464">
        <v>3572161210</v>
      </c>
      <c r="E36" s="94">
        <v>2205037.7839506171</v>
      </c>
      <c r="F36" s="216">
        <v>53.215321562992955</v>
      </c>
      <c r="G36" s="463">
        <v>1.1414793070047362</v>
      </c>
    </row>
    <row r="37" spans="2:7" x14ac:dyDescent="0.25">
      <c r="B37" s="7" t="s">
        <v>30</v>
      </c>
      <c r="C37" s="216">
        <v>1720</v>
      </c>
      <c r="D37" s="464">
        <v>3712304967</v>
      </c>
      <c r="E37" s="94">
        <v>2158316.8412790699</v>
      </c>
      <c r="F37" s="216">
        <v>53.356347230025406</v>
      </c>
      <c r="G37" s="463">
        <v>1.1499999999999999</v>
      </c>
    </row>
    <row r="38" spans="2:7" x14ac:dyDescent="0.25">
      <c r="B38" s="7" t="s">
        <v>31</v>
      </c>
      <c r="C38" s="216">
        <v>1984</v>
      </c>
      <c r="D38" s="464">
        <v>3931620928</v>
      </c>
      <c r="E38" s="94">
        <v>1981663.7741935484</v>
      </c>
      <c r="F38" s="216">
        <v>53.07324649152951</v>
      </c>
      <c r="G38" s="463">
        <v>1.1499999999999999</v>
      </c>
    </row>
    <row r="39" spans="2:7" x14ac:dyDescent="0.25">
      <c r="B39" s="7"/>
      <c r="C39" s="456"/>
      <c r="D39" s="456"/>
      <c r="E39" s="196"/>
      <c r="F39" s="466"/>
      <c r="G39" s="467"/>
    </row>
    <row r="40" spans="2:7" x14ac:dyDescent="0.25">
      <c r="B40" s="29" t="s">
        <v>0</v>
      </c>
      <c r="C40" s="468">
        <f>SUM(C27:C39)</f>
        <v>21485</v>
      </c>
      <c r="D40" s="468">
        <f>SUM(D27:D39)</f>
        <v>43776538870</v>
      </c>
      <c r="E40" s="469">
        <f>D40/C40</f>
        <v>2037539.6262508726</v>
      </c>
      <c r="F40" s="470">
        <f>IFERROR(((($D27*F27)+($D28*F28)+($D29*F29)+($D30*F30)+($D31*F31)+($D32*F32)+($D33*F33)+($D34*F34)+($D35*F35)+($D36*F36)+($D37*F37)+($D38*F38))/$D40),"")</f>
        <v>53.570959069610886</v>
      </c>
      <c r="G40" s="471">
        <f>IFERROR((($D27*G27)+($D28*G28)+($D29*G29)+($D30*G30)+($D31*G31)+($D32*G32)+($D33*G33)+($D34*G34)+($D35*G35)+($D36*G36)+($D37*G37)+($D38*G38))/$D40,"")</f>
        <v>1.1423037261127356</v>
      </c>
    </row>
    <row r="41" spans="2:7" x14ac:dyDescent="0.25">
      <c r="B41" s="9"/>
      <c r="C41" s="472"/>
      <c r="D41" s="472"/>
      <c r="E41" s="473"/>
      <c r="F41" s="474"/>
      <c r="G41" s="475"/>
    </row>
    <row r="42" spans="2:7" x14ac:dyDescent="0.25">
      <c r="B42" s="9" t="s">
        <v>171</v>
      </c>
      <c r="C42" s="472"/>
      <c r="D42" s="472"/>
      <c r="E42" s="476"/>
      <c r="F42" s="474"/>
      <c r="G42" s="475"/>
    </row>
    <row r="43" spans="2:7" x14ac:dyDescent="0.25">
      <c r="B43" s="7" t="s">
        <v>20</v>
      </c>
      <c r="C43" s="356">
        <v>0</v>
      </c>
      <c r="D43" s="356">
        <v>0</v>
      </c>
      <c r="E43" s="94">
        <v>0</v>
      </c>
      <c r="F43" s="508">
        <v>0</v>
      </c>
      <c r="G43" s="463">
        <v>0</v>
      </c>
    </row>
    <row r="44" spans="2:7" x14ac:dyDescent="0.25">
      <c r="B44" s="7" t="s">
        <v>21</v>
      </c>
      <c r="C44" s="356">
        <v>0</v>
      </c>
      <c r="D44" s="356">
        <v>0</v>
      </c>
      <c r="E44" s="94">
        <v>0</v>
      </c>
      <c r="F44" s="508">
        <v>0</v>
      </c>
      <c r="G44" s="463">
        <v>0</v>
      </c>
    </row>
    <row r="45" spans="2:7" x14ac:dyDescent="0.25">
      <c r="B45" s="7" t="s">
        <v>22</v>
      </c>
      <c r="C45" s="356">
        <v>0</v>
      </c>
      <c r="D45" s="356">
        <v>0</v>
      </c>
      <c r="E45" s="94">
        <v>0</v>
      </c>
      <c r="F45" s="508">
        <v>0</v>
      </c>
      <c r="G45" s="463">
        <v>0</v>
      </c>
    </row>
    <row r="46" spans="2:7" x14ac:dyDescent="0.25">
      <c r="B46" s="7" t="s">
        <v>23</v>
      </c>
      <c r="C46" s="356">
        <v>0</v>
      </c>
      <c r="D46" s="356">
        <v>0</v>
      </c>
      <c r="E46" s="94">
        <v>0</v>
      </c>
      <c r="F46" s="508">
        <v>0</v>
      </c>
      <c r="G46" s="463">
        <v>0</v>
      </c>
    </row>
    <row r="47" spans="2:7" x14ac:dyDescent="0.25">
      <c r="B47" s="7" t="s">
        <v>24</v>
      </c>
      <c r="C47" s="356">
        <v>0</v>
      </c>
      <c r="D47" s="356">
        <v>0</v>
      </c>
      <c r="E47" s="94">
        <v>0</v>
      </c>
      <c r="F47" s="508">
        <v>0</v>
      </c>
      <c r="G47" s="463">
        <v>0</v>
      </c>
    </row>
    <row r="48" spans="2:7" x14ac:dyDescent="0.25">
      <c r="B48" s="7" t="s">
        <v>25</v>
      </c>
      <c r="C48" s="356">
        <v>0</v>
      </c>
      <c r="D48" s="356">
        <v>0</v>
      </c>
      <c r="E48" s="94">
        <v>0</v>
      </c>
      <c r="F48" s="508">
        <v>0</v>
      </c>
      <c r="G48" s="463">
        <v>0</v>
      </c>
    </row>
    <row r="49" spans="2:7" x14ac:dyDescent="0.25">
      <c r="B49" s="7" t="s">
        <v>26</v>
      </c>
      <c r="C49" s="356">
        <v>0</v>
      </c>
      <c r="D49" s="356">
        <v>0</v>
      </c>
      <c r="E49" s="94">
        <v>0</v>
      </c>
      <c r="F49" s="508">
        <v>0</v>
      </c>
      <c r="G49" s="463">
        <v>0</v>
      </c>
    </row>
    <row r="50" spans="2:7" x14ac:dyDescent="0.25">
      <c r="B50" s="7" t="s">
        <v>27</v>
      </c>
      <c r="C50" s="356">
        <v>0</v>
      </c>
      <c r="D50" s="356">
        <v>0</v>
      </c>
      <c r="E50" s="94">
        <v>0</v>
      </c>
      <c r="F50" s="508">
        <v>0</v>
      </c>
      <c r="G50" s="463">
        <v>0</v>
      </c>
    </row>
    <row r="51" spans="2:7" x14ac:dyDescent="0.25">
      <c r="B51" s="7" t="s">
        <v>28</v>
      </c>
      <c r="C51" s="356">
        <v>0</v>
      </c>
      <c r="D51" s="356">
        <v>0</v>
      </c>
      <c r="E51" s="94">
        <v>0</v>
      </c>
      <c r="F51" s="508">
        <v>0</v>
      </c>
      <c r="G51" s="463">
        <v>0</v>
      </c>
    </row>
    <row r="52" spans="2:7" x14ac:dyDescent="0.25">
      <c r="B52" s="7" t="s">
        <v>29</v>
      </c>
      <c r="C52" s="356">
        <v>0</v>
      </c>
      <c r="D52" s="356">
        <v>0</v>
      </c>
      <c r="E52" s="94">
        <v>0</v>
      </c>
      <c r="F52" s="508">
        <v>0</v>
      </c>
      <c r="G52" s="463">
        <v>0</v>
      </c>
    </row>
    <row r="53" spans="2:7" x14ac:dyDescent="0.25">
      <c r="B53" s="7" t="s">
        <v>30</v>
      </c>
      <c r="C53" s="356">
        <v>0</v>
      </c>
      <c r="D53" s="356">
        <v>0</v>
      </c>
      <c r="E53" s="94">
        <v>0</v>
      </c>
      <c r="F53" s="508">
        <v>0</v>
      </c>
      <c r="G53" s="463">
        <v>0</v>
      </c>
    </row>
    <row r="54" spans="2:7" x14ac:dyDescent="0.25">
      <c r="B54" s="7" t="s">
        <v>31</v>
      </c>
      <c r="C54" s="356">
        <v>0</v>
      </c>
      <c r="D54" s="356">
        <v>0</v>
      </c>
      <c r="E54" s="94">
        <v>0</v>
      </c>
      <c r="F54" s="508">
        <v>0</v>
      </c>
      <c r="G54" s="463">
        <v>0</v>
      </c>
    </row>
    <row r="55" spans="2:7" x14ac:dyDescent="0.25">
      <c r="B55" s="9"/>
      <c r="C55" s="456"/>
      <c r="D55" s="456"/>
      <c r="E55" s="196"/>
      <c r="F55" s="466"/>
      <c r="G55" s="467"/>
    </row>
    <row r="56" spans="2:7" x14ac:dyDescent="0.25">
      <c r="B56" s="29" t="s">
        <v>0</v>
      </c>
      <c r="C56" s="468">
        <f>SUM(C43:C55)</f>
        <v>0</v>
      </c>
      <c r="D56" s="468">
        <f>SUM(D43:D55)</f>
        <v>0</v>
      </c>
      <c r="E56" s="469">
        <f>IFERROR(D56/C56,0)</f>
        <v>0</v>
      </c>
      <c r="F56" s="470">
        <f>IFERROR(((($D43*F43)+($D44*F44)+($D45*F45)+($D46*F46)+($D47*F47)+($D48*F48)+($D49*F49)+($D50*F50)+($D51*F51)+($D52*F52)+($D53*F53)+($D54*F54))/$D56),0)</f>
        <v>0</v>
      </c>
      <c r="G56" s="471">
        <f>IFERROR((($D43*G43)+($D44*G44)+($D45*G45)+($D46*G46)+($D47*G47)+($D48*G48)+($D49*G49)+($D50*G50)+($D51*G51)+($D52*G52)+($D53*G53)+($D54*G54))/$D56,0)</f>
        <v>0</v>
      </c>
    </row>
    <row r="57" spans="2:7" x14ac:dyDescent="0.25">
      <c r="B57" s="7"/>
      <c r="C57" s="356"/>
      <c r="D57" s="356"/>
      <c r="E57" s="94"/>
      <c r="F57" s="417"/>
      <c r="G57" s="343"/>
    </row>
    <row r="58" spans="2:7" x14ac:dyDescent="0.25">
      <c r="B58" s="9" t="s">
        <v>152</v>
      </c>
      <c r="C58" s="336"/>
      <c r="D58" s="356"/>
      <c r="E58" s="94"/>
      <c r="F58" s="216"/>
      <c r="G58" s="463"/>
    </row>
    <row r="59" spans="2:7" x14ac:dyDescent="0.25">
      <c r="B59" s="7" t="s">
        <v>20</v>
      </c>
      <c r="C59" s="357">
        <v>2060</v>
      </c>
      <c r="D59" s="357">
        <v>3734692270</v>
      </c>
      <c r="E59" s="94">
        <v>1812957.4126213591</v>
      </c>
      <c r="F59" s="216">
        <v>50.240502961974961</v>
      </c>
      <c r="G59" s="463">
        <v>1.1499999999999999</v>
      </c>
    </row>
    <row r="60" spans="2:7" x14ac:dyDescent="0.25">
      <c r="B60" s="7" t="s">
        <v>21</v>
      </c>
      <c r="C60" s="216">
        <v>1487</v>
      </c>
      <c r="D60" s="464">
        <v>2812452991</v>
      </c>
      <c r="E60" s="94">
        <v>1891360.4512441156</v>
      </c>
      <c r="F60" s="216">
        <v>48.963007041421513</v>
      </c>
      <c r="G60" s="463">
        <v>1.1488065510733367</v>
      </c>
    </row>
    <row r="61" spans="2:7" x14ac:dyDescent="0.25">
      <c r="B61" s="7" t="s">
        <v>22</v>
      </c>
      <c r="C61" s="216">
        <v>1970</v>
      </c>
      <c r="D61" s="464">
        <v>4143321704</v>
      </c>
      <c r="E61" s="94">
        <v>2103208.9868020304</v>
      </c>
      <c r="F61" s="216">
        <v>50.557232383565839</v>
      </c>
      <c r="G61" s="463">
        <v>1.1499999999999999</v>
      </c>
    </row>
    <row r="62" spans="2:7" x14ac:dyDescent="0.25">
      <c r="B62" s="7" t="s">
        <v>23</v>
      </c>
      <c r="C62" s="216">
        <v>2124</v>
      </c>
      <c r="D62" s="464">
        <v>4215099557</v>
      </c>
      <c r="E62" s="94">
        <v>1984510.1492467043</v>
      </c>
      <c r="F62" s="216">
        <v>50.561215297292684</v>
      </c>
      <c r="G62" s="463">
        <v>1.1499498140102886</v>
      </c>
    </row>
    <row r="63" spans="2:7" x14ac:dyDescent="0.25">
      <c r="B63" s="7" t="s">
        <v>24</v>
      </c>
      <c r="C63" s="216">
        <v>2019</v>
      </c>
      <c r="D63" s="464">
        <v>3937013905</v>
      </c>
      <c r="E63" s="94">
        <v>1949982.1223377909</v>
      </c>
      <c r="F63" s="216">
        <v>50.356320621377129</v>
      </c>
      <c r="G63" s="463">
        <v>1.1499999999999999</v>
      </c>
    </row>
    <row r="64" spans="2:7" x14ac:dyDescent="0.25">
      <c r="B64" s="7" t="s">
        <v>25</v>
      </c>
      <c r="C64" s="216">
        <v>2078</v>
      </c>
      <c r="D64" s="464">
        <v>4055084974</v>
      </c>
      <c r="E64" s="94">
        <v>1951436.4648700673</v>
      </c>
      <c r="F64" s="216">
        <v>51.023979169271044</v>
      </c>
      <c r="G64" s="463">
        <v>1.1965762570848657</v>
      </c>
    </row>
    <row r="65" spans="2:7" x14ac:dyDescent="0.25">
      <c r="B65" s="7" t="s">
        <v>26</v>
      </c>
      <c r="C65" s="330">
        <v>2543</v>
      </c>
      <c r="D65" s="330">
        <v>4780176002</v>
      </c>
      <c r="E65" s="94">
        <v>1879738.8918600078</v>
      </c>
      <c r="F65" s="446">
        <v>49.892873861802215</v>
      </c>
      <c r="G65" s="447">
        <v>1.1978031041548247</v>
      </c>
    </row>
    <row r="66" spans="2:7" x14ac:dyDescent="0.25">
      <c r="B66" s="7" t="s">
        <v>27</v>
      </c>
      <c r="C66" s="216">
        <v>2360</v>
      </c>
      <c r="D66" s="464">
        <v>4338779612</v>
      </c>
      <c r="E66" s="94">
        <v>1838465.9372881355</v>
      </c>
      <c r="F66" s="216">
        <v>49.037825997786584</v>
      </c>
      <c r="G66" s="463">
        <v>1.2</v>
      </c>
    </row>
    <row r="67" spans="2:7" x14ac:dyDescent="0.25">
      <c r="B67" s="7" t="s">
        <v>28</v>
      </c>
      <c r="C67" s="216">
        <v>2228</v>
      </c>
      <c r="D67" s="464">
        <v>3911570277</v>
      </c>
      <c r="E67" s="94">
        <v>1755641.9555655296</v>
      </c>
      <c r="F67" s="216">
        <v>49.937248163878508</v>
      </c>
      <c r="G67" s="463">
        <v>1.2</v>
      </c>
    </row>
    <row r="68" spans="2:7" x14ac:dyDescent="0.25">
      <c r="B68" s="7" t="s">
        <v>29</v>
      </c>
      <c r="C68" s="216">
        <v>2360</v>
      </c>
      <c r="D68" s="464">
        <v>4550248716</v>
      </c>
      <c r="E68" s="94">
        <v>1928071.4898305084</v>
      </c>
      <c r="F68" s="216">
        <v>50.432001481828451</v>
      </c>
      <c r="G68" s="463">
        <v>1.1054854790711182</v>
      </c>
    </row>
    <row r="69" spans="2:7" x14ac:dyDescent="0.25">
      <c r="B69" s="7" t="s">
        <v>30</v>
      </c>
      <c r="C69" s="216">
        <v>2547</v>
      </c>
      <c r="D69" s="464">
        <v>5240618268</v>
      </c>
      <c r="E69" s="94">
        <v>2057565.0836277974</v>
      </c>
      <c r="F69" s="216">
        <v>50.718928293061474</v>
      </c>
      <c r="G69" s="463">
        <v>1.1000000000000001</v>
      </c>
    </row>
    <row r="70" spans="2:7" x14ac:dyDescent="0.25">
      <c r="B70" s="7" t="s">
        <v>31</v>
      </c>
      <c r="C70" s="216">
        <v>2881</v>
      </c>
      <c r="D70" s="464">
        <v>5254739289</v>
      </c>
      <c r="E70" s="196">
        <v>1823928.9444637278</v>
      </c>
      <c r="F70" s="216">
        <v>49.859726946959483</v>
      </c>
      <c r="G70" s="463">
        <v>1.1000000000000001</v>
      </c>
    </row>
    <row r="71" spans="2:7" x14ac:dyDescent="0.25">
      <c r="B71" s="259"/>
      <c r="C71" s="483"/>
      <c r="D71" s="484"/>
      <c r="E71" s="485"/>
      <c r="F71" s="486"/>
      <c r="G71" s="475"/>
    </row>
    <row r="72" spans="2:7" x14ac:dyDescent="0.25">
      <c r="B72" s="258" t="s">
        <v>0</v>
      </c>
      <c r="C72" s="468">
        <f>SUM(C59:C70)</f>
        <v>26657</v>
      </c>
      <c r="D72" s="468">
        <f>SUM(D59:D70)</f>
        <v>50973797565</v>
      </c>
      <c r="E72" s="469">
        <f>D72/C72</f>
        <v>1912210.5850245715</v>
      </c>
      <c r="F72" s="470">
        <f>IFERROR(((($D59*F59)+($D60*F60)+($D61*F61)+($D62*F62)+($D63*F63)+($D64*F64)+($D65*F65)+($D66*F66)+($D67*F67)+($D68*F68)+($D69*F69)+($D70*F70))/$D72),0)</f>
        <v>50.162343945699703</v>
      </c>
      <c r="G72" s="471">
        <f>IFERROR((($D59*G59)+($D60*G60)+($D61*G61)+($D62*G62)+($D63*G63)+($D64*G64)+($D65*G65)+($D66*G66)+($D67*G67)+($D68*G68)+($D69*G69)+($D70*G70))/$D72,0)</f>
        <v>1.1519423184701778</v>
      </c>
    </row>
    <row r="73" spans="2:7" x14ac:dyDescent="0.25">
      <c r="B73" s="9"/>
      <c r="C73" s="472"/>
      <c r="D73" s="472"/>
      <c r="E73" s="476"/>
      <c r="F73" s="474"/>
      <c r="G73" s="475"/>
    </row>
    <row r="74" spans="2:7" x14ac:dyDescent="0.25">
      <c r="B74" s="9" t="s">
        <v>68</v>
      </c>
      <c r="C74" s="472"/>
      <c r="D74" s="472"/>
      <c r="E74" s="476"/>
      <c r="F74" s="474"/>
      <c r="G74" s="475"/>
    </row>
    <row r="75" spans="2:7" x14ac:dyDescent="0.25">
      <c r="B75" s="7" t="s">
        <v>20</v>
      </c>
      <c r="C75" s="357">
        <v>49</v>
      </c>
      <c r="D75" s="357">
        <v>31854640</v>
      </c>
      <c r="E75" s="196">
        <v>650094.69387755101</v>
      </c>
      <c r="F75" s="340">
        <v>17.262681731766548</v>
      </c>
      <c r="G75" s="438">
        <v>1.03</v>
      </c>
    </row>
    <row r="76" spans="2:7" x14ac:dyDescent="0.25">
      <c r="B76" s="7" t="s">
        <v>21</v>
      </c>
      <c r="C76" s="216">
        <v>41</v>
      </c>
      <c r="D76" s="464">
        <v>22325038</v>
      </c>
      <c r="E76" s="196">
        <v>544513.12195121951</v>
      </c>
      <c r="F76" s="216">
        <v>18.127647800644279</v>
      </c>
      <c r="G76" s="463">
        <v>1.03</v>
      </c>
    </row>
    <row r="77" spans="2:7" x14ac:dyDescent="0.25">
      <c r="B77" s="7" t="s">
        <v>22</v>
      </c>
      <c r="C77" s="216">
        <v>30</v>
      </c>
      <c r="D77" s="464">
        <v>20492640</v>
      </c>
      <c r="E77" s="196">
        <v>683088</v>
      </c>
      <c r="F77" s="216">
        <v>22.286276438760453</v>
      </c>
      <c r="G77" s="463">
        <v>1.03</v>
      </c>
    </row>
    <row r="78" spans="2:7" x14ac:dyDescent="0.25">
      <c r="B78" s="7" t="s">
        <v>23</v>
      </c>
      <c r="C78" s="216">
        <v>37</v>
      </c>
      <c r="D78" s="464">
        <v>23466240</v>
      </c>
      <c r="E78" s="196">
        <v>634222.70270270272</v>
      </c>
      <c r="F78" s="216">
        <v>18.417525773195877</v>
      </c>
      <c r="G78" s="463">
        <v>1.03</v>
      </c>
    </row>
    <row r="79" spans="2:7" x14ac:dyDescent="0.25">
      <c r="B79" s="7" t="s">
        <v>24</v>
      </c>
      <c r="C79" s="216">
        <v>36</v>
      </c>
      <c r="D79" s="464">
        <v>22528800</v>
      </c>
      <c r="E79" s="196">
        <v>625800</v>
      </c>
      <c r="F79" s="216">
        <v>17.72572706935123</v>
      </c>
      <c r="G79" s="463">
        <v>1.03</v>
      </c>
    </row>
    <row r="80" spans="2:7" x14ac:dyDescent="0.25">
      <c r="B80" s="7" t="s">
        <v>25</v>
      </c>
      <c r="C80" s="216">
        <v>36</v>
      </c>
      <c r="D80" s="464">
        <v>19539057</v>
      </c>
      <c r="E80" s="196">
        <v>542751.58333333337</v>
      </c>
      <c r="F80" s="216">
        <v>18.462455583194213</v>
      </c>
      <c r="G80" s="463">
        <v>1.03</v>
      </c>
    </row>
    <row r="81" spans="2:7" x14ac:dyDescent="0.25">
      <c r="B81" s="7" t="s">
        <v>26</v>
      </c>
      <c r="C81" s="216">
        <v>39</v>
      </c>
      <c r="D81" s="464">
        <v>23586978</v>
      </c>
      <c r="E81" s="196">
        <v>604794.30769230775</v>
      </c>
      <c r="F81" s="216">
        <v>16.275700091804893</v>
      </c>
      <c r="G81" s="463">
        <v>1.03</v>
      </c>
    </row>
    <row r="82" spans="2:7" x14ac:dyDescent="0.25">
      <c r="B82" s="7" t="s">
        <v>27</v>
      </c>
      <c r="C82" s="216">
        <v>36</v>
      </c>
      <c r="D82" s="464">
        <v>25109095</v>
      </c>
      <c r="E82" s="196">
        <v>697474.86111111112</v>
      </c>
      <c r="F82" s="216">
        <v>15.849099698734662</v>
      </c>
      <c r="G82" s="463">
        <v>1.03</v>
      </c>
    </row>
    <row r="83" spans="2:7" x14ac:dyDescent="0.25">
      <c r="B83" s="7" t="s">
        <v>28</v>
      </c>
      <c r="C83" s="491">
        <v>43</v>
      </c>
      <c r="D83" s="464">
        <v>30137499</v>
      </c>
      <c r="E83" s="196">
        <v>700872.06976744183</v>
      </c>
      <c r="F83" s="216">
        <v>19.100670629636522</v>
      </c>
      <c r="G83" s="495">
        <v>1.03</v>
      </c>
    </row>
    <row r="84" spans="2:7" x14ac:dyDescent="0.25">
      <c r="B84" s="7" t="s">
        <v>29</v>
      </c>
      <c r="C84" s="216">
        <v>55</v>
      </c>
      <c r="D84" s="464">
        <v>37606065</v>
      </c>
      <c r="E84" s="196">
        <v>683746.63636363635</v>
      </c>
      <c r="F84" s="216">
        <v>17.167601183479313</v>
      </c>
      <c r="G84" s="463">
        <v>1.03</v>
      </c>
    </row>
    <row r="85" spans="2:7" x14ac:dyDescent="0.25">
      <c r="B85" s="7" t="s">
        <v>30</v>
      </c>
      <c r="C85" s="216">
        <v>40</v>
      </c>
      <c r="D85" s="464">
        <v>24298148</v>
      </c>
      <c r="E85" s="196">
        <v>607453.69999999995</v>
      </c>
      <c r="F85" s="216">
        <v>17.260176701532973</v>
      </c>
      <c r="G85" s="463">
        <v>1.03</v>
      </c>
    </row>
    <row r="86" spans="2:7" x14ac:dyDescent="0.25">
      <c r="B86" s="7" t="s">
        <v>31</v>
      </c>
      <c r="C86" s="216">
        <v>51</v>
      </c>
      <c r="D86" s="464">
        <v>36368640</v>
      </c>
      <c r="E86" s="196">
        <v>713110.5882352941</v>
      </c>
      <c r="F86" s="216">
        <v>16.668791574279378</v>
      </c>
      <c r="G86" s="463">
        <v>1.03</v>
      </c>
    </row>
    <row r="87" spans="2:7" x14ac:dyDescent="0.25">
      <c r="B87" s="9"/>
      <c r="C87" s="484"/>
      <c r="D87" s="484"/>
      <c r="E87" s="198"/>
      <c r="F87" s="486"/>
      <c r="G87" s="475"/>
    </row>
    <row r="88" spans="2:7" x14ac:dyDescent="0.25">
      <c r="B88" s="29" t="s">
        <v>0</v>
      </c>
      <c r="C88" s="468">
        <f>SUM(C75:C87)</f>
        <v>493</v>
      </c>
      <c r="D88" s="468">
        <f>SUM(D75:D87)</f>
        <v>317312840</v>
      </c>
      <c r="E88" s="487">
        <f>IFERROR(D88/C88,0)</f>
        <v>643636.59229208925</v>
      </c>
      <c r="F88" s="470">
        <f>IFERROR(((($D75*F75)+($D76*F76)+($D77*F77)+($D78*F78)+($D79*F79)+($D80*F80)+($D81*F81)+($D82*F82)+($D83*F83)+($D84*F84)+($D85*F85)+($D86*F86))/$D88),0)</f>
        <v>17.749943859819854</v>
      </c>
      <c r="G88" s="471">
        <f>IFERROR((($D75*G75)+($D76*G76)+($D77*G77)+($D78*G78)+($D79*G79)+($D80*G80)+($D81*G81)+($D82*G82)+($D83*G83)+($D84*G84)+($D85*G85)+($D86*G86))/$D88,0)</f>
        <v>1.03</v>
      </c>
    </row>
    <row r="89" spans="2:7" x14ac:dyDescent="0.25">
      <c r="B89" s="32"/>
      <c r="C89" s="488"/>
      <c r="D89" s="488"/>
      <c r="E89" s="489"/>
      <c r="F89" s="490"/>
      <c r="G89" s="424"/>
    </row>
    <row r="90" spans="2:7" x14ac:dyDescent="0.25">
      <c r="B90" s="9" t="s">
        <v>1</v>
      </c>
      <c r="C90" s="356"/>
      <c r="D90" s="356"/>
      <c r="E90" s="94"/>
      <c r="F90" s="417"/>
      <c r="G90" s="343"/>
    </row>
    <row r="91" spans="2:7" x14ac:dyDescent="0.25">
      <c r="B91" s="7" t="s">
        <v>20</v>
      </c>
      <c r="C91" s="357">
        <v>3541</v>
      </c>
      <c r="D91" s="357">
        <v>12674269380</v>
      </c>
      <c r="E91" s="196">
        <v>3579290.9855972887</v>
      </c>
      <c r="F91" s="340">
        <v>54.576666551804031</v>
      </c>
      <c r="G91" s="438">
        <v>1.4721612444251204</v>
      </c>
    </row>
    <row r="92" spans="2:7" x14ac:dyDescent="0.25">
      <c r="B92" s="7" t="s">
        <v>21</v>
      </c>
      <c r="C92" s="216">
        <v>2542</v>
      </c>
      <c r="D92" s="464">
        <v>9038448659</v>
      </c>
      <c r="E92" s="196">
        <v>3555644.6337529505</v>
      </c>
      <c r="F92" s="216">
        <v>52.990717742373135</v>
      </c>
      <c r="G92" s="463">
        <v>1.4613911687972558</v>
      </c>
    </row>
    <row r="93" spans="2:7" x14ac:dyDescent="0.25">
      <c r="B93" s="7" t="s">
        <v>22</v>
      </c>
      <c r="C93" s="216">
        <v>3498</v>
      </c>
      <c r="D93" s="464">
        <v>13111564684</v>
      </c>
      <c r="E93" s="196">
        <v>3748303.2258433392</v>
      </c>
      <c r="F93" s="216">
        <v>54.173902052497397</v>
      </c>
      <c r="G93" s="463">
        <v>1.3397974063909213</v>
      </c>
    </row>
    <row r="94" spans="2:7" x14ac:dyDescent="0.25">
      <c r="B94" s="7" t="s">
        <v>23</v>
      </c>
      <c r="C94" s="216">
        <v>3221</v>
      </c>
      <c r="D94" s="464">
        <v>12427855530</v>
      </c>
      <c r="E94" s="196">
        <v>3858384.2067680843</v>
      </c>
      <c r="F94" s="216">
        <v>54.319541936773703</v>
      </c>
      <c r="G94" s="463">
        <v>1.295852569383706</v>
      </c>
    </row>
    <row r="95" spans="2:7" x14ac:dyDescent="0.25">
      <c r="B95" s="7" t="s">
        <v>24</v>
      </c>
      <c r="C95" s="216">
        <v>2749</v>
      </c>
      <c r="D95" s="464">
        <v>11008792391</v>
      </c>
      <c r="E95" s="196">
        <v>4004653.4707166241</v>
      </c>
      <c r="F95" s="216">
        <v>54.120991931784353</v>
      </c>
      <c r="G95" s="463">
        <v>1.2908084055620193</v>
      </c>
    </row>
    <row r="96" spans="2:7" x14ac:dyDescent="0.25">
      <c r="B96" s="7" t="s">
        <v>25</v>
      </c>
      <c r="C96" s="216">
        <v>2873</v>
      </c>
      <c r="D96" s="464">
        <v>11268093525</v>
      </c>
      <c r="E96" s="196">
        <v>3922065.2714932128</v>
      </c>
      <c r="F96" s="216">
        <v>53.76572129223608</v>
      </c>
      <c r="G96" s="463">
        <v>1.2903728331603459</v>
      </c>
    </row>
    <row r="97" spans="2:7" x14ac:dyDescent="0.25">
      <c r="B97" s="7" t="s">
        <v>26</v>
      </c>
      <c r="C97" s="491">
        <v>3097</v>
      </c>
      <c r="D97" s="391">
        <v>12451715170</v>
      </c>
      <c r="E97" s="357">
        <v>4020573.1901840493</v>
      </c>
      <c r="F97" s="491">
        <v>53.463275002940819</v>
      </c>
      <c r="G97" s="495">
        <v>1.2858470224781089</v>
      </c>
    </row>
    <row r="98" spans="2:7" x14ac:dyDescent="0.25">
      <c r="B98" s="7" t="s">
        <v>27</v>
      </c>
      <c r="C98" s="216">
        <v>2604</v>
      </c>
      <c r="D98" s="464">
        <v>9951309198</v>
      </c>
      <c r="E98" s="196">
        <v>3821547.311059908</v>
      </c>
      <c r="F98" s="216">
        <v>54.256159750569537</v>
      </c>
      <c r="G98" s="463">
        <v>1.2952539447192042</v>
      </c>
    </row>
    <row r="99" spans="2:7" x14ac:dyDescent="0.25">
      <c r="B99" s="7" t="s">
        <v>28</v>
      </c>
      <c r="C99" s="216">
        <v>3020</v>
      </c>
      <c r="D99" s="464">
        <v>11777594530</v>
      </c>
      <c r="E99" s="196">
        <v>3899865.7384105958</v>
      </c>
      <c r="F99" s="216">
        <v>55.115042973380405</v>
      </c>
      <c r="G99" s="463">
        <v>1.2979118924184938</v>
      </c>
    </row>
    <row r="100" spans="2:7" x14ac:dyDescent="0.25">
      <c r="B100" s="145" t="s">
        <v>29</v>
      </c>
      <c r="C100" s="216">
        <v>2952</v>
      </c>
      <c r="D100" s="464">
        <v>11375054434</v>
      </c>
      <c r="E100" s="196">
        <v>3853338.2228997289</v>
      </c>
      <c r="F100" s="216">
        <v>54.66582956432822</v>
      </c>
      <c r="G100" s="463">
        <v>1.2950233009953085</v>
      </c>
    </row>
    <row r="101" spans="2:7" x14ac:dyDescent="0.25">
      <c r="B101" s="145" t="s">
        <v>30</v>
      </c>
      <c r="C101" s="216">
        <v>3093</v>
      </c>
      <c r="D101" s="464">
        <v>11855963850</v>
      </c>
      <c r="E101" s="196">
        <v>3833159.9903006791</v>
      </c>
      <c r="F101" s="216">
        <v>54.764730227479568</v>
      </c>
      <c r="G101" s="463">
        <v>1.2999435484707555</v>
      </c>
    </row>
    <row r="102" spans="2:7" x14ac:dyDescent="0.25">
      <c r="B102" s="145" t="s">
        <v>31</v>
      </c>
      <c r="C102" s="491">
        <v>3438</v>
      </c>
      <c r="D102" s="464">
        <v>13168712917</v>
      </c>
      <c r="E102" s="196">
        <v>3830341.1625945317</v>
      </c>
      <c r="F102" s="216">
        <v>54.294095616208658</v>
      </c>
      <c r="G102" s="463">
        <v>1.2916679261480175</v>
      </c>
    </row>
    <row r="103" spans="2:7" x14ac:dyDescent="0.25">
      <c r="B103" s="7"/>
      <c r="C103" s="456"/>
      <c r="D103" s="456"/>
      <c r="E103" s="196"/>
      <c r="F103" s="479"/>
      <c r="G103" s="492"/>
    </row>
    <row r="104" spans="2:7" x14ac:dyDescent="0.25">
      <c r="B104" s="29" t="s">
        <v>0</v>
      </c>
      <c r="C104" s="468">
        <f>SUM(C91:C103)</f>
        <v>36628</v>
      </c>
      <c r="D104" s="468">
        <f>SUM(D91:D103)</f>
        <v>140109374268</v>
      </c>
      <c r="E104" s="487">
        <f>IFERROR(D104/C104,"")</f>
        <v>3825198.5985584799</v>
      </c>
      <c r="F104" s="470">
        <f>IFERROR(((($D91*F91)+($D92*F92)+($D93*F93)+($D94*F94)+($D95*F95)+($D96*F96)+($D97*F97)+($D98*F98)+($D99*F99)+($D100*F100)+($D101*F101)+($D102*F102))/$D104),"")</f>
        <v>54.232973386360023</v>
      </c>
      <c r="G104" s="471">
        <f>IFERROR((($D91*G91)+($D92*G92)+($D93*G93)+($D94*G94)+($D95*G95)+($D96*G96)+($D97*G97)+($D98*G98)+($D99*G99)+($D100*G100)+($D101*G101)+($D102*G102))/$D104,"")</f>
        <v>1.3248825950268786</v>
      </c>
    </row>
    <row r="105" spans="2:7" x14ac:dyDescent="0.25">
      <c r="B105" s="32"/>
      <c r="C105" s="488"/>
      <c r="D105" s="488"/>
      <c r="E105" s="489"/>
      <c r="F105" s="490"/>
      <c r="G105" s="424"/>
    </row>
    <row r="106" spans="2:7" x14ac:dyDescent="0.25">
      <c r="B106" s="9" t="s">
        <v>66</v>
      </c>
      <c r="C106" s="356"/>
      <c r="D106" s="356"/>
      <c r="E106" s="94"/>
      <c r="F106" s="417"/>
      <c r="G106" s="343"/>
    </row>
    <row r="107" spans="2:7" x14ac:dyDescent="0.25">
      <c r="B107" s="7" t="s">
        <v>20</v>
      </c>
      <c r="C107" s="216">
        <v>1086</v>
      </c>
      <c r="D107" s="464">
        <v>2836263397</v>
      </c>
      <c r="E107" s="196">
        <v>2611660.5865561692</v>
      </c>
      <c r="F107" s="216">
        <v>57.292808160863487</v>
      </c>
      <c r="G107" s="463">
        <v>1.3398824066197967</v>
      </c>
    </row>
    <row r="108" spans="2:7" x14ac:dyDescent="0.25">
      <c r="B108" s="7" t="s">
        <v>21</v>
      </c>
      <c r="C108" s="216">
        <v>721</v>
      </c>
      <c r="D108" s="464">
        <v>1776031957</v>
      </c>
      <c r="E108" s="196">
        <v>2463289.8155339807</v>
      </c>
      <c r="F108" s="216">
        <v>57.686923588954315</v>
      </c>
      <c r="G108" s="463">
        <v>1.337291774125436</v>
      </c>
    </row>
    <row r="109" spans="2:7" x14ac:dyDescent="0.25">
      <c r="B109" s="7" t="s">
        <v>22</v>
      </c>
      <c r="C109" s="216">
        <v>999</v>
      </c>
      <c r="D109" s="464">
        <v>2819477708</v>
      </c>
      <c r="E109" s="196">
        <v>2822300.0080080079</v>
      </c>
      <c r="F109" s="216">
        <v>60.265494990393449</v>
      </c>
      <c r="G109" s="463">
        <v>1.3616149850829038</v>
      </c>
    </row>
    <row r="110" spans="2:7" x14ac:dyDescent="0.25">
      <c r="B110" s="7" t="s">
        <v>23</v>
      </c>
      <c r="C110" s="216">
        <v>911</v>
      </c>
      <c r="D110" s="464">
        <v>2447365337</v>
      </c>
      <c r="E110" s="196">
        <v>2686460.304061471</v>
      </c>
      <c r="F110" s="216">
        <v>58.005604416223697</v>
      </c>
      <c r="G110" s="463">
        <v>1.3256243827523002</v>
      </c>
    </row>
    <row r="111" spans="2:7" x14ac:dyDescent="0.25">
      <c r="B111" s="7" t="s">
        <v>24</v>
      </c>
      <c r="C111" s="216">
        <v>805</v>
      </c>
      <c r="D111" s="464">
        <v>2156597959</v>
      </c>
      <c r="E111" s="196">
        <v>2679003.6757763973</v>
      </c>
      <c r="F111" s="216">
        <v>57.443387648592314</v>
      </c>
      <c r="G111" s="463">
        <v>1.3205217953932042</v>
      </c>
    </row>
    <row r="112" spans="2:7" x14ac:dyDescent="0.25">
      <c r="B112" s="7" t="s">
        <v>25</v>
      </c>
      <c r="C112" s="216">
        <v>939</v>
      </c>
      <c r="D112" s="464">
        <v>2369115854</v>
      </c>
      <c r="E112" s="196">
        <v>2523020.0788072417</v>
      </c>
      <c r="F112" s="216">
        <v>58.549671048716895</v>
      </c>
      <c r="G112" s="463">
        <v>1.3444697496883156</v>
      </c>
    </row>
    <row r="113" spans="2:7" x14ac:dyDescent="0.25">
      <c r="B113" s="7" t="s">
        <v>26</v>
      </c>
      <c r="C113" s="330">
        <v>887</v>
      </c>
      <c r="D113" s="330">
        <v>2325464587</v>
      </c>
      <c r="E113" s="196">
        <v>2621718.8128523109</v>
      </c>
      <c r="F113" s="446">
        <v>58.677890866114488</v>
      </c>
      <c r="G113" s="447">
        <v>1.3413702261336564</v>
      </c>
    </row>
    <row r="114" spans="2:7" x14ac:dyDescent="0.25">
      <c r="B114" s="7" t="s">
        <v>27</v>
      </c>
      <c r="C114" s="216">
        <v>953</v>
      </c>
      <c r="D114" s="464">
        <v>3066208278</v>
      </c>
      <c r="E114" s="196">
        <v>3217427.3641133262</v>
      </c>
      <c r="F114" s="216">
        <v>60.955487521190499</v>
      </c>
      <c r="G114" s="463">
        <v>1.2818866826078017</v>
      </c>
    </row>
    <row r="115" spans="2:7" x14ac:dyDescent="0.25">
      <c r="B115" s="7" t="s">
        <v>28</v>
      </c>
      <c r="C115" s="216">
        <v>1063</v>
      </c>
      <c r="D115" s="464">
        <v>3282042619</v>
      </c>
      <c r="E115" s="196">
        <v>3087528.3339604894</v>
      </c>
      <c r="F115" s="216">
        <v>61.260272786542998</v>
      </c>
      <c r="G115" s="463">
        <v>1.2693961471406474</v>
      </c>
    </row>
    <row r="116" spans="2:7" x14ac:dyDescent="0.25">
      <c r="B116" s="7" t="s">
        <v>29</v>
      </c>
      <c r="C116" s="216">
        <v>1654</v>
      </c>
      <c r="D116" s="464">
        <v>3125061141</v>
      </c>
      <c r="E116" s="196">
        <v>1889396.0949214026</v>
      </c>
      <c r="F116" s="216">
        <v>59.447962430121301</v>
      </c>
      <c r="G116" s="463">
        <v>1.2962785494474267</v>
      </c>
    </row>
    <row r="117" spans="2:7" x14ac:dyDescent="0.25">
      <c r="B117" s="7" t="s">
        <v>30</v>
      </c>
      <c r="C117" s="462">
        <v>1808</v>
      </c>
      <c r="D117" s="462">
        <v>2806777631</v>
      </c>
      <c r="E117" s="462">
        <v>1552421.2560840708</v>
      </c>
      <c r="F117" s="462">
        <v>58.533138305462003</v>
      </c>
      <c r="G117" s="463">
        <v>1.322143307928479</v>
      </c>
    </row>
    <row r="118" spans="2:7" x14ac:dyDescent="0.25">
      <c r="B118" s="7" t="s">
        <v>31</v>
      </c>
      <c r="C118" s="216">
        <v>1970</v>
      </c>
      <c r="D118" s="464">
        <v>3315369658</v>
      </c>
      <c r="E118" s="196">
        <v>1682928.7604060913</v>
      </c>
      <c r="F118" s="216">
        <v>59.449343333828629</v>
      </c>
      <c r="G118" s="463">
        <v>1.3196665440074435</v>
      </c>
    </row>
    <row r="119" spans="2:7" x14ac:dyDescent="0.25">
      <c r="B119" s="7"/>
      <c r="C119" s="456"/>
      <c r="D119" s="456"/>
      <c r="E119" s="196"/>
      <c r="F119" s="479"/>
      <c r="G119" s="492"/>
    </row>
    <row r="120" spans="2:7" x14ac:dyDescent="0.25">
      <c r="B120" s="29" t="s">
        <v>0</v>
      </c>
      <c r="C120" s="468">
        <f>SUM(C107:C119)</f>
        <v>13796</v>
      </c>
      <c r="D120" s="468">
        <f>SUM(D107:D119)</f>
        <v>32325776126</v>
      </c>
      <c r="E120" s="487">
        <f>IFERROR(D120/C120,"")</f>
        <v>2343126.7125253696</v>
      </c>
      <c r="F120" s="470">
        <f>IFERROR(((($D107*F107)+($D108*F108)+($D109*F109)+($D110*F110)+($D111*F111)+($D112*F112)+($D113*F113)+($D114*F114)+($D115*F115)+($D116*F116)+($D117*F117)+($D118*F118))/$D120),"")</f>
        <v>59.116961408142622</v>
      </c>
      <c r="G120" s="471">
        <f>IFERROR((($D107*G107)+($D108*G108)+($D109*G109)+($D110*G110)+($D111*G111)+($D112*G112)+($D113*G113)+($D114*G114)+($D115*G115)+($D116*G116)+($D117*G117)+($D118*G118))/$D120,"")</f>
        <v>1.3192211946035921</v>
      </c>
    </row>
    <row r="121" spans="2:7" x14ac:dyDescent="0.25">
      <c r="B121" s="32"/>
      <c r="C121" s="488"/>
      <c r="D121" s="488"/>
      <c r="E121" s="489"/>
      <c r="F121" s="490"/>
      <c r="G121" s="424"/>
    </row>
    <row r="122" spans="2:7" x14ac:dyDescent="0.25">
      <c r="B122" s="9" t="s">
        <v>59</v>
      </c>
      <c r="C122" s="336"/>
      <c r="D122" s="356"/>
      <c r="E122" s="94"/>
      <c r="F122" s="216"/>
      <c r="G122" s="463"/>
    </row>
    <row r="123" spans="2:7" x14ac:dyDescent="0.25">
      <c r="B123" s="7" t="s">
        <v>20</v>
      </c>
      <c r="C123" s="357">
        <v>320</v>
      </c>
      <c r="D123" s="357">
        <v>721983425</v>
      </c>
      <c r="E123" s="94">
        <v>2256198.203125</v>
      </c>
      <c r="F123" s="216">
        <v>52.568449631651859</v>
      </c>
      <c r="G123" s="463">
        <v>1.277565755681995</v>
      </c>
    </row>
    <row r="124" spans="2:7" x14ac:dyDescent="0.25">
      <c r="B124" s="7" t="s">
        <v>21</v>
      </c>
      <c r="C124" s="216">
        <v>261</v>
      </c>
      <c r="D124" s="464">
        <v>623263856</v>
      </c>
      <c r="E124" s="94">
        <v>2387984.1226053638</v>
      </c>
      <c r="F124" s="216">
        <v>52.316520931064545</v>
      </c>
      <c r="G124" s="463">
        <v>1.2785172256964632</v>
      </c>
    </row>
    <row r="125" spans="2:7" x14ac:dyDescent="0.25">
      <c r="B125" s="7" t="s">
        <v>22</v>
      </c>
      <c r="C125" s="216">
        <v>307</v>
      </c>
      <c r="D125" s="464">
        <v>778581827</v>
      </c>
      <c r="E125" s="94">
        <v>2536097.1563517917</v>
      </c>
      <c r="F125" s="216">
        <v>51.909916071031027</v>
      </c>
      <c r="G125" s="463">
        <v>1.2593164955801106</v>
      </c>
    </row>
    <row r="126" spans="2:7" x14ac:dyDescent="0.25">
      <c r="B126" s="7" t="s">
        <v>23</v>
      </c>
      <c r="C126" s="216">
        <v>289</v>
      </c>
      <c r="D126" s="464">
        <v>672303998</v>
      </c>
      <c r="E126" s="94">
        <v>2326311.411764706</v>
      </c>
      <c r="F126" s="216">
        <v>50.757878949873508</v>
      </c>
      <c r="G126" s="463">
        <v>1.276124956124387</v>
      </c>
    </row>
    <row r="127" spans="2:7" x14ac:dyDescent="0.25">
      <c r="B127" s="7" t="s">
        <v>24</v>
      </c>
      <c r="C127" s="216">
        <v>266</v>
      </c>
      <c r="D127" s="464">
        <v>648742673</v>
      </c>
      <c r="E127" s="94">
        <v>2438882.2293233084</v>
      </c>
      <c r="F127" s="216">
        <v>52.597114190451904</v>
      </c>
      <c r="G127" s="463">
        <v>1.2835731201391156</v>
      </c>
    </row>
    <row r="128" spans="2:7" x14ac:dyDescent="0.25">
      <c r="B128" s="7" t="s">
        <v>25</v>
      </c>
      <c r="C128" s="216">
        <v>237</v>
      </c>
      <c r="D128" s="464">
        <v>552037301</v>
      </c>
      <c r="E128" s="196">
        <v>2329271.3122362867</v>
      </c>
      <c r="F128" s="216">
        <v>52.94274162825095</v>
      </c>
      <c r="G128" s="463">
        <v>1.2755143473538575</v>
      </c>
    </row>
    <row r="129" spans="2:7" x14ac:dyDescent="0.25">
      <c r="B129" s="7" t="s">
        <v>26</v>
      </c>
      <c r="C129" s="330">
        <v>279</v>
      </c>
      <c r="D129" s="330">
        <v>644111703</v>
      </c>
      <c r="E129" s="196">
        <v>2308644.0967741935</v>
      </c>
      <c r="F129" s="446">
        <v>52.75111136429701</v>
      </c>
      <c r="G129" s="447">
        <v>1.279293598240987</v>
      </c>
    </row>
    <row r="130" spans="2:7" x14ac:dyDescent="0.25">
      <c r="B130" s="7" t="s">
        <v>27</v>
      </c>
      <c r="C130" s="216">
        <v>271</v>
      </c>
      <c r="D130" s="464">
        <v>726448138</v>
      </c>
      <c r="E130" s="196">
        <v>2680620.4354243544</v>
      </c>
      <c r="F130" s="216">
        <v>53.4925592940263</v>
      </c>
      <c r="G130" s="463">
        <v>1.269771530063444</v>
      </c>
    </row>
    <row r="131" spans="2:7" x14ac:dyDescent="0.25">
      <c r="B131" s="7" t="s">
        <v>28</v>
      </c>
      <c r="C131" s="216">
        <v>261</v>
      </c>
      <c r="D131" s="464">
        <v>644969398</v>
      </c>
      <c r="E131" s="196">
        <v>2471147.1187739465</v>
      </c>
      <c r="F131" s="216">
        <v>52.770040900452152</v>
      </c>
      <c r="G131" s="463">
        <v>1.2627916463565299</v>
      </c>
    </row>
    <row r="132" spans="2:7" x14ac:dyDescent="0.25">
      <c r="B132" s="145" t="s">
        <v>29</v>
      </c>
      <c r="C132" s="216">
        <v>266</v>
      </c>
      <c r="D132" s="464">
        <v>614897849</v>
      </c>
      <c r="E132" s="196">
        <v>2311646.0488721803</v>
      </c>
      <c r="F132" s="216">
        <v>52.454418450892973</v>
      </c>
      <c r="G132" s="463">
        <v>1.2783437416122756</v>
      </c>
    </row>
    <row r="133" spans="2:7" x14ac:dyDescent="0.25">
      <c r="B133" s="145" t="s">
        <v>30</v>
      </c>
      <c r="C133" s="216">
        <v>309</v>
      </c>
      <c r="D133" s="464">
        <v>734654149</v>
      </c>
      <c r="E133" s="196">
        <v>2377521.5177993528</v>
      </c>
      <c r="F133" s="216">
        <v>52.296209039717816</v>
      </c>
      <c r="G133" s="463">
        <v>1.2659476839761237</v>
      </c>
    </row>
    <row r="134" spans="2:7" x14ac:dyDescent="0.25">
      <c r="B134" s="7" t="s">
        <v>31</v>
      </c>
      <c r="C134" s="216">
        <v>346</v>
      </c>
      <c r="D134" s="464">
        <v>859886615</v>
      </c>
      <c r="E134" s="196">
        <v>2485221.4306358383</v>
      </c>
      <c r="F134" s="216">
        <v>52.430553770161893</v>
      </c>
      <c r="G134" s="463">
        <v>1.2658302149522354</v>
      </c>
    </row>
    <row r="135" spans="2:7" x14ac:dyDescent="0.25">
      <c r="B135" s="7"/>
      <c r="C135" s="456"/>
      <c r="D135" s="456"/>
      <c r="E135" s="196"/>
      <c r="F135" s="479"/>
      <c r="G135" s="492"/>
    </row>
    <row r="136" spans="2:7" x14ac:dyDescent="0.25">
      <c r="B136" s="29" t="s">
        <v>0</v>
      </c>
      <c r="C136" s="468">
        <f>SUM(C123:C135)</f>
        <v>3412</v>
      </c>
      <c r="D136" s="468">
        <f>SUM(D123:D135)</f>
        <v>8221880932</v>
      </c>
      <c r="E136" s="487">
        <f>IFERROR(D136/C136,"")</f>
        <v>2409695.4665885111</v>
      </c>
      <c r="F136" s="470">
        <f>IFERROR(((($D123*F123)+($D124*F124)+($D125*F125)+($D126*F126)+($D127*F127)+($D128*F128)+($D129*F129)+($D130*F130)+($D131*F131)+($D132*F132)+($D133*F133)+($D134*F134))/$D136),"")</f>
        <v>52.430831770405888</v>
      </c>
      <c r="G136" s="471">
        <f>IFERROR((($D123*G123)+($D124*G124)+($D125*G125)+($D126*G126)+($D127*G127)+($D128*G128)+($D129*G129)+($D130*G130)+($D131*G131)+($D132*G132)+($D133*G133)+($D134*G134))/$D136,"")</f>
        <v>1.2722086428896486</v>
      </c>
    </row>
    <row r="137" spans="2:7" x14ac:dyDescent="0.25">
      <c r="B137" s="7"/>
      <c r="C137" s="355"/>
      <c r="D137" s="355"/>
      <c r="E137" s="93"/>
      <c r="F137" s="417"/>
      <c r="G137" s="343"/>
    </row>
    <row r="138" spans="2:7" x14ac:dyDescent="0.25">
      <c r="B138" s="9" t="s">
        <v>83</v>
      </c>
      <c r="C138" s="356"/>
      <c r="D138" s="356"/>
      <c r="E138" s="94"/>
      <c r="F138" s="417"/>
      <c r="G138" s="343"/>
    </row>
    <row r="139" spans="2:7" x14ac:dyDescent="0.25">
      <c r="B139" s="7" t="s">
        <v>20</v>
      </c>
      <c r="C139" s="216">
        <v>82</v>
      </c>
      <c r="D139" s="464">
        <v>86314930</v>
      </c>
      <c r="E139" s="196">
        <v>1052621.0975609757</v>
      </c>
      <c r="F139" s="216">
        <v>32.220724050868142</v>
      </c>
      <c r="G139" s="463">
        <v>1.23</v>
      </c>
    </row>
    <row r="140" spans="2:7" x14ac:dyDescent="0.25">
      <c r="B140" s="233" t="s">
        <v>21</v>
      </c>
      <c r="C140" s="330">
        <v>59</v>
      </c>
      <c r="D140" s="464">
        <v>53007513</v>
      </c>
      <c r="E140" s="196">
        <v>898432.42372881353</v>
      </c>
      <c r="F140" s="216">
        <v>29.134845469924237</v>
      </c>
      <c r="G140" s="463">
        <v>1.23</v>
      </c>
    </row>
    <row r="141" spans="2:7" x14ac:dyDescent="0.25">
      <c r="B141" s="7" t="s">
        <v>22</v>
      </c>
      <c r="C141" s="216">
        <v>65</v>
      </c>
      <c r="D141" s="464">
        <v>76216054</v>
      </c>
      <c r="E141" s="196">
        <v>1172554.6769230769</v>
      </c>
      <c r="F141" s="446">
        <v>31.345502995996092</v>
      </c>
      <c r="G141" s="447">
        <v>1.23</v>
      </c>
    </row>
    <row r="142" spans="2:7" x14ac:dyDescent="0.25">
      <c r="B142" s="233" t="s">
        <v>23</v>
      </c>
      <c r="C142" s="330">
        <v>61</v>
      </c>
      <c r="D142" s="464">
        <v>66072958</v>
      </c>
      <c r="E142" s="196">
        <v>1083163.2459016393</v>
      </c>
      <c r="F142" s="216">
        <v>30.224360108109583</v>
      </c>
      <c r="G142" s="463">
        <v>1.23</v>
      </c>
    </row>
    <row r="143" spans="2:7" x14ac:dyDescent="0.25">
      <c r="B143" s="7" t="s">
        <v>24</v>
      </c>
      <c r="C143" s="330">
        <v>57</v>
      </c>
      <c r="D143" s="464">
        <v>93732941</v>
      </c>
      <c r="E143" s="196">
        <v>1644437.5614035088</v>
      </c>
      <c r="F143" s="216">
        <v>37.773658857028714</v>
      </c>
      <c r="G143" s="463">
        <v>1.2957912873980983</v>
      </c>
    </row>
    <row r="144" spans="2:7" x14ac:dyDescent="0.25">
      <c r="B144" s="7" t="s">
        <v>25</v>
      </c>
      <c r="C144" s="216">
        <v>74</v>
      </c>
      <c r="D144" s="464">
        <v>97530989</v>
      </c>
      <c r="E144" s="196">
        <v>1317986.3378378379</v>
      </c>
      <c r="F144" s="216">
        <v>33.131247249015388</v>
      </c>
      <c r="G144" s="463">
        <v>1.2616146228149085</v>
      </c>
    </row>
    <row r="145" spans="2:7" x14ac:dyDescent="0.25">
      <c r="B145" s="7" t="s">
        <v>26</v>
      </c>
      <c r="C145" s="330">
        <v>78</v>
      </c>
      <c r="D145" s="330">
        <v>93846971</v>
      </c>
      <c r="E145" s="357">
        <v>1203166.2948717948</v>
      </c>
      <c r="F145" s="446">
        <v>29.928555136851461</v>
      </c>
      <c r="G145" s="447">
        <v>1.23</v>
      </c>
    </row>
    <row r="146" spans="2:7" x14ac:dyDescent="0.25">
      <c r="B146" s="7" t="s">
        <v>27</v>
      </c>
      <c r="C146" s="216">
        <v>82</v>
      </c>
      <c r="D146" s="464">
        <v>119378856</v>
      </c>
      <c r="E146" s="196">
        <v>1455839.7073170731</v>
      </c>
      <c r="F146" s="216">
        <v>30.370187414092829</v>
      </c>
      <c r="G146" s="463">
        <v>1.1883120002423209</v>
      </c>
    </row>
    <row r="147" spans="2:7" x14ac:dyDescent="0.25">
      <c r="B147" s="7" t="s">
        <v>28</v>
      </c>
      <c r="C147" s="216">
        <v>91</v>
      </c>
      <c r="D147" s="464">
        <v>197048333</v>
      </c>
      <c r="E147" s="196">
        <v>2165366.2967032967</v>
      </c>
      <c r="F147" s="216">
        <v>33.301553680233368</v>
      </c>
      <c r="G147" s="463">
        <v>1.1000000000000001</v>
      </c>
    </row>
    <row r="148" spans="2:7" x14ac:dyDescent="0.25">
      <c r="B148" s="145" t="s">
        <v>29</v>
      </c>
      <c r="C148" s="330">
        <v>101</v>
      </c>
      <c r="D148" s="464">
        <v>145890005</v>
      </c>
      <c r="E148" s="196">
        <v>1444455.495049505</v>
      </c>
      <c r="F148" s="216">
        <v>32.027161799055392</v>
      </c>
      <c r="G148" s="463">
        <v>1.1342187953177465</v>
      </c>
    </row>
    <row r="149" spans="2:7" x14ac:dyDescent="0.25">
      <c r="B149" s="145" t="s">
        <v>30</v>
      </c>
      <c r="C149" s="216">
        <v>79</v>
      </c>
      <c r="D149" s="464">
        <v>88927277</v>
      </c>
      <c r="E149" s="196">
        <v>1125661.7341772153</v>
      </c>
      <c r="F149" s="446">
        <v>32.106865534632306</v>
      </c>
      <c r="G149" s="447">
        <v>1.1000000000000001</v>
      </c>
    </row>
    <row r="150" spans="2:7" x14ac:dyDescent="0.25">
      <c r="B150" s="7" t="s">
        <v>31</v>
      </c>
      <c r="C150" s="330">
        <v>107</v>
      </c>
      <c r="D150" s="464">
        <v>125651827</v>
      </c>
      <c r="E150" s="196">
        <v>1174316.1401869159</v>
      </c>
      <c r="F150" s="216">
        <v>31.337799759966881</v>
      </c>
      <c r="G150" s="463">
        <v>1.1000000000000001</v>
      </c>
    </row>
    <row r="151" spans="2:7" x14ac:dyDescent="0.25">
      <c r="B151" s="7"/>
      <c r="C151" s="456"/>
      <c r="D151" s="456"/>
      <c r="E151" s="196"/>
      <c r="F151" s="479"/>
      <c r="G151" s="467"/>
    </row>
    <row r="152" spans="2:7" x14ac:dyDescent="0.25">
      <c r="B152" s="29" t="s">
        <v>0</v>
      </c>
      <c r="C152" s="468">
        <f>SUM(C139:C151)</f>
        <v>936</v>
      </c>
      <c r="D152" s="468">
        <f>SUM(D139:D151)</f>
        <v>1243618654</v>
      </c>
      <c r="E152" s="487">
        <f>IFERROR(D152/C152,"")</f>
        <v>1328652.408119658</v>
      </c>
      <c r="F152" s="470">
        <f>IFERROR(((($D139*F139)+($D140*F140)+($D141*F141)+($D142*F142)+($D143*F143)+($D144*F144)+($D145*F145)+($D146*F146)+($D147*F147)+($D148*F148)+($D149*F149)+($D150*F150))/$D152),"")</f>
        <v>32.120012685978899</v>
      </c>
      <c r="G152" s="471">
        <f>IFERROR((($D139*G139)+($D140*G140)+($D141*G141)+($D142*G142)+($D143*G143)+($D144*G144)+($D145*G145)+($D146*G146)+($D147*G147)+($D148*G148)+($D149*G149)+($D150*G150))/$D152,"")</f>
        <v>1.1791712861762846</v>
      </c>
    </row>
    <row r="153" spans="2:7" x14ac:dyDescent="0.25">
      <c r="B153" s="7"/>
      <c r="C153" s="355"/>
      <c r="D153" s="355"/>
      <c r="E153" s="93"/>
      <c r="F153" s="417"/>
      <c r="G153" s="343"/>
    </row>
    <row r="154" spans="2:7" x14ac:dyDescent="0.25">
      <c r="B154" s="285" t="s">
        <v>86</v>
      </c>
      <c r="C154" s="356"/>
      <c r="D154" s="356"/>
      <c r="E154" s="94"/>
      <c r="F154" s="417"/>
      <c r="G154" s="463"/>
    </row>
    <row r="155" spans="2:7" x14ac:dyDescent="0.25">
      <c r="B155" s="7" t="s">
        <v>20</v>
      </c>
      <c r="C155" s="216">
        <v>282</v>
      </c>
      <c r="D155" s="464">
        <v>759142228</v>
      </c>
      <c r="E155" s="196">
        <v>2691993.7163120569</v>
      </c>
      <c r="F155" s="216">
        <v>56.007499311446551</v>
      </c>
      <c r="G155" s="463">
        <v>1.2</v>
      </c>
    </row>
    <row r="156" spans="2:7" x14ac:dyDescent="0.25">
      <c r="B156" s="233" t="s">
        <v>21</v>
      </c>
      <c r="C156" s="216">
        <v>207</v>
      </c>
      <c r="D156" s="464">
        <v>518159639</v>
      </c>
      <c r="E156" s="196">
        <v>2503186.6618357487</v>
      </c>
      <c r="F156" s="216">
        <v>56.028243880646983</v>
      </c>
      <c r="G156" s="463">
        <v>1.2</v>
      </c>
    </row>
    <row r="157" spans="2:7" x14ac:dyDescent="0.25">
      <c r="B157" s="7" t="s">
        <v>22</v>
      </c>
      <c r="C157" s="216">
        <v>197</v>
      </c>
      <c r="D157" s="464">
        <v>502290380</v>
      </c>
      <c r="E157" s="196">
        <v>2549697.3604060914</v>
      </c>
      <c r="F157" s="216">
        <v>57.73213093191233</v>
      </c>
      <c r="G157" s="463">
        <v>1.2</v>
      </c>
    </row>
    <row r="158" spans="2:7" x14ac:dyDescent="0.25">
      <c r="B158" s="7" t="s">
        <v>23</v>
      </c>
      <c r="C158" s="216">
        <v>218</v>
      </c>
      <c r="D158" s="464">
        <v>571958632</v>
      </c>
      <c r="E158" s="196">
        <v>2623663.4495412842</v>
      </c>
      <c r="F158" s="216">
        <v>57.05367093052282</v>
      </c>
      <c r="G158" s="463">
        <v>1.2</v>
      </c>
    </row>
    <row r="159" spans="2:7" x14ac:dyDescent="0.25">
      <c r="B159" s="7" t="s">
        <v>24</v>
      </c>
      <c r="C159" s="216">
        <v>208</v>
      </c>
      <c r="D159" s="464">
        <v>623098964</v>
      </c>
      <c r="E159" s="196">
        <v>2995668.096153846</v>
      </c>
      <c r="F159" s="216">
        <v>56.48165619964022</v>
      </c>
      <c r="G159" s="463">
        <v>1.2</v>
      </c>
    </row>
    <row r="160" spans="2:7" x14ac:dyDescent="0.25">
      <c r="B160" s="233" t="s">
        <v>25</v>
      </c>
      <c r="C160" s="216">
        <v>281</v>
      </c>
      <c r="D160" s="464">
        <v>762526704</v>
      </c>
      <c r="E160" s="196">
        <v>2713618.1637010677</v>
      </c>
      <c r="F160" s="216">
        <v>55.340528348237363</v>
      </c>
      <c r="G160" s="463">
        <v>1.1499999999999999</v>
      </c>
    </row>
    <row r="161" spans="2:7" x14ac:dyDescent="0.25">
      <c r="B161" s="7" t="s">
        <v>26</v>
      </c>
      <c r="C161" s="216">
        <v>299</v>
      </c>
      <c r="D161" s="464">
        <v>932057164</v>
      </c>
      <c r="E161" s="196">
        <v>3117248.0401337794</v>
      </c>
      <c r="F161" s="216">
        <v>57.00085064954235</v>
      </c>
      <c r="G161" s="463">
        <v>1.1499999999999999</v>
      </c>
    </row>
    <row r="162" spans="2:7" x14ac:dyDescent="0.25">
      <c r="B162" s="7" t="s">
        <v>27</v>
      </c>
      <c r="C162" s="216">
        <v>281</v>
      </c>
      <c r="D162" s="464">
        <v>812679165</v>
      </c>
      <c r="E162" s="196">
        <v>2892096.6725978646</v>
      </c>
      <c r="F162" s="216">
        <v>56.4038076957467</v>
      </c>
      <c r="G162" s="463">
        <v>1.2</v>
      </c>
    </row>
    <row r="163" spans="2:7" x14ac:dyDescent="0.25">
      <c r="B163" s="7" t="s">
        <v>28</v>
      </c>
      <c r="C163" s="216">
        <v>429</v>
      </c>
      <c r="D163" s="464">
        <v>1459736099</v>
      </c>
      <c r="E163" s="196">
        <v>3402648.2494172496</v>
      </c>
      <c r="F163" s="216">
        <v>57.675854142865859</v>
      </c>
      <c r="G163" s="463">
        <v>1.9</v>
      </c>
    </row>
    <row r="164" spans="2:7" x14ac:dyDescent="0.25">
      <c r="B164" s="145" t="s">
        <v>29</v>
      </c>
      <c r="C164" s="216">
        <v>302</v>
      </c>
      <c r="D164" s="464">
        <v>852032234</v>
      </c>
      <c r="E164" s="196">
        <v>2821298.7880794704</v>
      </c>
      <c r="F164" s="216">
        <v>56.236475029887188</v>
      </c>
      <c r="G164" s="463">
        <v>1.1499999999999999</v>
      </c>
    </row>
    <row r="165" spans="2:7" x14ac:dyDescent="0.25">
      <c r="B165" s="145" t="s">
        <v>30</v>
      </c>
      <c r="C165" s="216">
        <v>385</v>
      </c>
      <c r="D165" s="464">
        <v>1025524187</v>
      </c>
      <c r="E165" s="196">
        <v>2663699.1870129872</v>
      </c>
      <c r="F165" s="216">
        <v>56.767116134336476</v>
      </c>
      <c r="G165" s="463">
        <v>1.1499999999999999</v>
      </c>
    </row>
    <row r="166" spans="2:7" x14ac:dyDescent="0.25">
      <c r="B166" s="7" t="s">
        <v>31</v>
      </c>
      <c r="C166" s="491">
        <v>442</v>
      </c>
      <c r="D166" s="464">
        <v>1224129847</v>
      </c>
      <c r="E166" s="196">
        <v>2769524.5407239818</v>
      </c>
      <c r="F166" s="216">
        <v>56.400319822444459</v>
      </c>
      <c r="G166" s="463">
        <v>1.1499999999999999</v>
      </c>
    </row>
    <row r="167" spans="2:7" x14ac:dyDescent="0.25">
      <c r="B167" s="7"/>
      <c r="C167" s="456"/>
      <c r="D167" s="456"/>
      <c r="E167" s="196"/>
      <c r="F167" s="479"/>
      <c r="G167" s="467"/>
    </row>
    <row r="168" spans="2:7" x14ac:dyDescent="0.25">
      <c r="B168" s="29" t="s">
        <v>0</v>
      </c>
      <c r="C168" s="468">
        <f>SUM(C155:C167)</f>
        <v>3531</v>
      </c>
      <c r="D168" s="468">
        <f>SUM(D155:D167)</f>
        <v>10043335243</v>
      </c>
      <c r="E168" s="487">
        <f>IFERROR(D168/C168,0)</f>
        <v>2844331.7029170208</v>
      </c>
      <c r="F168" s="470">
        <f>IFERROR(((($D155*F155)+($D156*F156)+($D157*F157)+($D158*F158)+($D159*F159)+($D160*F160)+($D161*F161)+($D162*F162)+($D163*F163)+($D164*F164)+($D165*F165)+($D166*F166))/$D168),0)</f>
        <v>56.644787433389077</v>
      </c>
      <c r="G168" s="471">
        <f>IFERROR((($D155*G155)+($D156*G156)+($D157*G157)+($D158*G158)+($D159*G159)+($D160*G160)+($D161*G161)+($D162*G162)+($D163*G163)+($D164*G164)+($D165*G165)+($D166*G166))/$D168,0)</f>
        <v>1.2778627561043567</v>
      </c>
    </row>
    <row r="169" spans="2:7" x14ac:dyDescent="0.25">
      <c r="B169" s="318"/>
      <c r="C169" s="496"/>
      <c r="D169" s="497"/>
      <c r="E169" s="498"/>
      <c r="F169" s="499"/>
      <c r="G169" s="500"/>
    </row>
    <row r="170" spans="2:7" x14ac:dyDescent="0.25">
      <c r="B170" s="319" t="s">
        <v>135</v>
      </c>
      <c r="C170" s="373">
        <f>SUM(C40,C56,C72,C88,C104,C24,C120, C136,C152,C168)</f>
        <v>107748</v>
      </c>
      <c r="D170" s="374">
        <f>SUM(D40,D56,D72,D88,D104,D24,D120, D136,D152,D168)</f>
        <v>288810325763</v>
      </c>
      <c r="E170" s="323">
        <f>IFERROR(D170/C170,"")</f>
        <v>2680424.0056706388</v>
      </c>
      <c r="F170" s="419">
        <f>(($D40*F40)+($D56*F56)+($D72*F72)+($D88*F88)+($D104*F104)+(F24*D24)+($D120*F120)+($D136*F136)+($D152*F152)+($D168*F168))/$D170</f>
        <v>53.856415658822293</v>
      </c>
      <c r="G170" s="280">
        <f>(($D40*G40)+($D56*G56)+($D72*G72)+($D88*G88)+($D104*G104)+(D24*G24)+($D120*G120)+($D136*G136)+($D152*G152)+($D168*G168))/$D170</f>
        <v>1.2618102200199193</v>
      </c>
    </row>
    <row r="171" spans="2:7" x14ac:dyDescent="0.25">
      <c r="B171" s="320"/>
      <c r="C171" s="375"/>
      <c r="D171" s="376"/>
      <c r="E171" s="327"/>
      <c r="F171" s="354"/>
      <c r="G171" s="342"/>
    </row>
    <row r="172" spans="2:7" x14ac:dyDescent="0.25">
      <c r="B172" s="284"/>
      <c r="C172" s="348"/>
      <c r="D172" s="348"/>
      <c r="E172" s="348"/>
      <c r="F172" s="404"/>
      <c r="G172" s="399"/>
    </row>
    <row r="173" spans="2:7" x14ac:dyDescent="0.25">
      <c r="B173" s="284"/>
      <c r="C173" s="348"/>
      <c r="D173" s="348"/>
      <c r="E173" s="348"/>
      <c r="F173" s="404"/>
      <c r="G173" s="399"/>
    </row>
    <row r="174" spans="2:7" x14ac:dyDescent="0.25">
      <c r="B174" s="128" t="s">
        <v>163</v>
      </c>
      <c r="C174" s="348"/>
      <c r="D174" s="348"/>
      <c r="E174" s="348"/>
      <c r="F174" s="404"/>
      <c r="G174" s="399"/>
    </row>
    <row r="175" spans="2:7" x14ac:dyDescent="0.25">
      <c r="B175" s="110" t="s">
        <v>7</v>
      </c>
      <c r="C175" s="349" t="s">
        <v>51</v>
      </c>
      <c r="D175" s="349" t="s">
        <v>3</v>
      </c>
      <c r="E175" s="350" t="s">
        <v>11</v>
      </c>
      <c r="F175" s="405" t="s">
        <v>13</v>
      </c>
      <c r="G175" s="394" t="s">
        <v>15</v>
      </c>
    </row>
    <row r="176" spans="2:7" x14ac:dyDescent="0.25">
      <c r="B176" s="114"/>
      <c r="C176" s="351" t="s">
        <v>9</v>
      </c>
      <c r="D176" s="351" t="s">
        <v>50</v>
      </c>
      <c r="E176" s="352" t="s">
        <v>52</v>
      </c>
      <c r="F176" s="406" t="s">
        <v>52</v>
      </c>
      <c r="G176" s="395" t="s">
        <v>60</v>
      </c>
    </row>
    <row r="177" spans="2:7" x14ac:dyDescent="0.25">
      <c r="B177" s="41"/>
      <c r="C177" s="353" t="s">
        <v>4</v>
      </c>
      <c r="D177" s="353" t="s">
        <v>5</v>
      </c>
      <c r="E177" s="354" t="s">
        <v>6</v>
      </c>
      <c r="F177" s="407" t="s">
        <v>17</v>
      </c>
      <c r="G177" s="396" t="s">
        <v>18</v>
      </c>
    </row>
    <row r="178" spans="2:7" x14ac:dyDescent="0.25">
      <c r="B178" s="32"/>
      <c r="C178" s="488"/>
      <c r="D178" s="488"/>
      <c r="E178" s="489"/>
      <c r="F178" s="490"/>
      <c r="G178" s="424"/>
    </row>
    <row r="179" spans="2:7" x14ac:dyDescent="0.25">
      <c r="B179" s="9" t="s">
        <v>66</v>
      </c>
      <c r="C179" s="356"/>
      <c r="D179" s="356"/>
      <c r="E179" s="94"/>
      <c r="F179" s="417"/>
      <c r="G179" s="343"/>
    </row>
    <row r="180" spans="2:7" x14ac:dyDescent="0.25">
      <c r="B180" s="7" t="s">
        <v>20</v>
      </c>
      <c r="C180" s="377">
        <v>0</v>
      </c>
      <c r="D180" s="377">
        <v>0</v>
      </c>
      <c r="E180" s="377">
        <v>0</v>
      </c>
      <c r="F180" s="377">
        <v>0</v>
      </c>
      <c r="G180" s="377">
        <v>0</v>
      </c>
    </row>
    <row r="181" spans="2:7" x14ac:dyDescent="0.25">
      <c r="B181" s="7" t="s">
        <v>21</v>
      </c>
      <c r="C181" s="357">
        <v>0</v>
      </c>
      <c r="D181" s="357">
        <v>0</v>
      </c>
      <c r="E181" s="357">
        <v>0</v>
      </c>
      <c r="F181" s="357">
        <v>0</v>
      </c>
      <c r="G181" s="357">
        <v>0</v>
      </c>
    </row>
    <row r="182" spans="2:7" x14ac:dyDescent="0.25">
      <c r="B182" s="7" t="s">
        <v>22</v>
      </c>
      <c r="C182" s="357">
        <v>0</v>
      </c>
      <c r="D182" s="357">
        <v>0</v>
      </c>
      <c r="E182" s="357">
        <v>0</v>
      </c>
      <c r="F182" s="357">
        <v>0</v>
      </c>
      <c r="G182" s="357">
        <v>0</v>
      </c>
    </row>
    <row r="183" spans="2:7" x14ac:dyDescent="0.25">
      <c r="B183" s="7" t="s">
        <v>23</v>
      </c>
      <c r="C183" s="357">
        <v>0</v>
      </c>
      <c r="D183" s="357">
        <v>0</v>
      </c>
      <c r="E183" s="357">
        <v>0</v>
      </c>
      <c r="F183" s="357">
        <v>0</v>
      </c>
      <c r="G183" s="357">
        <v>0</v>
      </c>
    </row>
    <row r="184" spans="2:7" x14ac:dyDescent="0.25">
      <c r="B184" s="7" t="s">
        <v>24</v>
      </c>
      <c r="C184" s="357">
        <v>0</v>
      </c>
      <c r="D184" s="357">
        <v>0</v>
      </c>
      <c r="E184" s="357">
        <v>0</v>
      </c>
      <c r="F184" s="357">
        <v>0</v>
      </c>
      <c r="G184" s="357">
        <v>0</v>
      </c>
    </row>
    <row r="185" spans="2:7" x14ac:dyDescent="0.25">
      <c r="B185" s="7" t="s">
        <v>25</v>
      </c>
      <c r="C185" s="357">
        <v>0</v>
      </c>
      <c r="D185" s="357">
        <v>0</v>
      </c>
      <c r="E185" s="357">
        <v>0</v>
      </c>
      <c r="F185" s="357">
        <v>0</v>
      </c>
      <c r="G185" s="357">
        <v>0</v>
      </c>
    </row>
    <row r="186" spans="2:7" x14ac:dyDescent="0.25">
      <c r="B186" s="7" t="s">
        <v>26</v>
      </c>
      <c r="C186" s="357">
        <v>0</v>
      </c>
      <c r="D186" s="357">
        <v>0</v>
      </c>
      <c r="E186" s="357">
        <v>0</v>
      </c>
      <c r="F186" s="357">
        <v>0</v>
      </c>
      <c r="G186" s="357">
        <v>0</v>
      </c>
    </row>
    <row r="187" spans="2:7" x14ac:dyDescent="0.25">
      <c r="B187" s="7" t="s">
        <v>27</v>
      </c>
      <c r="C187" s="357">
        <v>0</v>
      </c>
      <c r="D187" s="357">
        <v>0</v>
      </c>
      <c r="E187" s="357">
        <v>0</v>
      </c>
      <c r="F187" s="357">
        <v>0</v>
      </c>
      <c r="G187" s="357">
        <v>0</v>
      </c>
    </row>
    <row r="188" spans="2:7" x14ac:dyDescent="0.25">
      <c r="B188" s="7" t="s">
        <v>28</v>
      </c>
      <c r="C188" s="357">
        <v>0</v>
      </c>
      <c r="D188" s="357">
        <v>0</v>
      </c>
      <c r="E188" s="357">
        <v>0</v>
      </c>
      <c r="F188" s="357">
        <v>0</v>
      </c>
      <c r="G188" s="357">
        <v>0</v>
      </c>
    </row>
    <row r="189" spans="2:7" x14ac:dyDescent="0.25">
      <c r="B189" s="7" t="s">
        <v>29</v>
      </c>
      <c r="C189" s="357">
        <v>0</v>
      </c>
      <c r="D189" s="357">
        <v>0</v>
      </c>
      <c r="E189" s="357">
        <v>0</v>
      </c>
      <c r="F189" s="357">
        <v>0</v>
      </c>
      <c r="G189" s="357">
        <v>0</v>
      </c>
    </row>
    <row r="190" spans="2:7" x14ac:dyDescent="0.25">
      <c r="B190" s="7" t="s">
        <v>30</v>
      </c>
      <c r="C190" s="357">
        <v>0</v>
      </c>
      <c r="D190" s="357">
        <v>0</v>
      </c>
      <c r="E190" s="357">
        <v>0</v>
      </c>
      <c r="F190" s="357">
        <v>0</v>
      </c>
      <c r="G190" s="357">
        <v>0</v>
      </c>
    </row>
    <row r="191" spans="2:7" x14ac:dyDescent="0.25">
      <c r="B191" s="7" t="s">
        <v>31</v>
      </c>
      <c r="C191" s="357">
        <v>0</v>
      </c>
      <c r="D191" s="357">
        <v>0</v>
      </c>
      <c r="E191" s="357">
        <v>0</v>
      </c>
      <c r="F191" s="357">
        <v>0</v>
      </c>
      <c r="G191" s="357">
        <v>0</v>
      </c>
    </row>
    <row r="192" spans="2:7" x14ac:dyDescent="0.25">
      <c r="B192" s="7"/>
      <c r="C192" s="456"/>
      <c r="D192" s="456"/>
      <c r="E192" s="196"/>
      <c r="F192" s="479"/>
      <c r="G192" s="492"/>
    </row>
    <row r="193" spans="2:7" x14ac:dyDescent="0.25">
      <c r="B193" s="29" t="s">
        <v>0</v>
      </c>
      <c r="C193" s="468">
        <f>SUM(C180:C192)</f>
        <v>0</v>
      </c>
      <c r="D193" s="468">
        <f>SUM(D180:D192)</f>
        <v>0</v>
      </c>
      <c r="E193" s="469">
        <f>IFERROR(D193/C193,0)</f>
        <v>0</v>
      </c>
      <c r="F193" s="470">
        <f>IFERROR((($D180*F180)+($D181*F181)+($D182*F182)+($D183*F183)+($D184*F184)+($D185*F185)+($D186*F186)+($D187*F187)+($D188*F188)+($D189*F189)+($D190*F190)+(D191*F191))/$D193,0)</f>
        <v>0</v>
      </c>
      <c r="G193" s="471">
        <f>IFERROR((($D180*G180)+($D181*G181)+($D182*G182)+($D183*G183)+($D184*G184)+($D185*G185)+($D186*G186)+($D187*G187)+($D188*G188)+($D189*G189)+($D190*G190)+($D191*G191))/$D193,0)</f>
        <v>0</v>
      </c>
    </row>
    <row r="194" spans="2:7" x14ac:dyDescent="0.25">
      <c r="B194" s="434"/>
      <c r="C194" s="432"/>
      <c r="D194" s="381"/>
      <c r="E194" s="531"/>
      <c r="F194" s="350"/>
      <c r="G194" s="341"/>
    </row>
    <row r="195" spans="2:7" x14ac:dyDescent="0.25">
      <c r="B195" s="436" t="s">
        <v>135</v>
      </c>
      <c r="C195" s="373">
        <f>+C193</f>
        <v>0</v>
      </c>
      <c r="D195" s="374">
        <f>+D193</f>
        <v>0</v>
      </c>
      <c r="E195" s="373">
        <f>+E193</f>
        <v>0</v>
      </c>
      <c r="F195" s="536">
        <f t="shared" ref="F195:G195" si="0">+F193</f>
        <v>0</v>
      </c>
      <c r="G195" s="537">
        <f t="shared" si="0"/>
        <v>0</v>
      </c>
    </row>
    <row r="196" spans="2:7" x14ac:dyDescent="0.25">
      <c r="B196" s="435"/>
      <c r="C196" s="433"/>
      <c r="D196" s="376"/>
      <c r="E196" s="532"/>
      <c r="F196" s="354"/>
      <c r="G196" s="342"/>
    </row>
    <row r="197" spans="2:7" x14ac:dyDescent="0.25">
      <c r="B197" s="284"/>
      <c r="C197" s="348"/>
      <c r="D197" s="348"/>
      <c r="E197" s="348"/>
      <c r="F197" s="404"/>
      <c r="G197" s="399"/>
    </row>
    <row r="198" spans="2:7" x14ac:dyDescent="0.25">
      <c r="B198" s="284"/>
      <c r="C198" s="348"/>
      <c r="D198" s="348"/>
      <c r="E198" s="348"/>
      <c r="F198" s="404"/>
      <c r="G198" s="399"/>
    </row>
    <row r="199" spans="2:7" x14ac:dyDescent="0.25">
      <c r="B199" s="10"/>
      <c r="C199" s="348"/>
      <c r="D199" s="348"/>
      <c r="E199" s="348"/>
      <c r="F199" s="404"/>
      <c r="G199" s="399"/>
    </row>
    <row r="200" spans="2:7" x14ac:dyDescent="0.25">
      <c r="B200" s="128" t="s">
        <v>133</v>
      </c>
      <c r="C200" s="348"/>
      <c r="D200" s="348"/>
      <c r="E200" s="348"/>
      <c r="F200" s="404"/>
      <c r="G200" s="399"/>
    </row>
    <row r="201" spans="2:7" x14ac:dyDescent="0.25">
      <c r="B201" s="110" t="s">
        <v>7</v>
      </c>
      <c r="C201" s="349" t="s">
        <v>51</v>
      </c>
      <c r="D201" s="349" t="s">
        <v>3</v>
      </c>
      <c r="E201" s="350" t="s">
        <v>11</v>
      </c>
      <c r="F201" s="405" t="s">
        <v>13</v>
      </c>
      <c r="G201" s="394" t="s">
        <v>15</v>
      </c>
    </row>
    <row r="202" spans="2:7" x14ac:dyDescent="0.25">
      <c r="B202" s="114"/>
      <c r="C202" s="351" t="s">
        <v>9</v>
      </c>
      <c r="D202" s="351" t="s">
        <v>50</v>
      </c>
      <c r="E202" s="352" t="s">
        <v>52</v>
      </c>
      <c r="F202" s="406" t="s">
        <v>52</v>
      </c>
      <c r="G202" s="395" t="s">
        <v>60</v>
      </c>
    </row>
    <row r="203" spans="2:7" x14ac:dyDescent="0.25">
      <c r="B203" s="41"/>
      <c r="C203" s="353" t="s">
        <v>4</v>
      </c>
      <c r="D203" s="353" t="s">
        <v>5</v>
      </c>
      <c r="E203" s="354" t="s">
        <v>6</v>
      </c>
      <c r="F203" s="407" t="s">
        <v>17</v>
      </c>
      <c r="G203" s="396" t="s">
        <v>18</v>
      </c>
    </row>
    <row r="204" spans="2:7" x14ac:dyDescent="0.25">
      <c r="B204" s="7"/>
      <c r="C204" s="355"/>
      <c r="D204" s="355"/>
      <c r="E204" s="93"/>
      <c r="F204" s="417"/>
      <c r="G204" s="399"/>
    </row>
    <row r="205" spans="2:7" x14ac:dyDescent="0.25">
      <c r="B205" s="9" t="s">
        <v>19</v>
      </c>
      <c r="C205" s="356"/>
      <c r="D205" s="356"/>
      <c r="E205" s="94"/>
      <c r="F205" s="417"/>
      <c r="G205" s="399"/>
    </row>
    <row r="206" spans="2:7" x14ac:dyDescent="0.25">
      <c r="B206" s="7" t="s">
        <v>20</v>
      </c>
      <c r="C206" s="377">
        <v>0</v>
      </c>
      <c r="D206" s="377">
        <v>0</v>
      </c>
      <c r="E206" s="377">
        <v>0</v>
      </c>
      <c r="F206" s="377">
        <v>0</v>
      </c>
      <c r="G206" s="377">
        <v>0</v>
      </c>
    </row>
    <row r="207" spans="2:7" x14ac:dyDescent="0.25">
      <c r="B207" s="7" t="s">
        <v>21</v>
      </c>
      <c r="C207" s="377">
        <v>0</v>
      </c>
      <c r="D207" s="377">
        <v>0</v>
      </c>
      <c r="E207" s="377">
        <v>0</v>
      </c>
      <c r="F207" s="377">
        <v>0</v>
      </c>
      <c r="G207" s="377">
        <v>0</v>
      </c>
    </row>
    <row r="208" spans="2:7" x14ac:dyDescent="0.25">
      <c r="B208" s="7" t="s">
        <v>22</v>
      </c>
      <c r="C208" s="377">
        <v>0</v>
      </c>
      <c r="D208" s="377">
        <v>0</v>
      </c>
      <c r="E208" s="377">
        <v>0</v>
      </c>
      <c r="F208" s="377">
        <v>0</v>
      </c>
      <c r="G208" s="377">
        <v>0</v>
      </c>
    </row>
    <row r="209" spans="2:7" x14ac:dyDescent="0.25">
      <c r="B209" s="7" t="s">
        <v>23</v>
      </c>
      <c r="C209" s="377">
        <v>0</v>
      </c>
      <c r="D209" s="377">
        <v>0</v>
      </c>
      <c r="E209" s="377">
        <v>0</v>
      </c>
      <c r="F209" s="377">
        <v>0</v>
      </c>
      <c r="G209" s="377">
        <v>0</v>
      </c>
    </row>
    <row r="210" spans="2:7" x14ac:dyDescent="0.25">
      <c r="B210" s="233" t="s">
        <v>24</v>
      </c>
      <c r="C210" s="377">
        <v>0</v>
      </c>
      <c r="D210" s="377">
        <v>0</v>
      </c>
      <c r="E210" s="377">
        <v>0</v>
      </c>
      <c r="F210" s="377">
        <v>0</v>
      </c>
      <c r="G210" s="377">
        <v>0</v>
      </c>
    </row>
    <row r="211" spans="2:7" x14ac:dyDescent="0.25">
      <c r="B211" s="233" t="s">
        <v>25</v>
      </c>
      <c r="C211" s="377">
        <v>0</v>
      </c>
      <c r="D211" s="377">
        <v>0</v>
      </c>
      <c r="E211" s="377">
        <v>0</v>
      </c>
      <c r="F211" s="377">
        <v>0</v>
      </c>
      <c r="G211" s="377">
        <v>0</v>
      </c>
    </row>
    <row r="212" spans="2:7" x14ac:dyDescent="0.25">
      <c r="B212" s="7" t="s">
        <v>26</v>
      </c>
      <c r="C212" s="377">
        <v>0</v>
      </c>
      <c r="D212" s="377">
        <v>0</v>
      </c>
      <c r="E212" s="377">
        <v>0</v>
      </c>
      <c r="F212" s="377">
        <v>0</v>
      </c>
      <c r="G212" s="377">
        <v>0</v>
      </c>
    </row>
    <row r="213" spans="2:7" x14ac:dyDescent="0.25">
      <c r="B213" s="7" t="s">
        <v>27</v>
      </c>
      <c r="C213" s="377">
        <v>0</v>
      </c>
      <c r="D213" s="377">
        <v>0</v>
      </c>
      <c r="E213" s="377">
        <v>0</v>
      </c>
      <c r="F213" s="377">
        <v>0</v>
      </c>
      <c r="G213" s="377">
        <v>0</v>
      </c>
    </row>
    <row r="214" spans="2:7" x14ac:dyDescent="0.25">
      <c r="B214" s="7" t="s">
        <v>28</v>
      </c>
      <c r="C214" s="377">
        <v>0</v>
      </c>
      <c r="D214" s="377">
        <v>0</v>
      </c>
      <c r="E214" s="377">
        <v>0</v>
      </c>
      <c r="F214" s="377">
        <v>0</v>
      </c>
      <c r="G214" s="377">
        <v>0</v>
      </c>
    </row>
    <row r="215" spans="2:7" x14ac:dyDescent="0.25">
      <c r="B215" s="145" t="s">
        <v>29</v>
      </c>
      <c r="C215" s="377">
        <v>0</v>
      </c>
      <c r="D215" s="377">
        <v>0</v>
      </c>
      <c r="E215" s="377">
        <v>0</v>
      </c>
      <c r="F215" s="377">
        <v>0</v>
      </c>
      <c r="G215" s="377">
        <v>0</v>
      </c>
    </row>
    <row r="216" spans="2:7" x14ac:dyDescent="0.25">
      <c r="B216" s="145" t="s">
        <v>30</v>
      </c>
      <c r="C216" s="377">
        <v>0</v>
      </c>
      <c r="D216" s="377">
        <v>0</v>
      </c>
      <c r="E216" s="377">
        <v>0</v>
      </c>
      <c r="F216" s="377">
        <v>0</v>
      </c>
      <c r="G216" s="377">
        <v>0</v>
      </c>
    </row>
    <row r="217" spans="2:7" x14ac:dyDescent="0.25">
      <c r="B217" s="233" t="s">
        <v>31</v>
      </c>
      <c r="C217" s="377">
        <v>0</v>
      </c>
      <c r="D217" s="377">
        <v>0</v>
      </c>
      <c r="E217" s="377">
        <v>0</v>
      </c>
      <c r="F217" s="377">
        <v>0</v>
      </c>
      <c r="G217" s="377">
        <v>0</v>
      </c>
    </row>
    <row r="218" spans="2:7" x14ac:dyDescent="0.25">
      <c r="B218" s="7"/>
      <c r="C218" s="356"/>
      <c r="D218" s="356"/>
      <c r="E218" s="196"/>
      <c r="F218" s="417"/>
      <c r="G218" s="502"/>
    </row>
    <row r="219" spans="2:7" x14ac:dyDescent="0.25">
      <c r="B219" s="29" t="s">
        <v>0</v>
      </c>
      <c r="C219" s="468">
        <f>SUM(C206:C217)</f>
        <v>0</v>
      </c>
      <c r="D219" s="468">
        <f>SUM(D206:D217)</f>
        <v>0</v>
      </c>
      <c r="E219" s="469">
        <f>IFERROR(D219/C219,0)</f>
        <v>0</v>
      </c>
      <c r="F219" s="470">
        <f>IFERROR((($D206*F206)+($D207*F207)+($D208*F208)+($D209*F209)+($D210*F210)+($D211*F211)+($D212*F212)+($D213*F213)+($D214*F214)+($D215*F215)+($D216*F216)+(D217*F217))/$D219,0)</f>
        <v>0</v>
      </c>
      <c r="G219" s="471">
        <f>IFERROR((($D206*G206)+($D207*G207)+($D208*G208)+($D209*G209)+($D210*G210)+($D211*G211)+($D212*G212)+($D213*G213)+($D214*G214)+($D215*G215)+($D216*G216)+($D217*G217))/$D219,0)</f>
        <v>0</v>
      </c>
    </row>
    <row r="220" spans="2:7" x14ac:dyDescent="0.25">
      <c r="B220" s="252"/>
      <c r="C220" s="480"/>
      <c r="D220" s="480"/>
      <c r="E220" s="503"/>
      <c r="F220" s="504"/>
      <c r="G220" s="505"/>
    </row>
    <row r="221" spans="2:7" x14ac:dyDescent="0.25">
      <c r="B221" s="9" t="s">
        <v>85</v>
      </c>
      <c r="C221" s="356"/>
      <c r="D221" s="356"/>
      <c r="E221" s="94"/>
      <c r="F221" s="417"/>
      <c r="G221" s="399"/>
    </row>
    <row r="222" spans="2:7" x14ac:dyDescent="0.25">
      <c r="B222" s="7" t="s">
        <v>20</v>
      </c>
      <c r="C222" s="216">
        <v>1</v>
      </c>
      <c r="D222" s="216">
        <v>27547723</v>
      </c>
      <c r="E222" s="216">
        <v>27547723</v>
      </c>
      <c r="F222" s="216">
        <v>366</v>
      </c>
      <c r="G222" s="506">
        <v>5.2838001940818895</v>
      </c>
    </row>
    <row r="223" spans="2:7" x14ac:dyDescent="0.25">
      <c r="B223" s="233" t="s">
        <v>21</v>
      </c>
      <c r="C223" s="491">
        <v>3</v>
      </c>
      <c r="D223" s="491">
        <v>68624596</v>
      </c>
      <c r="E223" s="491">
        <v>22874865.333333332</v>
      </c>
      <c r="F223" s="491">
        <v>347.75299631636449</v>
      </c>
      <c r="G223" s="528">
        <v>6.0410830387696706</v>
      </c>
    </row>
    <row r="224" spans="2:7" x14ac:dyDescent="0.25">
      <c r="B224" s="7" t="s">
        <v>22</v>
      </c>
      <c r="C224" s="377">
        <v>3</v>
      </c>
      <c r="D224" s="377">
        <v>44335008</v>
      </c>
      <c r="E224" s="377">
        <v>14778336</v>
      </c>
      <c r="F224" s="377">
        <v>365.38590564819566</v>
      </c>
      <c r="G224" s="447">
        <v>6.2946180846379756</v>
      </c>
    </row>
    <row r="225" spans="2:7" x14ac:dyDescent="0.25">
      <c r="B225" s="7" t="s">
        <v>23</v>
      </c>
      <c r="C225" s="377">
        <v>1</v>
      </c>
      <c r="D225" s="377">
        <v>10315908</v>
      </c>
      <c r="E225" s="377">
        <v>10315908</v>
      </c>
      <c r="F225" s="377">
        <v>336</v>
      </c>
      <c r="G225" s="447">
        <v>6.2946180846379756</v>
      </c>
    </row>
    <row r="226" spans="2:7" x14ac:dyDescent="0.25">
      <c r="B226" s="7" t="s">
        <v>24</v>
      </c>
      <c r="C226" s="377">
        <v>5</v>
      </c>
      <c r="D226" s="377">
        <v>45064497</v>
      </c>
      <c r="E226" s="377">
        <v>9012899.4000000004</v>
      </c>
      <c r="F226" s="377">
        <v>344.3241044052927</v>
      </c>
      <c r="G226" s="447">
        <v>6.2946180846379756</v>
      </c>
    </row>
    <row r="227" spans="2:7" x14ac:dyDescent="0.25">
      <c r="B227" s="7" t="s">
        <v>25</v>
      </c>
      <c r="C227" s="377">
        <v>2</v>
      </c>
      <c r="D227" s="377">
        <v>23518973</v>
      </c>
      <c r="E227" s="377">
        <v>11759486.5</v>
      </c>
      <c r="F227" s="377">
        <v>327.78778452613557</v>
      </c>
      <c r="G227" s="447">
        <v>6.2946180846379756</v>
      </c>
    </row>
    <row r="228" spans="2:7" x14ac:dyDescent="0.25">
      <c r="B228" s="7" t="s">
        <v>26</v>
      </c>
      <c r="C228" s="491">
        <v>3</v>
      </c>
      <c r="D228" s="391">
        <v>47481669</v>
      </c>
      <c r="E228" s="357">
        <v>15827223</v>
      </c>
      <c r="F228" s="520">
        <v>362.99929697079517</v>
      </c>
      <c r="G228" s="521">
        <v>6.2946180846379756</v>
      </c>
    </row>
    <row r="229" spans="2:7" x14ac:dyDescent="0.25">
      <c r="B229" s="7" t="s">
        <v>27</v>
      </c>
      <c r="C229" s="377">
        <v>2</v>
      </c>
      <c r="D229" s="377">
        <v>30421098</v>
      </c>
      <c r="E229" s="377">
        <v>15210549</v>
      </c>
      <c r="F229" s="377">
        <v>361.25221989028796</v>
      </c>
      <c r="G229" s="447">
        <v>6.2946180846379756</v>
      </c>
    </row>
    <row r="230" spans="2:7" x14ac:dyDescent="0.25">
      <c r="B230" s="145" t="s">
        <v>28</v>
      </c>
      <c r="C230" s="377">
        <v>1</v>
      </c>
      <c r="D230" s="377">
        <v>13077647</v>
      </c>
      <c r="E230" s="377">
        <v>13077647</v>
      </c>
      <c r="F230" s="377">
        <v>366</v>
      </c>
      <c r="G230" s="447">
        <v>6.4215938714557668</v>
      </c>
    </row>
    <row r="231" spans="2:7" x14ac:dyDescent="0.25">
      <c r="B231" s="145" t="s">
        <v>29</v>
      </c>
      <c r="C231" s="491">
        <v>4</v>
      </c>
      <c r="D231" s="491">
        <v>57350058</v>
      </c>
      <c r="E231" s="491">
        <v>14337514.5</v>
      </c>
      <c r="F231" s="491">
        <v>355.14480281781056</v>
      </c>
      <c r="G231" s="528">
        <v>5.8280959423866054</v>
      </c>
    </row>
    <row r="232" spans="2:7" x14ac:dyDescent="0.25">
      <c r="B232" s="535" t="s">
        <v>30</v>
      </c>
      <c r="C232" s="491">
        <v>2</v>
      </c>
      <c r="D232" s="491">
        <v>24692089</v>
      </c>
      <c r="E232" s="491">
        <v>12346044.5</v>
      </c>
      <c r="F232" s="491">
        <v>315.90819010898593</v>
      </c>
      <c r="G232" s="528">
        <v>5.3624475151084061</v>
      </c>
    </row>
    <row r="233" spans="2:7" x14ac:dyDescent="0.25">
      <c r="B233" s="145" t="s">
        <v>31</v>
      </c>
      <c r="C233" s="491">
        <v>3</v>
      </c>
      <c r="D233" s="491">
        <v>42823821</v>
      </c>
      <c r="E233" s="491">
        <v>14274607</v>
      </c>
      <c r="F233" s="491">
        <v>361.33033189635273</v>
      </c>
      <c r="G233" s="528">
        <v>5.8773076632972048</v>
      </c>
    </row>
    <row r="234" spans="2:7" x14ac:dyDescent="0.25">
      <c r="B234" s="145"/>
      <c r="C234" s="216"/>
      <c r="D234" s="507"/>
      <c r="E234" s="196"/>
      <c r="F234" s="508"/>
      <c r="G234" s="501"/>
    </row>
    <row r="235" spans="2:7" x14ac:dyDescent="0.25">
      <c r="B235" s="29" t="s">
        <v>0</v>
      </c>
      <c r="C235" s="468">
        <f>SUM(C222:C233)</f>
        <v>30</v>
      </c>
      <c r="D235" s="468">
        <f>SUM(D222:D233)</f>
        <v>435253087</v>
      </c>
      <c r="E235" s="469">
        <f>D235/C235</f>
        <v>14508436.233333332</v>
      </c>
      <c r="F235" s="470">
        <f>IFERROR((($D222*F222)+($D223*F223)+($D224*F224)+($D225*F225)+($D226*F226)+($D227*F227)+($D228*F228)+($D229*F229)+($D230*F230)+($D231*F231)+($D232*F232)+(D233*F233))/$D235,0)</f>
        <v>352.64978224726525</v>
      </c>
      <c r="G235" s="471">
        <f>IFERROR((($D222*G222)+($D223*G223)+($D224*G224)+($D225*G225)+($D226*G226)+($D227*G227)+($D228*G228)+($D229*G229)+($D230*G230)+($D231*G231)+($D232*G232)+($D233*G233))/$D235,0)</f>
        <v>6.0390723630361807</v>
      </c>
    </row>
    <row r="236" spans="2:7" x14ac:dyDescent="0.25">
      <c r="B236" s="252"/>
      <c r="C236" s="480"/>
      <c r="D236" s="480"/>
      <c r="E236" s="503"/>
      <c r="F236" s="504"/>
      <c r="G236" s="505"/>
    </row>
    <row r="237" spans="2:7" x14ac:dyDescent="0.25">
      <c r="B237" s="9" t="str">
        <f>+B278</f>
        <v>PENTA</v>
      </c>
      <c r="C237" s="356"/>
      <c r="D237" s="356"/>
      <c r="E237" s="94"/>
      <c r="F237" s="417"/>
      <c r="G237" s="399"/>
    </row>
    <row r="238" spans="2:7" x14ac:dyDescent="0.25">
      <c r="B238" s="7" t="str">
        <f t="shared" ref="B238:B249" si="1">+B279</f>
        <v>Enero</v>
      </c>
      <c r="C238" s="491">
        <v>5</v>
      </c>
      <c r="D238" s="216">
        <v>16858092</v>
      </c>
      <c r="E238" s="216">
        <v>3371618.4</v>
      </c>
      <c r="F238" s="216">
        <v>348.82066369076642</v>
      </c>
      <c r="G238" s="506">
        <v>6.0546108283794489</v>
      </c>
    </row>
    <row r="239" spans="2:7" x14ac:dyDescent="0.25">
      <c r="B239" s="233" t="str">
        <f t="shared" si="1"/>
        <v>Febrero</v>
      </c>
      <c r="C239" s="377">
        <v>1</v>
      </c>
      <c r="D239" s="377">
        <v>2318876</v>
      </c>
      <c r="E239" s="377">
        <v>2318876</v>
      </c>
      <c r="F239" s="377">
        <v>480</v>
      </c>
      <c r="G239" s="447">
        <v>6.0904788208041634</v>
      </c>
    </row>
    <row r="240" spans="2:7" x14ac:dyDescent="0.25">
      <c r="B240" s="7" t="str">
        <f t="shared" si="1"/>
        <v>Marzo</v>
      </c>
      <c r="C240" s="377">
        <v>1</v>
      </c>
      <c r="D240" s="377">
        <v>2333647</v>
      </c>
      <c r="E240" s="377">
        <v>2333647</v>
      </c>
      <c r="F240" s="377">
        <v>480</v>
      </c>
      <c r="G240" s="447">
        <v>6.0904788208041634</v>
      </c>
    </row>
    <row r="241" spans="2:7" x14ac:dyDescent="0.25">
      <c r="B241" s="7" t="str">
        <f t="shared" si="1"/>
        <v>Abril</v>
      </c>
      <c r="C241" s="377">
        <v>4</v>
      </c>
      <c r="D241" s="377">
        <v>11128967</v>
      </c>
      <c r="E241" s="377">
        <v>2782241.75</v>
      </c>
      <c r="F241" s="377">
        <v>337.14719542254011</v>
      </c>
      <c r="G241" s="447">
        <v>6.0720913194838912</v>
      </c>
    </row>
    <row r="242" spans="2:7" x14ac:dyDescent="0.25">
      <c r="B242" s="7" t="str">
        <f t="shared" si="1"/>
        <v>Mayo</v>
      </c>
      <c r="C242" s="377">
        <v>2</v>
      </c>
      <c r="D242" s="377">
        <v>13452092</v>
      </c>
      <c r="E242" s="377">
        <v>6726046</v>
      </c>
      <c r="F242" s="377">
        <v>347.02002632750356</v>
      </c>
      <c r="G242" s="447">
        <v>4.3657756268650054</v>
      </c>
    </row>
    <row r="243" spans="2:7" x14ac:dyDescent="0.25">
      <c r="B243" s="7" t="str">
        <f t="shared" si="1"/>
        <v>Junio</v>
      </c>
      <c r="C243" s="216">
        <v>1</v>
      </c>
      <c r="D243" s="216">
        <v>4653148</v>
      </c>
      <c r="E243" s="216">
        <v>4653148</v>
      </c>
      <c r="F243" s="216">
        <v>480</v>
      </c>
      <c r="G243" s="506">
        <v>6.0904788208041634</v>
      </c>
    </row>
    <row r="244" spans="2:7" x14ac:dyDescent="0.25">
      <c r="B244" s="7" t="str">
        <f t="shared" si="1"/>
        <v>Julio</v>
      </c>
      <c r="C244" s="216">
        <v>1</v>
      </c>
      <c r="D244" s="216">
        <v>1998130</v>
      </c>
      <c r="E244" s="216">
        <v>1998130</v>
      </c>
      <c r="F244" s="216">
        <v>420</v>
      </c>
      <c r="G244" s="506">
        <v>6.0904788208041634</v>
      </c>
    </row>
    <row r="245" spans="2:7" x14ac:dyDescent="0.25">
      <c r="B245" s="7" t="str">
        <f t="shared" si="1"/>
        <v>Agosto</v>
      </c>
      <c r="C245" s="377">
        <v>1</v>
      </c>
      <c r="D245" s="377">
        <v>2389765</v>
      </c>
      <c r="E245" s="377">
        <v>2389765</v>
      </c>
      <c r="F245" s="377">
        <v>420</v>
      </c>
      <c r="G245" s="447">
        <v>5.8904928506800172</v>
      </c>
    </row>
    <row r="246" spans="2:7" x14ac:dyDescent="0.25">
      <c r="B246" s="7" t="str">
        <f t="shared" si="1"/>
        <v>Septiembre</v>
      </c>
      <c r="C246" s="377">
        <v>0</v>
      </c>
      <c r="D246" s="377">
        <v>0</v>
      </c>
      <c r="E246" s="377">
        <v>0</v>
      </c>
      <c r="F246" s="377">
        <v>0</v>
      </c>
      <c r="G246" s="447">
        <v>0</v>
      </c>
    </row>
    <row r="247" spans="2:7" x14ac:dyDescent="0.25">
      <c r="B247" s="145" t="str">
        <f t="shared" si="1"/>
        <v>Octubre</v>
      </c>
      <c r="C247" s="216">
        <v>0</v>
      </c>
      <c r="D247" s="464">
        <v>0</v>
      </c>
      <c r="E247" s="196">
        <v>0</v>
      </c>
      <c r="F247" s="462">
        <v>0</v>
      </c>
      <c r="G247" s="501">
        <v>0</v>
      </c>
    </row>
    <row r="248" spans="2:7" x14ac:dyDescent="0.25">
      <c r="B248" s="145" t="str">
        <f t="shared" si="1"/>
        <v>Noviembre</v>
      </c>
      <c r="C248" s="216">
        <v>0</v>
      </c>
      <c r="D248" s="216">
        <v>0</v>
      </c>
      <c r="E248" s="216">
        <v>0</v>
      </c>
      <c r="F248" s="216">
        <v>0</v>
      </c>
      <c r="G248" s="506">
        <v>0</v>
      </c>
    </row>
    <row r="249" spans="2:7" x14ac:dyDescent="0.25">
      <c r="B249" s="145" t="str">
        <f t="shared" si="1"/>
        <v>Diciembre</v>
      </c>
      <c r="C249" s="216">
        <v>4</v>
      </c>
      <c r="D249" s="216">
        <v>10783245</v>
      </c>
      <c r="E249" s="216">
        <v>2695811.25</v>
      </c>
      <c r="F249" s="216">
        <v>389.98134606048552</v>
      </c>
      <c r="G249" s="506">
        <v>5.8904928506800172</v>
      </c>
    </row>
    <row r="250" spans="2:7" x14ac:dyDescent="0.25">
      <c r="B250" s="9"/>
      <c r="C250" s="216"/>
      <c r="D250" s="507"/>
      <c r="E250" s="196"/>
      <c r="F250" s="508"/>
      <c r="G250" s="501"/>
    </row>
    <row r="251" spans="2:7" x14ac:dyDescent="0.25">
      <c r="B251" s="29" t="s">
        <v>0</v>
      </c>
      <c r="C251" s="468">
        <f>SUM(C238:C249)</f>
        <v>20</v>
      </c>
      <c r="D251" s="468">
        <f>SUM(D238:D249)</f>
        <v>65915962</v>
      </c>
      <c r="E251" s="469">
        <f>D251/C251</f>
        <v>3295798.1</v>
      </c>
      <c r="F251" s="470">
        <f>IFERROR((($D238*F238)+($D239*F239)+($D240*F240)+($D241*F241)+($D242*F242)+($D243*F243)+($D244*F244)+($D245*F245)+($D246*F246)+($D247*F247)+($D248*F248)+(D249*F249))/$D251,0)</f>
        <v>376.47328202537648</v>
      </c>
      <c r="G251" s="471">
        <f>IFERROR((($D238*G238)+($D239*G239)+($D240*G240)+($D241*G241)+($D242*G242)+($D243*G243)+($D244*G244)+($D245*G245)+($D246*G246)+($D247*G247)+($D248*G248)+($D249*G249))/$D251,0)</f>
        <v>5.6862583220814811</v>
      </c>
    </row>
    <row r="252" spans="2:7" x14ac:dyDescent="0.25">
      <c r="B252" s="252"/>
      <c r="C252" s="480"/>
      <c r="D252" s="480"/>
      <c r="E252" s="503"/>
      <c r="F252" s="504"/>
      <c r="G252" s="505"/>
    </row>
    <row r="253" spans="2:7" x14ac:dyDescent="0.25">
      <c r="B253" s="9" t="s">
        <v>155</v>
      </c>
      <c r="C253" s="356"/>
      <c r="D253" s="356"/>
      <c r="E253" s="94"/>
      <c r="F253" s="417"/>
      <c r="G253" s="399"/>
    </row>
    <row r="254" spans="2:7" x14ac:dyDescent="0.25">
      <c r="B254" s="7" t="s">
        <v>20</v>
      </c>
      <c r="C254" s="491">
        <v>0</v>
      </c>
      <c r="D254" s="491">
        <v>0</v>
      </c>
      <c r="E254" s="491">
        <v>0</v>
      </c>
      <c r="F254" s="491">
        <v>0</v>
      </c>
      <c r="G254" s="491">
        <v>0</v>
      </c>
    </row>
    <row r="255" spans="2:7" x14ac:dyDescent="0.25">
      <c r="B255" s="233" t="s">
        <v>21</v>
      </c>
      <c r="C255" s="377">
        <v>0</v>
      </c>
      <c r="D255" s="377">
        <v>0</v>
      </c>
      <c r="E255" s="377">
        <v>0</v>
      </c>
      <c r="F255" s="377">
        <v>0</v>
      </c>
      <c r="G255" s="377">
        <v>0</v>
      </c>
    </row>
    <row r="256" spans="2:7" x14ac:dyDescent="0.25">
      <c r="B256" s="7" t="s">
        <v>22</v>
      </c>
      <c r="C256" s="377">
        <v>0</v>
      </c>
      <c r="D256" s="377">
        <v>0</v>
      </c>
      <c r="E256" s="377">
        <v>0</v>
      </c>
      <c r="F256" s="377">
        <v>0</v>
      </c>
      <c r="G256" s="377">
        <v>0</v>
      </c>
    </row>
    <row r="257" spans="2:7" x14ac:dyDescent="0.25">
      <c r="B257" s="7" t="s">
        <v>23</v>
      </c>
      <c r="C257" s="377">
        <v>0</v>
      </c>
      <c r="D257" s="377">
        <v>0</v>
      </c>
      <c r="E257" s="377">
        <v>0</v>
      </c>
      <c r="F257" s="377">
        <v>0</v>
      </c>
      <c r="G257" s="377">
        <v>0</v>
      </c>
    </row>
    <row r="258" spans="2:7" x14ac:dyDescent="0.25">
      <c r="B258" s="7" t="s">
        <v>24</v>
      </c>
      <c r="C258" s="377">
        <v>0</v>
      </c>
      <c r="D258" s="377">
        <v>0</v>
      </c>
      <c r="E258" s="377">
        <v>0</v>
      </c>
      <c r="F258" s="377">
        <v>0</v>
      </c>
      <c r="G258" s="377">
        <v>0</v>
      </c>
    </row>
    <row r="259" spans="2:7" x14ac:dyDescent="0.25">
      <c r="B259" s="7" t="s">
        <v>25</v>
      </c>
      <c r="C259" s="377">
        <v>0</v>
      </c>
      <c r="D259" s="377">
        <v>0</v>
      </c>
      <c r="E259" s="377">
        <v>0</v>
      </c>
      <c r="F259" s="377">
        <v>0</v>
      </c>
      <c r="G259" s="377">
        <v>0</v>
      </c>
    </row>
    <row r="260" spans="2:7" x14ac:dyDescent="0.25">
      <c r="B260" s="7" t="s">
        <v>26</v>
      </c>
      <c r="C260" s="377">
        <v>0</v>
      </c>
      <c r="D260" s="377">
        <v>0</v>
      </c>
      <c r="E260" s="377">
        <v>0</v>
      </c>
      <c r="F260" s="377">
        <v>0</v>
      </c>
      <c r="G260" s="377">
        <v>0</v>
      </c>
    </row>
    <row r="261" spans="2:7" x14ac:dyDescent="0.25">
      <c r="B261" s="7" t="s">
        <v>27</v>
      </c>
      <c r="C261" s="377">
        <v>0</v>
      </c>
      <c r="D261" s="377">
        <v>0</v>
      </c>
      <c r="E261" s="377">
        <v>0</v>
      </c>
      <c r="F261" s="377">
        <v>0</v>
      </c>
      <c r="G261" s="377">
        <v>0</v>
      </c>
    </row>
    <row r="262" spans="2:7" x14ac:dyDescent="0.25">
      <c r="B262" s="7" t="s">
        <v>28</v>
      </c>
      <c r="C262" s="377">
        <v>0</v>
      </c>
      <c r="D262" s="377">
        <v>0</v>
      </c>
      <c r="E262" s="377">
        <v>0</v>
      </c>
      <c r="F262" s="377">
        <v>0</v>
      </c>
      <c r="G262" s="377">
        <v>0</v>
      </c>
    </row>
    <row r="263" spans="2:7" x14ac:dyDescent="0.25">
      <c r="B263" s="145" t="s">
        <v>29</v>
      </c>
      <c r="C263" s="377">
        <v>0</v>
      </c>
      <c r="D263" s="377">
        <v>0</v>
      </c>
      <c r="E263" s="377">
        <v>0</v>
      </c>
      <c r="F263" s="377">
        <v>0</v>
      </c>
      <c r="G263" s="377">
        <v>0</v>
      </c>
    </row>
    <row r="264" spans="2:7" x14ac:dyDescent="0.25">
      <c r="B264" s="145" t="s">
        <v>30</v>
      </c>
      <c r="C264" s="377">
        <v>0</v>
      </c>
      <c r="D264" s="377">
        <v>0</v>
      </c>
      <c r="E264" s="377">
        <v>0</v>
      </c>
      <c r="F264" s="377">
        <v>0</v>
      </c>
      <c r="G264" s="377">
        <v>0</v>
      </c>
    </row>
    <row r="265" spans="2:7" x14ac:dyDescent="0.25">
      <c r="B265" s="233" t="s">
        <v>31</v>
      </c>
      <c r="C265" s="377">
        <v>0</v>
      </c>
      <c r="D265" s="377">
        <v>0</v>
      </c>
      <c r="E265" s="377">
        <v>0</v>
      </c>
      <c r="F265" s="377">
        <v>0</v>
      </c>
      <c r="G265" s="377">
        <v>0</v>
      </c>
    </row>
    <row r="266" spans="2:7" x14ac:dyDescent="0.25">
      <c r="B266" s="9"/>
      <c r="C266" s="216"/>
      <c r="D266" s="507"/>
      <c r="E266" s="196"/>
      <c r="F266" s="508"/>
      <c r="G266" s="501"/>
    </row>
    <row r="267" spans="2:7" x14ac:dyDescent="0.25">
      <c r="B267" s="29" t="s">
        <v>0</v>
      </c>
      <c r="C267" s="468">
        <f>SUM(C254:C265)</f>
        <v>0</v>
      </c>
      <c r="D267" s="468">
        <f>SUM(D254:D265)</f>
        <v>0</v>
      </c>
      <c r="E267" s="469">
        <f>IFERROR(D267/C267,0)</f>
        <v>0</v>
      </c>
      <c r="F267" s="470">
        <f>IFERROR((($D254*F254)+($D255*F255)+($D256*F256)+($D257*F257)+($D258*F258)+($D259*F259)+($D260*F260)+($D261*F261)+($D262*F262)+($D263*F263)+($D264*F264)+(D265*F265))/$D267,0)</f>
        <v>0</v>
      </c>
      <c r="G267" s="471">
        <f>IFERROR((($D254*G254)+($D255*G255)+($D256*G256)+($D257*G257)+($D258*G258)+($D259*G259)+($D260*G260)+($D261*G261)+($D262*G262)+($D263*G263)+($D264*G264)+($D265*G265))/$D267,0)</f>
        <v>0</v>
      </c>
    </row>
    <row r="268" spans="2:7" x14ac:dyDescent="0.25">
      <c r="B268" s="434"/>
      <c r="C268" s="381"/>
      <c r="D268" s="432"/>
      <c r="E268" s="101"/>
      <c r="F268" s="350"/>
      <c r="G268" s="341"/>
    </row>
    <row r="269" spans="2:7" x14ac:dyDescent="0.25">
      <c r="B269" s="436" t="s">
        <v>135</v>
      </c>
      <c r="C269" s="374">
        <f>+C219+C235+C251+C267</f>
        <v>50</v>
      </c>
      <c r="D269" s="374">
        <f>+D219+D235+D251+D267</f>
        <v>501169049</v>
      </c>
      <c r="E269" s="102">
        <f>D269/C269</f>
        <v>10023380.98</v>
      </c>
      <c r="F269" s="422">
        <f>+(($D219*F219)+(D235*F235)+(D251*F251)+(D267*F267))/$D269</f>
        <v>355.78315392936406</v>
      </c>
      <c r="G269" s="280">
        <f>(+($D219*G219)+(D235*G235)+(D251*G251)+(D267*G267))/$D269</f>
        <v>5.9926687055017815</v>
      </c>
    </row>
    <row r="270" spans="2:7" x14ac:dyDescent="0.25">
      <c r="B270" s="435"/>
      <c r="C270" s="376"/>
      <c r="D270" s="433"/>
      <c r="E270" s="103"/>
      <c r="F270" s="354"/>
      <c r="G270" s="342"/>
    </row>
    <row r="271" spans="2:7" ht="7.2" customHeight="1" x14ac:dyDescent="0.25">
      <c r="B271" s="312"/>
      <c r="C271" s="383"/>
      <c r="D271" s="383"/>
      <c r="E271" s="314"/>
      <c r="F271" s="423"/>
      <c r="G271" s="403"/>
    </row>
    <row r="272" spans="2:7" ht="4.95" customHeight="1" x14ac:dyDescent="0.25">
      <c r="B272" s="312"/>
    </row>
    <row r="273" spans="1:7" x14ac:dyDescent="0.25">
      <c r="B273" s="300" t="s">
        <v>121</v>
      </c>
      <c r="C273" s="384"/>
      <c r="D273" s="384"/>
      <c r="E273" s="384"/>
      <c r="F273" s="384"/>
      <c r="G273" s="440"/>
    </row>
    <row r="274" spans="1:7" x14ac:dyDescent="0.25">
      <c r="B274" s="331" t="s">
        <v>7</v>
      </c>
      <c r="C274" s="385" t="s">
        <v>123</v>
      </c>
      <c r="D274" s="385" t="s">
        <v>3</v>
      </c>
      <c r="E274" s="386" t="s">
        <v>134</v>
      </c>
      <c r="F274" s="386" t="s">
        <v>124</v>
      </c>
      <c r="G274" s="344" t="s">
        <v>15</v>
      </c>
    </row>
    <row r="275" spans="1:7" x14ac:dyDescent="0.25">
      <c r="B275" s="332"/>
      <c r="C275" s="387" t="s">
        <v>125</v>
      </c>
      <c r="D275" s="387" t="s">
        <v>126</v>
      </c>
      <c r="E275" s="388" t="s">
        <v>12</v>
      </c>
      <c r="F275" s="388" t="s">
        <v>127</v>
      </c>
      <c r="G275" s="345" t="s">
        <v>16</v>
      </c>
    </row>
    <row r="276" spans="1:7" x14ac:dyDescent="0.25">
      <c r="B276" s="333"/>
      <c r="C276" s="389" t="s">
        <v>4</v>
      </c>
      <c r="D276" s="389" t="s">
        <v>5</v>
      </c>
      <c r="E276" s="390" t="s">
        <v>6</v>
      </c>
      <c r="F276" s="390" t="s">
        <v>17</v>
      </c>
      <c r="G276" s="346" t="s">
        <v>18</v>
      </c>
    </row>
    <row r="277" spans="1:7" x14ac:dyDescent="0.25">
      <c r="A277" s="445"/>
      <c r="C277" s="380"/>
      <c r="D277" s="380"/>
      <c r="E277" s="391"/>
      <c r="F277" s="380"/>
      <c r="G277" s="441"/>
    </row>
    <row r="278" spans="1:7" x14ac:dyDescent="0.25">
      <c r="B278" s="9" t="s">
        <v>2</v>
      </c>
      <c r="C278" s="377"/>
      <c r="D278" s="377"/>
      <c r="E278" s="378"/>
      <c r="F278" s="377"/>
      <c r="G278" s="438"/>
    </row>
    <row r="279" spans="1:7" x14ac:dyDescent="0.25">
      <c r="B279" s="7" t="s">
        <v>20</v>
      </c>
      <c r="C279" s="356">
        <v>0</v>
      </c>
      <c r="D279" s="356">
        <v>0</v>
      </c>
      <c r="E279" s="356">
        <v>0</v>
      </c>
      <c r="F279" s="356">
        <v>0</v>
      </c>
      <c r="G279" s="438">
        <v>0</v>
      </c>
    </row>
    <row r="280" spans="1:7" x14ac:dyDescent="0.25">
      <c r="B280" s="7" t="s">
        <v>21</v>
      </c>
      <c r="C280" s="377">
        <v>0</v>
      </c>
      <c r="D280" s="377">
        <v>0</v>
      </c>
      <c r="E280" s="377">
        <v>0</v>
      </c>
      <c r="F280" s="377">
        <v>0</v>
      </c>
      <c r="G280" s="377">
        <v>0</v>
      </c>
    </row>
    <row r="281" spans="1:7" x14ac:dyDescent="0.25">
      <c r="B281" s="7" t="s">
        <v>22</v>
      </c>
      <c r="C281" s="377">
        <v>0</v>
      </c>
      <c r="D281" s="377">
        <v>0</v>
      </c>
      <c r="E281" s="377">
        <v>0</v>
      </c>
      <c r="F281" s="377">
        <v>0</v>
      </c>
      <c r="G281" s="377">
        <v>0</v>
      </c>
    </row>
    <row r="282" spans="1:7" x14ac:dyDescent="0.25">
      <c r="B282" s="7" t="s">
        <v>23</v>
      </c>
      <c r="C282" s="377">
        <v>0</v>
      </c>
      <c r="D282" s="377">
        <v>0</v>
      </c>
      <c r="E282" s="377">
        <v>0</v>
      </c>
      <c r="F282" s="377">
        <v>0</v>
      </c>
      <c r="G282" s="377">
        <v>0</v>
      </c>
    </row>
    <row r="283" spans="1:7" x14ac:dyDescent="0.25">
      <c r="B283" s="7" t="s">
        <v>24</v>
      </c>
      <c r="C283" s="491">
        <v>0</v>
      </c>
      <c r="D283" s="391">
        <v>0</v>
      </c>
      <c r="E283" s="357">
        <v>0</v>
      </c>
      <c r="F283" s="520">
        <v>0</v>
      </c>
      <c r="G283" s="521">
        <v>0</v>
      </c>
    </row>
    <row r="284" spans="1:7" x14ac:dyDescent="0.25">
      <c r="B284" s="7" t="s">
        <v>25</v>
      </c>
      <c r="C284" s="377">
        <v>0</v>
      </c>
      <c r="D284" s="377">
        <v>0</v>
      </c>
      <c r="E284" s="377">
        <v>0</v>
      </c>
      <c r="F284" s="377">
        <v>0</v>
      </c>
      <c r="G284" s="377">
        <v>0</v>
      </c>
    </row>
    <row r="285" spans="1:7" x14ac:dyDescent="0.25">
      <c r="B285" s="7" t="s">
        <v>26</v>
      </c>
      <c r="C285" s="377">
        <v>0</v>
      </c>
      <c r="D285" s="377">
        <v>0</v>
      </c>
      <c r="E285" s="377">
        <v>0</v>
      </c>
      <c r="F285" s="377">
        <v>0</v>
      </c>
      <c r="G285" s="377">
        <v>0</v>
      </c>
    </row>
    <row r="286" spans="1:7" x14ac:dyDescent="0.25">
      <c r="B286" s="7" t="s">
        <v>27</v>
      </c>
      <c r="C286" s="377">
        <v>0</v>
      </c>
      <c r="D286" s="377">
        <v>0</v>
      </c>
      <c r="E286" s="377">
        <v>0</v>
      </c>
      <c r="F286" s="377">
        <v>0</v>
      </c>
      <c r="G286" s="377">
        <v>0</v>
      </c>
    </row>
    <row r="287" spans="1:7" x14ac:dyDescent="0.25">
      <c r="B287" s="7" t="s">
        <v>28</v>
      </c>
      <c r="C287" s="377">
        <v>0</v>
      </c>
      <c r="D287" s="377">
        <v>0</v>
      </c>
      <c r="E287" s="377">
        <v>0</v>
      </c>
      <c r="F287" s="377">
        <v>0</v>
      </c>
      <c r="G287" s="377">
        <v>0</v>
      </c>
    </row>
    <row r="288" spans="1:7" x14ac:dyDescent="0.25">
      <c r="B288" s="145" t="s">
        <v>29</v>
      </c>
      <c r="C288" s="377">
        <v>0</v>
      </c>
      <c r="D288" s="377">
        <v>0</v>
      </c>
      <c r="E288" s="377">
        <v>0</v>
      </c>
      <c r="F288" s="377">
        <v>0</v>
      </c>
      <c r="G288" s="447">
        <v>0</v>
      </c>
    </row>
    <row r="289" spans="2:7" x14ac:dyDescent="0.25">
      <c r="B289" s="145" t="s">
        <v>30</v>
      </c>
      <c r="C289" s="377">
        <v>0</v>
      </c>
      <c r="D289" s="377">
        <v>0</v>
      </c>
      <c r="E289" s="377">
        <v>0</v>
      </c>
      <c r="F289" s="377">
        <v>0</v>
      </c>
      <c r="G289" s="377">
        <v>0</v>
      </c>
    </row>
    <row r="290" spans="2:7" x14ac:dyDescent="0.25">
      <c r="B290" s="233" t="s">
        <v>31</v>
      </c>
      <c r="C290" s="377">
        <v>0</v>
      </c>
      <c r="D290" s="377">
        <v>0</v>
      </c>
      <c r="E290" s="377">
        <v>0</v>
      </c>
      <c r="F290" s="377">
        <v>0</v>
      </c>
      <c r="G290" s="377">
        <v>0</v>
      </c>
    </row>
    <row r="291" spans="2:7" x14ac:dyDescent="0.25">
      <c r="B291" s="7"/>
      <c r="C291" s="513"/>
      <c r="D291" s="514"/>
      <c r="E291" s="456"/>
      <c r="F291" s="462"/>
      <c r="G291" s="501"/>
    </row>
    <row r="292" spans="2:7" x14ac:dyDescent="0.25">
      <c r="B292" s="258" t="s">
        <v>0</v>
      </c>
      <c r="C292" s="468">
        <f>SUM(C279:C290)</f>
        <v>0</v>
      </c>
      <c r="D292" s="468">
        <f>SUM(D278:D290)</f>
        <v>0</v>
      </c>
      <c r="E292" s="469">
        <f>IFERROR(D292/C292,0)</f>
        <v>0</v>
      </c>
      <c r="F292" s="470">
        <f>IFERROR((($D279*F279)+($D280*F280)+($D281*F281)+($D282*F282)+($D283*F283)+($D284*F284)+($D285*F285)+($D286*F286)+($D287*F287)+($D288*F288)+($D289*F289)+(D290*F290))/$D292,0)</f>
        <v>0</v>
      </c>
      <c r="G292" s="471">
        <f>IFERROR((($D279*G279)+($D280*G280)+($D281*G281)+($D282*G282)+($D283*G283)+($D284*G284)+($D285*G285)+($D286*G286)+($D287*G287)+($D288*G288)+($D289*G289)+($D290*G290))/$D292,0)</f>
        <v>0</v>
      </c>
    </row>
    <row r="293" spans="2:7" x14ac:dyDescent="0.25">
      <c r="B293" s="434"/>
      <c r="C293" s="432"/>
      <c r="D293" s="381"/>
      <c r="E293" s="531"/>
      <c r="F293" s="350"/>
      <c r="G293" s="341"/>
    </row>
    <row r="294" spans="2:7" x14ac:dyDescent="0.25">
      <c r="B294" s="436" t="s">
        <v>135</v>
      </c>
      <c r="C294" s="373">
        <f>+C292</f>
        <v>0</v>
      </c>
      <c r="D294" s="374">
        <f>+D292</f>
        <v>0</v>
      </c>
      <c r="E294" s="373">
        <f>+E292</f>
        <v>0</v>
      </c>
      <c r="F294" s="536">
        <f t="shared" ref="F294:G294" si="2">+F292</f>
        <v>0</v>
      </c>
      <c r="G294" s="537">
        <f t="shared" si="2"/>
        <v>0</v>
      </c>
    </row>
    <row r="295" spans="2:7" x14ac:dyDescent="0.25">
      <c r="B295" s="435"/>
      <c r="C295" s="433"/>
      <c r="D295" s="376"/>
      <c r="E295" s="532"/>
      <c r="F295" s="354"/>
      <c r="G295" s="342"/>
    </row>
    <row r="296" spans="2:7" x14ac:dyDescent="0.25">
      <c r="B296" s="572"/>
      <c r="C296" s="383"/>
      <c r="D296" s="383"/>
      <c r="E296" s="314"/>
      <c r="F296" s="423"/>
      <c r="G296" s="403"/>
    </row>
    <row r="297" spans="2:7" x14ac:dyDescent="0.25">
      <c r="B297" s="572"/>
      <c r="C297" s="383"/>
      <c r="D297" s="383"/>
      <c r="E297" s="314"/>
      <c r="F297" s="423"/>
      <c r="G297" s="403"/>
    </row>
    <row r="298" spans="2:7" x14ac:dyDescent="0.25">
      <c r="B298" s="300" t="s">
        <v>165</v>
      </c>
      <c r="C298" s="384"/>
      <c r="D298" s="384"/>
      <c r="E298" s="384"/>
      <c r="F298" s="384"/>
      <c r="G298" s="440"/>
    </row>
    <row r="299" spans="2:7" x14ac:dyDescent="0.25">
      <c r="B299" s="581" t="s">
        <v>7</v>
      </c>
      <c r="C299" s="385" t="s">
        <v>123</v>
      </c>
      <c r="D299" s="582" t="s">
        <v>3</v>
      </c>
      <c r="E299" s="385" t="s">
        <v>134</v>
      </c>
      <c r="F299" s="582" t="s">
        <v>124</v>
      </c>
      <c r="G299" s="344" t="s">
        <v>15</v>
      </c>
    </row>
    <row r="300" spans="2:7" x14ac:dyDescent="0.25">
      <c r="B300" s="576"/>
      <c r="C300" s="387" t="s">
        <v>125</v>
      </c>
      <c r="D300" s="583" t="s">
        <v>126</v>
      </c>
      <c r="E300" s="387" t="s">
        <v>12</v>
      </c>
      <c r="F300" s="583" t="s">
        <v>127</v>
      </c>
      <c r="G300" s="345" t="s">
        <v>16</v>
      </c>
    </row>
    <row r="301" spans="2:7" x14ac:dyDescent="0.25">
      <c r="B301" s="577"/>
      <c r="C301" s="389" t="s">
        <v>4</v>
      </c>
      <c r="D301" s="584" t="s">
        <v>5</v>
      </c>
      <c r="E301" s="389" t="s">
        <v>6</v>
      </c>
      <c r="F301" s="584" t="s">
        <v>17</v>
      </c>
      <c r="G301" s="346" t="s">
        <v>18</v>
      </c>
    </row>
    <row r="302" spans="2:7" x14ac:dyDescent="0.25">
      <c r="B302" s="578"/>
      <c r="C302" s="380"/>
      <c r="D302" s="585"/>
      <c r="E302" s="491"/>
      <c r="F302" s="585"/>
      <c r="G302" s="441"/>
    </row>
    <row r="303" spans="2:7" x14ac:dyDescent="0.25">
      <c r="B303" s="9" t="s">
        <v>2</v>
      </c>
      <c r="C303" s="377"/>
      <c r="D303" s="314"/>
      <c r="E303" s="377"/>
      <c r="F303" s="314"/>
      <c r="G303" s="438"/>
    </row>
    <row r="304" spans="2:7" x14ac:dyDescent="0.25">
      <c r="B304" s="7" t="s">
        <v>20</v>
      </c>
      <c r="C304" s="336">
        <v>15</v>
      </c>
      <c r="D304" s="579">
        <v>181631444</v>
      </c>
      <c r="E304" s="94">
        <v>12108762.933333334</v>
      </c>
      <c r="F304" s="408">
        <v>49.112776992512373</v>
      </c>
      <c r="G304" s="343">
        <v>5.7994746715664851</v>
      </c>
    </row>
    <row r="305" spans="2:7" x14ac:dyDescent="0.25">
      <c r="B305" s="7" t="s">
        <v>21</v>
      </c>
      <c r="C305" s="377">
        <v>12</v>
      </c>
      <c r="D305" s="377">
        <v>401858334</v>
      </c>
      <c r="E305" s="377">
        <v>33488194.5</v>
      </c>
      <c r="F305" s="377">
        <v>55.182033268470178</v>
      </c>
      <c r="G305" s="447">
        <v>5.620465367071561</v>
      </c>
    </row>
    <row r="306" spans="2:7" x14ac:dyDescent="0.25">
      <c r="B306" s="7" t="s">
        <v>22</v>
      </c>
      <c r="C306" s="216">
        <v>4</v>
      </c>
      <c r="D306" s="507">
        <v>46968799</v>
      </c>
      <c r="E306" s="377">
        <v>11742199.75</v>
      </c>
      <c r="F306" s="588">
        <v>48</v>
      </c>
      <c r="G306" s="463">
        <v>5.7994746715664851</v>
      </c>
    </row>
    <row r="307" spans="2:7" x14ac:dyDescent="0.25">
      <c r="B307" s="7" t="s">
        <v>23</v>
      </c>
      <c r="C307" s="216">
        <v>7</v>
      </c>
      <c r="D307" s="507">
        <v>96667464</v>
      </c>
      <c r="E307" s="377">
        <v>13809637.714285715</v>
      </c>
      <c r="F307" s="588">
        <v>54.701679274424741</v>
      </c>
      <c r="G307" s="463">
        <v>5.7994746715664851</v>
      </c>
    </row>
    <row r="308" spans="2:7" x14ac:dyDescent="0.25">
      <c r="B308" s="7" t="s">
        <v>24</v>
      </c>
      <c r="C308" s="491">
        <v>13</v>
      </c>
      <c r="D308" s="586">
        <v>194633634</v>
      </c>
      <c r="E308" s="357">
        <v>14971818</v>
      </c>
      <c r="F308" s="589">
        <v>53.806626659398447</v>
      </c>
      <c r="G308" s="495">
        <v>5.7994746715664851</v>
      </c>
    </row>
    <row r="309" spans="2:7" x14ac:dyDescent="0.25">
      <c r="B309" s="7" t="s">
        <v>25</v>
      </c>
      <c r="C309" s="216">
        <v>19</v>
      </c>
      <c r="D309" s="507">
        <v>283353831</v>
      </c>
      <c r="E309" s="196">
        <v>14913359.52631579</v>
      </c>
      <c r="F309" s="588">
        <v>58.891639252267602</v>
      </c>
      <c r="G309" s="463">
        <v>5.7994746715664851</v>
      </c>
    </row>
    <row r="310" spans="2:7" x14ac:dyDescent="0.25">
      <c r="B310" s="7" t="s">
        <v>26</v>
      </c>
      <c r="C310" s="377">
        <v>8</v>
      </c>
      <c r="D310" s="377">
        <v>147109229</v>
      </c>
      <c r="E310" s="377">
        <v>18388653.625</v>
      </c>
      <c r="F310" s="377">
        <v>57.925752870338272</v>
      </c>
      <c r="G310" s="447">
        <v>5.7994746715664851</v>
      </c>
    </row>
    <row r="311" spans="2:7" x14ac:dyDescent="0.25">
      <c r="B311" s="7" t="s">
        <v>27</v>
      </c>
      <c r="C311" s="377">
        <v>15</v>
      </c>
      <c r="D311" s="377">
        <v>216858153</v>
      </c>
      <c r="E311" s="377">
        <v>14457210.199999999</v>
      </c>
      <c r="F311" s="377">
        <v>57.625137275793364</v>
      </c>
      <c r="G311" s="447">
        <v>5.7994746715664851</v>
      </c>
    </row>
    <row r="312" spans="2:7" x14ac:dyDescent="0.25">
      <c r="B312" s="7" t="s">
        <v>28</v>
      </c>
      <c r="C312" s="377">
        <v>11</v>
      </c>
      <c r="D312" s="377">
        <v>207344644</v>
      </c>
      <c r="E312" s="377">
        <v>18849513.09090909</v>
      </c>
      <c r="F312" s="377">
        <v>58.068633014701838</v>
      </c>
      <c r="G312" s="447">
        <v>5.7994746715664851</v>
      </c>
    </row>
    <row r="313" spans="2:7" x14ac:dyDescent="0.25">
      <c r="B313" s="7" t="s">
        <v>29</v>
      </c>
      <c r="C313" s="216">
        <v>16</v>
      </c>
      <c r="D313" s="507">
        <v>566931510</v>
      </c>
      <c r="E313" s="216">
        <v>35433219.375</v>
      </c>
      <c r="F313" s="507">
        <v>31.422210926325121</v>
      </c>
      <c r="G313" s="506">
        <v>5.5140471803590989</v>
      </c>
    </row>
    <row r="314" spans="2:7" x14ac:dyDescent="0.25">
      <c r="B314" s="7" t="s">
        <v>30</v>
      </c>
      <c r="C314" s="216">
        <v>17</v>
      </c>
      <c r="D314" s="507">
        <v>302444015</v>
      </c>
      <c r="E314" s="216">
        <v>17790824.411764707</v>
      </c>
      <c r="F314" s="507">
        <v>59.757887144832409</v>
      </c>
      <c r="G314" s="506">
        <v>5.7994746715664851</v>
      </c>
    </row>
    <row r="315" spans="2:7" x14ac:dyDescent="0.25">
      <c r="B315" s="233" t="s">
        <v>31</v>
      </c>
      <c r="C315" s="216">
        <v>24</v>
      </c>
      <c r="D315" s="507">
        <v>423967955</v>
      </c>
      <c r="E315" s="216">
        <v>17665331.458333332</v>
      </c>
      <c r="F315" s="507">
        <v>59.81887976415576</v>
      </c>
      <c r="G315" s="506">
        <v>5.7994746715664851</v>
      </c>
    </row>
    <row r="316" spans="2:7" x14ac:dyDescent="0.25">
      <c r="B316" s="7"/>
      <c r="C316" s="216"/>
      <c r="D316" s="587"/>
      <c r="E316" s="196"/>
      <c r="F316" s="588"/>
      <c r="G316" s="463"/>
    </row>
    <row r="317" spans="2:7" x14ac:dyDescent="0.25">
      <c r="B317" s="29" t="s">
        <v>0</v>
      </c>
      <c r="C317" s="524">
        <f>SUM(C304:C315)</f>
        <v>161</v>
      </c>
      <c r="D317" s="580">
        <f>SUM(D303:D315)</f>
        <v>3069769012</v>
      </c>
      <c r="E317" s="524">
        <f>IFERROR(D317/C317,0)</f>
        <v>19066888.273291927</v>
      </c>
      <c r="F317" s="590">
        <f>IFERROR((($D304*F304)+($D305*F305)+($D306*F306)+($D307*F307)+($D308*F308)+($D309*F309)+($D310*F310)+($D311*F311)+($D312*F312)+($D313*F313)+($D314*F314)+(D315*F315))/$D317,0)</f>
        <v>52.155379907131589</v>
      </c>
      <c r="G317" s="471">
        <f>IFERROR((($D304*G304)+($D305*G305)+($D306*G306)+($D307*G307)+($D308*G308)+($D309*G309)+($D310*G310)+($D311*G311)+($D312*G312)+($D313*G313)+($D314*G314)+($D315*G315))/$D317,0)</f>
        <v>5.7233275026600374</v>
      </c>
    </row>
    <row r="318" spans="2:7" x14ac:dyDescent="0.25">
      <c r="B318" s="575"/>
      <c r="C318" s="337"/>
      <c r="D318" s="383"/>
      <c r="E318" s="377"/>
      <c r="F318" s="423"/>
      <c r="G318" s="438"/>
    </row>
    <row r="319" spans="2:7" x14ac:dyDescent="0.25">
      <c r="B319" s="9" t="s">
        <v>155</v>
      </c>
      <c r="C319" s="336"/>
      <c r="D319" s="579"/>
      <c r="E319" s="94"/>
      <c r="F319" s="408"/>
      <c r="G319" s="343"/>
    </row>
    <row r="320" spans="2:7" x14ac:dyDescent="0.25">
      <c r="B320" s="7" t="s">
        <v>20</v>
      </c>
      <c r="C320" s="491">
        <v>0</v>
      </c>
      <c r="D320" s="491">
        <v>0</v>
      </c>
      <c r="E320" s="491">
        <v>0</v>
      </c>
      <c r="F320" s="491">
        <v>0</v>
      </c>
      <c r="G320" s="491">
        <v>0</v>
      </c>
    </row>
    <row r="321" spans="2:7" x14ac:dyDescent="0.25">
      <c r="B321" s="233" t="s">
        <v>21</v>
      </c>
      <c r="C321" s="377">
        <v>0</v>
      </c>
      <c r="D321" s="377">
        <v>0</v>
      </c>
      <c r="E321" s="377">
        <v>0</v>
      </c>
      <c r="F321" s="377">
        <v>0</v>
      </c>
      <c r="G321" s="377">
        <v>0</v>
      </c>
    </row>
    <row r="322" spans="2:7" x14ac:dyDescent="0.25">
      <c r="B322" s="7" t="s">
        <v>22</v>
      </c>
      <c r="C322" s="491">
        <v>0</v>
      </c>
      <c r="D322" s="507">
        <v>0</v>
      </c>
      <c r="E322" s="216">
        <v>0</v>
      </c>
      <c r="F322" s="507">
        <v>0</v>
      </c>
      <c r="G322" s="506">
        <v>0</v>
      </c>
    </row>
    <row r="323" spans="2:7" x14ac:dyDescent="0.25">
      <c r="B323" s="7" t="s">
        <v>23</v>
      </c>
      <c r="C323" s="491">
        <v>0</v>
      </c>
      <c r="D323" s="491">
        <v>0</v>
      </c>
      <c r="E323" s="491">
        <v>0</v>
      </c>
      <c r="F323" s="491">
        <v>0</v>
      </c>
      <c r="G323" s="491">
        <v>0</v>
      </c>
    </row>
    <row r="324" spans="2:7" x14ac:dyDescent="0.25">
      <c r="B324" s="7" t="s">
        <v>24</v>
      </c>
      <c r="C324" s="491">
        <v>0</v>
      </c>
      <c r="D324" s="491">
        <v>0</v>
      </c>
      <c r="E324" s="491">
        <v>0</v>
      </c>
      <c r="F324" s="491">
        <v>0</v>
      </c>
      <c r="G324" s="491">
        <v>0</v>
      </c>
    </row>
    <row r="325" spans="2:7" x14ac:dyDescent="0.25">
      <c r="B325" s="7" t="s">
        <v>25</v>
      </c>
      <c r="C325" s="491">
        <v>0</v>
      </c>
      <c r="D325" s="491">
        <v>0</v>
      </c>
      <c r="E325" s="491">
        <v>0</v>
      </c>
      <c r="F325" s="491">
        <v>0</v>
      </c>
      <c r="G325" s="491">
        <v>0</v>
      </c>
    </row>
    <row r="326" spans="2:7" x14ac:dyDescent="0.25">
      <c r="B326" s="7" t="s">
        <v>26</v>
      </c>
      <c r="C326" s="377">
        <v>0</v>
      </c>
      <c r="D326" s="377">
        <v>0</v>
      </c>
      <c r="E326" s="377">
        <v>0</v>
      </c>
      <c r="F326" s="377">
        <v>0</v>
      </c>
      <c r="G326" s="377">
        <v>0</v>
      </c>
    </row>
    <row r="327" spans="2:7" x14ac:dyDescent="0.25">
      <c r="B327" s="7" t="s">
        <v>27</v>
      </c>
      <c r="C327" s="377">
        <v>0</v>
      </c>
      <c r="D327" s="377">
        <v>0</v>
      </c>
      <c r="E327" s="377">
        <v>0</v>
      </c>
      <c r="F327" s="377">
        <v>0</v>
      </c>
      <c r="G327" s="377">
        <v>0</v>
      </c>
    </row>
    <row r="328" spans="2:7" x14ac:dyDescent="0.25">
      <c r="B328" s="7" t="s">
        <v>28</v>
      </c>
      <c r="C328" s="377">
        <v>0</v>
      </c>
      <c r="D328" s="377">
        <v>0</v>
      </c>
      <c r="E328" s="377">
        <v>0</v>
      </c>
      <c r="F328" s="377">
        <v>0</v>
      </c>
      <c r="G328" s="377">
        <v>0</v>
      </c>
    </row>
    <row r="329" spans="2:7" x14ac:dyDescent="0.25">
      <c r="B329" s="7" t="s">
        <v>29</v>
      </c>
      <c r="C329" s="377">
        <v>0</v>
      </c>
      <c r="D329" s="377">
        <v>0</v>
      </c>
      <c r="E329" s="377">
        <v>0</v>
      </c>
      <c r="F329" s="377">
        <v>0</v>
      </c>
      <c r="G329" s="377">
        <v>0</v>
      </c>
    </row>
    <row r="330" spans="2:7" x14ac:dyDescent="0.25">
      <c r="B330" s="7" t="s">
        <v>30</v>
      </c>
      <c r="C330" s="377">
        <v>0</v>
      </c>
      <c r="D330" s="377">
        <v>0</v>
      </c>
      <c r="E330" s="377">
        <v>0</v>
      </c>
      <c r="F330" s="377">
        <v>0</v>
      </c>
      <c r="G330" s="377">
        <v>0</v>
      </c>
    </row>
    <row r="331" spans="2:7" x14ac:dyDescent="0.25">
      <c r="B331" s="233" t="s">
        <v>31</v>
      </c>
      <c r="C331" s="377">
        <v>0</v>
      </c>
      <c r="D331" s="377">
        <v>0</v>
      </c>
      <c r="E331" s="377">
        <v>0</v>
      </c>
      <c r="F331" s="377">
        <v>0</v>
      </c>
      <c r="G331" s="377">
        <v>0</v>
      </c>
    </row>
    <row r="332" spans="2:7" x14ac:dyDescent="0.25">
      <c r="B332" s="233"/>
      <c r="C332" s="514"/>
      <c r="D332" s="507"/>
      <c r="E332" s="514"/>
      <c r="F332" s="507"/>
      <c r="G332" s="591"/>
    </row>
    <row r="333" spans="2:7" x14ac:dyDescent="0.25">
      <c r="B333" s="258" t="s">
        <v>0</v>
      </c>
      <c r="C333" s="468">
        <f>SUM(C320:C331)</f>
        <v>0</v>
      </c>
      <c r="D333" s="468">
        <f>SUM(D319:D331)</f>
        <v>0</v>
      </c>
      <c r="E333" s="524">
        <f>IFERROR(D333/C333,0)</f>
        <v>0</v>
      </c>
      <c r="F333" s="602">
        <f>IFERROR((($D320*F320)+($D321*F321)+($D322*F322)+($D323*F323)+($D324*F324)+($D325*F325)+($D326*F326)+($D327*F327)+($D328*F328)+($D329*F329)+($D330*F330)+(D331*F331))/$D333,0)</f>
        <v>0</v>
      </c>
      <c r="G333" s="471">
        <f>IFERROR((($D320*G320)+($D321*G321)+($D322*G322)+($D323*G323)+($D324*G324)+($D325*G325)+($D326*G326)+($D327*G327)+($D328*G328)+($D329*G329)+($D330*G330)+($D331*G331))/$D333,0)</f>
        <v>0</v>
      </c>
    </row>
    <row r="334" spans="2:7" x14ac:dyDescent="0.25">
      <c r="B334" s="434"/>
      <c r="C334" s="432"/>
      <c r="D334" s="381"/>
      <c r="E334" s="531"/>
      <c r="F334" s="601"/>
      <c r="G334" s="341"/>
    </row>
    <row r="335" spans="2:7" x14ac:dyDescent="0.25">
      <c r="B335" s="436" t="s">
        <v>135</v>
      </c>
      <c r="C335" s="373">
        <f>+C317+C333</f>
        <v>161</v>
      </c>
      <c r="D335" s="374">
        <f>+D317+D333</f>
        <v>3069769012</v>
      </c>
      <c r="E335" s="373">
        <f>IFERROR(D335/C335,0)</f>
        <v>19066888.273291927</v>
      </c>
      <c r="F335" s="536">
        <f>IFERROR((($D317*F317+D333*F333))/$D335,0)</f>
        <v>52.155379907131589</v>
      </c>
      <c r="G335" s="537">
        <f>IFERROR((+($D317*G317+D333*G333))/$D335,0)</f>
        <v>5.7233275026600374</v>
      </c>
    </row>
    <row r="336" spans="2:7" x14ac:dyDescent="0.25">
      <c r="B336" s="435"/>
      <c r="C336" s="433"/>
      <c r="D336" s="376"/>
      <c r="E336" s="532"/>
      <c r="F336" s="354"/>
      <c r="G336" s="342"/>
    </row>
    <row r="337" spans="2:7" x14ac:dyDescent="0.25">
      <c r="B337" s="572"/>
      <c r="C337" s="383"/>
      <c r="D337" s="383"/>
      <c r="E337" s="314"/>
      <c r="F337" s="423"/>
      <c r="G337" s="403"/>
    </row>
    <row r="338" spans="2:7" x14ac:dyDescent="0.25">
      <c r="B338" s="284" t="s">
        <v>128</v>
      </c>
      <c r="C338" s="392"/>
      <c r="D338" s="392"/>
      <c r="E338" s="392"/>
      <c r="F338" s="392"/>
      <c r="G338" s="442"/>
    </row>
    <row r="339" spans="2:7" x14ac:dyDescent="0.25">
      <c r="B339" s="284" t="s">
        <v>129</v>
      </c>
      <c r="C339" s="392"/>
      <c r="D339" s="392"/>
      <c r="E339" s="392"/>
      <c r="F339" s="392"/>
      <c r="G339" s="442"/>
    </row>
    <row r="340" spans="2:7" x14ac:dyDescent="0.25">
      <c r="B340" s="284" t="s">
        <v>130</v>
      </c>
      <c r="C340" s="392"/>
      <c r="D340" s="392"/>
      <c r="E340" s="392"/>
      <c r="F340" s="392"/>
      <c r="G340" s="442"/>
    </row>
    <row r="341" spans="2:7" x14ac:dyDescent="0.25">
      <c r="B341" s="284" t="s">
        <v>131</v>
      </c>
      <c r="C341" s="392"/>
      <c r="D341" s="392"/>
      <c r="E341" s="392"/>
      <c r="F341" s="392"/>
      <c r="G341" s="442"/>
    </row>
    <row r="342" spans="2:7" x14ac:dyDescent="0.25">
      <c r="B342" s="284" t="s">
        <v>132</v>
      </c>
    </row>
    <row r="343" spans="2:7" x14ac:dyDescent="0.25">
      <c r="B343" s="284" t="s">
        <v>177</v>
      </c>
      <c r="C343" s="603"/>
      <c r="D343" s="603"/>
      <c r="E343" s="603"/>
      <c r="F343" s="603"/>
      <c r="G343" s="603"/>
    </row>
  </sheetData>
  <mergeCells count="1">
    <mergeCell ref="B6:B8"/>
  </mergeCells>
  <pageMargins left="0.7" right="0.7" top="0.75" bottom="0.75" header="0.3" footer="0.3"/>
  <ignoredErrors>
    <ignoredError sqref="C8:G8 C177:G177 C203:G203 C276:G276 C301:G301" numberStoredAsText="1"/>
    <ignoredError sqref="F56:G56 F195:G195 F219:G219 F267:G267 F292:G292 F294:G294 F333:G333 F335:G335 F193:G193 F104:G104 F120:G120 F152:G152 F168"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57"/>
  <sheetViews>
    <sheetView showGridLines="0" topLeftCell="A211" zoomScale="115" zoomScaleNormal="115" workbookViewId="0">
      <selection activeCell="B6" sqref="B6:B8"/>
    </sheetView>
  </sheetViews>
  <sheetFormatPr baseColWidth="10" defaultRowHeight="13.2" x14ac:dyDescent="0.25"/>
  <cols>
    <col min="1" max="1" width="1.33203125" customWidth="1"/>
    <col min="2" max="2" width="19.5546875" customWidth="1"/>
    <col min="3" max="3" width="12.6640625" style="347" customWidth="1"/>
    <col min="4" max="4" width="14.33203125" style="347" bestFit="1" customWidth="1"/>
    <col min="5" max="6" width="13.6640625" style="347" customWidth="1"/>
    <col min="7" max="7" width="12.6640625" style="437" bestFit="1" customWidth="1"/>
  </cols>
  <sheetData>
    <row r="1" spans="2:7" ht="4.2" customHeight="1" x14ac:dyDescent="0.25"/>
    <row r="2" spans="2:7" x14ac:dyDescent="0.25">
      <c r="B2" s="11" t="s">
        <v>150</v>
      </c>
      <c r="C2" s="348"/>
      <c r="D2" s="348"/>
      <c r="E2" s="348"/>
      <c r="F2" s="404"/>
      <c r="G2" s="393"/>
    </row>
    <row r="3" spans="2:7" x14ac:dyDescent="0.25">
      <c r="B3" s="240" t="s">
        <v>151</v>
      </c>
      <c r="C3" s="348"/>
      <c r="D3" s="348"/>
      <c r="E3" s="348"/>
      <c r="F3" s="404"/>
      <c r="G3" s="393"/>
    </row>
    <row r="4" spans="2:7" ht="4.95" customHeight="1" x14ac:dyDescent="0.25">
      <c r="B4" s="1"/>
      <c r="C4" s="348"/>
      <c r="D4" s="348"/>
      <c r="E4" s="348"/>
      <c r="F4" s="404"/>
      <c r="G4" s="393"/>
    </row>
    <row r="5" spans="2:7" x14ac:dyDescent="0.25">
      <c r="B5" s="128" t="s">
        <v>120</v>
      </c>
      <c r="C5" s="348"/>
      <c r="D5" s="348"/>
      <c r="E5" s="348"/>
      <c r="F5" s="404"/>
      <c r="G5" s="393"/>
    </row>
    <row r="6" spans="2:7" x14ac:dyDescent="0.25">
      <c r="B6" s="604" t="s">
        <v>7</v>
      </c>
      <c r="C6" s="349" t="s">
        <v>51</v>
      </c>
      <c r="D6" s="349" t="s">
        <v>3</v>
      </c>
      <c r="E6" s="350" t="s">
        <v>11</v>
      </c>
      <c r="F6" s="405" t="s">
        <v>13</v>
      </c>
      <c r="G6" s="341" t="s">
        <v>15</v>
      </c>
    </row>
    <row r="7" spans="2:7" x14ac:dyDescent="0.25">
      <c r="B7" s="604"/>
      <c r="C7" s="351" t="s">
        <v>9</v>
      </c>
      <c r="D7" s="351" t="s">
        <v>50</v>
      </c>
      <c r="E7" s="352" t="s">
        <v>52</v>
      </c>
      <c r="F7" s="406" t="s">
        <v>52</v>
      </c>
      <c r="G7" s="448" t="s">
        <v>16</v>
      </c>
    </row>
    <row r="8" spans="2:7" x14ac:dyDescent="0.25">
      <c r="B8" s="604"/>
      <c r="C8" s="353" t="s">
        <v>4</v>
      </c>
      <c r="D8" s="353" t="s">
        <v>5</v>
      </c>
      <c r="E8" s="354" t="s">
        <v>6</v>
      </c>
      <c r="F8" s="407" t="s">
        <v>17</v>
      </c>
      <c r="G8" s="342" t="s">
        <v>18</v>
      </c>
    </row>
    <row r="9" spans="2:7" x14ac:dyDescent="0.25">
      <c r="B9" s="7"/>
      <c r="C9" s="355"/>
      <c r="D9" s="355"/>
      <c r="E9" s="93"/>
      <c r="F9" s="408"/>
      <c r="G9" s="424"/>
    </row>
    <row r="10" spans="2:7" x14ac:dyDescent="0.25">
      <c r="B10" s="9" t="s">
        <v>19</v>
      </c>
      <c r="C10" s="336"/>
      <c r="D10" s="356"/>
      <c r="E10" s="94"/>
      <c r="F10" s="408"/>
      <c r="G10" s="343"/>
    </row>
    <row r="11" spans="2:7" x14ac:dyDescent="0.25">
      <c r="B11" s="7" t="s">
        <v>20</v>
      </c>
      <c r="C11" s="357">
        <v>1253</v>
      </c>
      <c r="D11" s="357">
        <v>1337433786</v>
      </c>
      <c r="E11" s="357">
        <v>1067385.3040702315</v>
      </c>
      <c r="F11" s="340">
        <v>53.06282040717042</v>
      </c>
      <c r="G11" s="443">
        <v>1.6236416023589224</v>
      </c>
    </row>
    <row r="12" spans="2:7" x14ac:dyDescent="0.25">
      <c r="B12" s="7" t="s">
        <v>21</v>
      </c>
      <c r="C12" s="216">
        <v>1223</v>
      </c>
      <c r="D12" s="464">
        <v>1387293017</v>
      </c>
      <c r="E12" s="357">
        <v>1134336.0727718724</v>
      </c>
      <c r="F12" s="340">
        <v>53.355723700727026</v>
      </c>
      <c r="G12" s="443">
        <v>1.6289373212494156</v>
      </c>
    </row>
    <row r="13" spans="2:7" x14ac:dyDescent="0.25">
      <c r="B13" s="7" t="s">
        <v>22</v>
      </c>
      <c r="C13" s="216">
        <v>1358</v>
      </c>
      <c r="D13" s="464">
        <v>1612103303</v>
      </c>
      <c r="E13" s="357">
        <v>1187115.8343151694</v>
      </c>
      <c r="F13" s="216">
        <v>55.333769486110903</v>
      </c>
      <c r="G13" s="465">
        <v>1.6116272133585474</v>
      </c>
    </row>
    <row r="14" spans="2:7" x14ac:dyDescent="0.25">
      <c r="B14" s="7" t="s">
        <v>23</v>
      </c>
      <c r="C14" s="216">
        <v>1185</v>
      </c>
      <c r="D14" s="464">
        <v>1436391828</v>
      </c>
      <c r="E14" s="357">
        <v>1212145.0025316456</v>
      </c>
      <c r="F14" s="216">
        <v>55.866750412200204</v>
      </c>
      <c r="G14" s="463">
        <v>1.6021074617461553</v>
      </c>
    </row>
    <row r="15" spans="2:7" x14ac:dyDescent="0.25">
      <c r="B15" s="7" t="s">
        <v>24</v>
      </c>
      <c r="C15" s="216">
        <v>1377</v>
      </c>
      <c r="D15" s="464">
        <v>1736267824</v>
      </c>
      <c r="E15" s="196">
        <v>1260906.1902687</v>
      </c>
      <c r="F15" s="216">
        <v>55.397614030771784</v>
      </c>
      <c r="G15" s="463">
        <v>1.6362975685771852</v>
      </c>
    </row>
    <row r="16" spans="2:7" x14ac:dyDescent="0.25">
      <c r="B16" s="7" t="s">
        <v>25</v>
      </c>
      <c r="C16" s="216">
        <v>1326</v>
      </c>
      <c r="D16" s="464">
        <v>1711954770</v>
      </c>
      <c r="E16" s="196">
        <v>1291066.9457013574</v>
      </c>
      <c r="F16" s="216">
        <v>55.359765896151565</v>
      </c>
      <c r="G16" s="463">
        <v>1.6087323242949929</v>
      </c>
    </row>
    <row r="17" spans="2:7" x14ac:dyDescent="0.25">
      <c r="B17" s="7" t="s">
        <v>26</v>
      </c>
      <c r="C17" s="330">
        <v>1281</v>
      </c>
      <c r="D17" s="330">
        <v>1573675151</v>
      </c>
      <c r="E17" s="330">
        <v>1228473.9664324746</v>
      </c>
      <c r="F17" s="446">
        <v>54.708140841705394</v>
      </c>
      <c r="G17" s="447">
        <v>1.6134237434622871</v>
      </c>
    </row>
    <row r="18" spans="2:7" x14ac:dyDescent="0.25">
      <c r="B18" s="7" t="s">
        <v>27</v>
      </c>
      <c r="C18" s="216">
        <v>1446</v>
      </c>
      <c r="D18" s="464">
        <v>1808833831</v>
      </c>
      <c r="E18" s="330">
        <v>1250922.4280774551</v>
      </c>
      <c r="F18" s="216">
        <v>54.477894424675874</v>
      </c>
      <c r="G18" s="463">
        <v>1.5970802019403407</v>
      </c>
    </row>
    <row r="19" spans="2:7" x14ac:dyDescent="0.25">
      <c r="B19" s="7" t="s">
        <v>28</v>
      </c>
      <c r="C19" s="216">
        <v>1312</v>
      </c>
      <c r="D19" s="464">
        <v>1550859950</v>
      </c>
      <c r="E19" s="330">
        <v>1182057.8887195121</v>
      </c>
      <c r="F19" s="216">
        <v>54.338359664262398</v>
      </c>
      <c r="G19" s="463">
        <v>1.604018860368404</v>
      </c>
    </row>
    <row r="20" spans="2:7" x14ac:dyDescent="0.25">
      <c r="B20" s="7" t="s">
        <v>29</v>
      </c>
      <c r="C20" s="216">
        <v>1095</v>
      </c>
      <c r="D20" s="464">
        <v>1273347046</v>
      </c>
      <c r="E20" s="330">
        <v>1162874.0146118721</v>
      </c>
      <c r="F20" s="216">
        <v>53.335605669595282</v>
      </c>
      <c r="G20" s="463">
        <v>1.5750348895614432</v>
      </c>
    </row>
    <row r="21" spans="2:7" x14ac:dyDescent="0.25">
      <c r="B21" s="7" t="s">
        <v>30</v>
      </c>
      <c r="C21" s="216">
        <v>1378</v>
      </c>
      <c r="D21" s="464">
        <v>1705022633</v>
      </c>
      <c r="E21" s="330">
        <v>1237316.8599419449</v>
      </c>
      <c r="F21" s="216">
        <v>53.840321293846429</v>
      </c>
      <c r="G21" s="463">
        <v>1.5742616441033483</v>
      </c>
    </row>
    <row r="22" spans="2:7" x14ac:dyDescent="0.25">
      <c r="B22" s="233" t="s">
        <v>31</v>
      </c>
      <c r="C22" s="491">
        <v>1502</v>
      </c>
      <c r="D22" s="391">
        <v>1817785830</v>
      </c>
      <c r="E22" s="357">
        <v>1210243.5619174433</v>
      </c>
      <c r="F22" s="491">
        <v>53.644238976711577</v>
      </c>
      <c r="G22" s="495">
        <v>1.6035319104506387</v>
      </c>
    </row>
    <row r="23" spans="2:7" x14ac:dyDescent="0.25">
      <c r="B23" s="7"/>
      <c r="C23" s="456"/>
      <c r="D23" s="456"/>
      <c r="E23" s="196"/>
      <c r="F23" s="466"/>
      <c r="G23" s="467"/>
    </row>
    <row r="24" spans="2:7" x14ac:dyDescent="0.25">
      <c r="B24" s="29" t="s">
        <v>0</v>
      </c>
      <c r="C24" s="468">
        <f>SUM(C11:C23)</f>
        <v>15736</v>
      </c>
      <c r="D24" s="468">
        <f>SUM(D11:D23)</f>
        <v>18950968969</v>
      </c>
      <c r="E24" s="469">
        <f>D24/C24</f>
        <v>1204306.6197890188</v>
      </c>
      <c r="F24" s="470">
        <f>(($D11*F11)+($D12*F12)+($D13*F13)+($D14*F14)+($D15*F15)+($D16*F16)+($D17*F17)+($D18*F18)+($D19*F19)+($D20*F20)+($D21*F21)+($D22*F22))/$D24</f>
        <v>54.431505088440417</v>
      </c>
      <c r="G24" s="471">
        <f>(($D11*G11)+($D12*G12)+($D13*G13)+($D14*G14)+($D15*G15)+($D16*G16)+($D17*G17)+($D18*G18)+($D19*G19)+($D20*G20)+($D21*G21)+($D22*G22))/$D24</f>
        <v>1.6065605656145276</v>
      </c>
    </row>
    <row r="25" spans="2:7" x14ac:dyDescent="0.25">
      <c r="B25" s="9"/>
      <c r="C25" s="472"/>
      <c r="D25" s="472"/>
      <c r="E25" s="473"/>
      <c r="F25" s="474"/>
      <c r="G25" s="475"/>
    </row>
    <row r="26" spans="2:7" x14ac:dyDescent="0.25">
      <c r="B26" s="9" t="s">
        <v>81</v>
      </c>
      <c r="C26" s="472"/>
      <c r="D26" s="472"/>
      <c r="E26" s="476"/>
      <c r="F26" s="474"/>
      <c r="G26" s="475"/>
    </row>
    <row r="27" spans="2:7" x14ac:dyDescent="0.25">
      <c r="B27" s="7" t="s">
        <v>20</v>
      </c>
      <c r="C27" s="337">
        <v>333</v>
      </c>
      <c r="D27" s="337">
        <v>435689017</v>
      </c>
      <c r="E27" s="337">
        <v>1308375.4264264265</v>
      </c>
      <c r="F27" s="340">
        <v>50.488959562182401</v>
      </c>
      <c r="G27" s="438">
        <v>1.5192495303823552</v>
      </c>
    </row>
    <row r="28" spans="2:7" x14ac:dyDescent="0.25">
      <c r="B28" s="7" t="s">
        <v>21</v>
      </c>
      <c r="C28" s="477">
        <v>280</v>
      </c>
      <c r="D28" s="478">
        <v>330614103</v>
      </c>
      <c r="E28" s="337">
        <v>1180764.6535714285</v>
      </c>
      <c r="F28" s="216">
        <v>50.568427179284605</v>
      </c>
      <c r="G28" s="463">
        <v>1.5171602774610011</v>
      </c>
    </row>
    <row r="29" spans="2:7" x14ac:dyDescent="0.25">
      <c r="B29" s="7" t="s">
        <v>22</v>
      </c>
      <c r="C29" s="522">
        <v>220</v>
      </c>
      <c r="D29" s="523">
        <v>244386691</v>
      </c>
      <c r="E29" s="337">
        <v>1110848.5954545455</v>
      </c>
      <c r="F29" s="522">
        <v>48.027504996170187</v>
      </c>
      <c r="G29" s="495">
        <v>1.4801079962656396</v>
      </c>
    </row>
    <row r="30" spans="2:7" x14ac:dyDescent="0.25">
      <c r="B30" s="7" t="s">
        <v>23</v>
      </c>
      <c r="C30" s="216">
        <v>223</v>
      </c>
      <c r="D30" s="464">
        <v>271147518</v>
      </c>
      <c r="E30" s="337">
        <v>1215908.1524663677</v>
      </c>
      <c r="F30" s="216">
        <v>48.548995152520632</v>
      </c>
      <c r="G30" s="463">
        <v>1.4804832286534151</v>
      </c>
    </row>
    <row r="31" spans="2:7" x14ac:dyDescent="0.25">
      <c r="B31" s="7" t="s">
        <v>24</v>
      </c>
      <c r="C31" s="216">
        <v>213</v>
      </c>
      <c r="D31" s="464">
        <v>262725070</v>
      </c>
      <c r="E31" s="337">
        <v>1233451.0328638498</v>
      </c>
      <c r="F31" s="216">
        <v>52.051357089751654</v>
      </c>
      <c r="G31" s="463">
        <v>1.4756652193488806</v>
      </c>
    </row>
    <row r="32" spans="2:7" x14ac:dyDescent="0.25">
      <c r="B32" s="7" t="s">
        <v>25</v>
      </c>
      <c r="C32" s="216">
        <v>265</v>
      </c>
      <c r="D32" s="464">
        <v>326787656</v>
      </c>
      <c r="E32" s="337">
        <v>1233160.9660377358</v>
      </c>
      <c r="F32" s="216">
        <v>50.644964918748336</v>
      </c>
      <c r="G32" s="463">
        <v>1.4879633676554784</v>
      </c>
    </row>
    <row r="33" spans="2:7" x14ac:dyDescent="0.25">
      <c r="B33" s="7" t="s">
        <v>26</v>
      </c>
      <c r="C33" s="330">
        <v>291</v>
      </c>
      <c r="D33" s="330">
        <v>333315795</v>
      </c>
      <c r="E33" s="330">
        <v>1145415.1030927836</v>
      </c>
      <c r="F33" s="446">
        <v>49.239631305201122</v>
      </c>
      <c r="G33" s="447">
        <v>1.5002828100300498</v>
      </c>
    </row>
    <row r="34" spans="2:7" x14ac:dyDescent="0.25">
      <c r="B34" s="7" t="s">
        <v>27</v>
      </c>
      <c r="C34" s="216">
        <v>292</v>
      </c>
      <c r="D34" s="464">
        <v>349428904</v>
      </c>
      <c r="E34" s="196">
        <v>1196674.3287671234</v>
      </c>
      <c r="F34" s="216">
        <v>49.674508809380008</v>
      </c>
      <c r="G34" s="463">
        <v>1.48345828460716</v>
      </c>
    </row>
    <row r="35" spans="2:7" x14ac:dyDescent="0.25">
      <c r="B35" s="7" t="s">
        <v>28</v>
      </c>
      <c r="C35" s="330">
        <v>331</v>
      </c>
      <c r="D35" s="330">
        <v>463375581</v>
      </c>
      <c r="E35" s="330">
        <v>1399926.2265861027</v>
      </c>
      <c r="F35" s="446">
        <v>49.683455222902651</v>
      </c>
      <c r="G35" s="447">
        <v>1.4644647120928023</v>
      </c>
    </row>
    <row r="36" spans="2:7" x14ac:dyDescent="0.25">
      <c r="B36" s="7" t="s">
        <v>29</v>
      </c>
      <c r="C36" s="330">
        <v>258</v>
      </c>
      <c r="D36" s="330">
        <v>340121089</v>
      </c>
      <c r="E36" s="330">
        <v>1318298.7945736435</v>
      </c>
      <c r="F36" s="446">
        <v>50.019119343699387</v>
      </c>
      <c r="G36" s="447">
        <v>1.506690015213964</v>
      </c>
    </row>
    <row r="37" spans="2:7" x14ac:dyDescent="0.25">
      <c r="B37" s="7" t="s">
        <v>30</v>
      </c>
      <c r="C37" s="216">
        <v>326</v>
      </c>
      <c r="D37" s="464">
        <v>425343267</v>
      </c>
      <c r="E37" s="196">
        <v>1304733.9478527608</v>
      </c>
      <c r="F37" s="216">
        <v>48.440781365418907</v>
      </c>
      <c r="G37" s="463">
        <v>1.5037551303474612</v>
      </c>
    </row>
    <row r="38" spans="2:7" x14ac:dyDescent="0.25">
      <c r="B38" s="7" t="s">
        <v>31</v>
      </c>
      <c r="C38" s="216">
        <v>411</v>
      </c>
      <c r="D38" s="464">
        <v>529351182</v>
      </c>
      <c r="E38" s="196">
        <v>1287959.0802919709</v>
      </c>
      <c r="F38" s="216">
        <v>49.336455863434722</v>
      </c>
      <c r="G38" s="463">
        <v>1.510873643879008</v>
      </c>
    </row>
    <row r="39" spans="2:7" x14ac:dyDescent="0.25">
      <c r="B39" s="9"/>
      <c r="C39" s="456"/>
      <c r="D39" s="456"/>
      <c r="E39" s="196"/>
      <c r="F39" s="466"/>
      <c r="G39" s="467"/>
    </row>
    <row r="40" spans="2:7" x14ac:dyDescent="0.25">
      <c r="B40" s="29" t="s">
        <v>0</v>
      </c>
      <c r="C40" s="468">
        <f>SUM(C27:C39)</f>
        <v>3443</v>
      </c>
      <c r="D40" s="468">
        <f>SUM(D27:D39)</f>
        <v>4312285873</v>
      </c>
      <c r="E40" s="469">
        <f>D40/C40</f>
        <v>1252479.1963404007</v>
      </c>
      <c r="F40" s="470">
        <f>(($D27*F27)+($D28*F28)+($D29*F29)+($D30*F30)+($D31*F31)+($D32*F32)+($D33*F33)+($D34*F34)+($D35*F35)+($D36*F36)+($D37*F37)+($D38*F38))/$D40</f>
        <v>49.710914294711927</v>
      </c>
      <c r="G40" s="471">
        <f>(($D27*G27)+($D28*G28)+($D29*G29)+($D30*G30)+($D31*G31)+($D32*G32)+($D33*G33)+($D34*G34)+($D35*G35)+($D36*G36)+($D37*G37)+($D38*G38))/$D40</f>
        <v>1.4956071399374038</v>
      </c>
    </row>
    <row r="41" spans="2:7" x14ac:dyDescent="0.25">
      <c r="B41" s="7"/>
      <c r="C41" s="356"/>
      <c r="D41" s="356"/>
      <c r="E41" s="94"/>
      <c r="F41" s="417"/>
      <c r="G41" s="343"/>
    </row>
    <row r="42" spans="2:7" x14ac:dyDescent="0.25">
      <c r="B42" s="9" t="s">
        <v>119</v>
      </c>
      <c r="C42" s="356"/>
      <c r="D42" s="356"/>
      <c r="E42" s="94"/>
      <c r="F42" s="417"/>
      <c r="G42" s="343"/>
    </row>
    <row r="43" spans="2:7" x14ac:dyDescent="0.25">
      <c r="B43" s="7" t="s">
        <v>20</v>
      </c>
      <c r="C43" s="357">
        <v>475</v>
      </c>
      <c r="D43" s="357">
        <v>404455315</v>
      </c>
      <c r="E43" s="357">
        <v>851484.87368421047</v>
      </c>
      <c r="F43" s="340">
        <v>42.036666745249718</v>
      </c>
      <c r="G43" s="438">
        <v>1.7957147725206677</v>
      </c>
    </row>
    <row r="44" spans="2:7" x14ac:dyDescent="0.25">
      <c r="B44" s="7" t="s">
        <v>21</v>
      </c>
      <c r="C44" s="216">
        <v>454</v>
      </c>
      <c r="D44" s="464">
        <v>378191387</v>
      </c>
      <c r="E44" s="357">
        <v>833020.67621145374</v>
      </c>
      <c r="F44" s="216">
        <v>40.253366732542752</v>
      </c>
      <c r="G44" s="463">
        <v>1.7960262132304985</v>
      </c>
    </row>
    <row r="45" spans="2:7" x14ac:dyDescent="0.25">
      <c r="B45" s="7" t="s">
        <v>22</v>
      </c>
      <c r="C45" s="216">
        <v>515</v>
      </c>
      <c r="D45" s="464">
        <v>477326136</v>
      </c>
      <c r="E45" s="357">
        <v>926846.86601941753</v>
      </c>
      <c r="F45" s="216">
        <v>42.56014401650112</v>
      </c>
      <c r="G45" s="463">
        <v>1.7935146971294276</v>
      </c>
    </row>
    <row r="46" spans="2:7" x14ac:dyDescent="0.25">
      <c r="B46" s="7" t="s">
        <v>23</v>
      </c>
      <c r="C46" s="216">
        <v>393</v>
      </c>
      <c r="D46" s="464">
        <v>381843540</v>
      </c>
      <c r="E46" s="357">
        <v>971612.06106870226</v>
      </c>
      <c r="F46" s="216">
        <v>42.097091256277373</v>
      </c>
      <c r="G46" s="463">
        <v>1.8015662395388437</v>
      </c>
    </row>
    <row r="47" spans="2:7" x14ac:dyDescent="0.25">
      <c r="B47" s="7" t="s">
        <v>24</v>
      </c>
      <c r="C47" s="216">
        <v>414</v>
      </c>
      <c r="D47" s="464">
        <v>379203931</v>
      </c>
      <c r="E47" s="196">
        <v>915951.5241545894</v>
      </c>
      <c r="F47" s="216">
        <v>42.143049176354658</v>
      </c>
      <c r="G47" s="463">
        <v>1.7998579365465492</v>
      </c>
    </row>
    <row r="48" spans="2:7" x14ac:dyDescent="0.25">
      <c r="B48" s="7" t="s">
        <v>25</v>
      </c>
      <c r="C48" s="216">
        <v>414</v>
      </c>
      <c r="D48" s="464">
        <v>333054082</v>
      </c>
      <c r="E48" s="196">
        <v>804478.45893719804</v>
      </c>
      <c r="F48" s="216">
        <v>41.558903736841152</v>
      </c>
      <c r="G48" s="463">
        <v>1.7227261487520216</v>
      </c>
    </row>
    <row r="49" spans="2:7" x14ac:dyDescent="0.25">
      <c r="B49" s="7" t="s">
        <v>26</v>
      </c>
      <c r="C49" s="330">
        <v>555</v>
      </c>
      <c r="D49" s="330">
        <v>475735358</v>
      </c>
      <c r="E49" s="330">
        <v>857180.82522522518</v>
      </c>
      <c r="F49" s="446">
        <v>44.917421382835286</v>
      </c>
      <c r="G49" s="447">
        <v>1.695812672136932</v>
      </c>
    </row>
    <row r="50" spans="2:7" x14ac:dyDescent="0.25">
      <c r="B50" s="7" t="s">
        <v>27</v>
      </c>
      <c r="C50" s="216">
        <v>584</v>
      </c>
      <c r="D50" s="464">
        <v>559120863</v>
      </c>
      <c r="E50" s="330">
        <v>957398.7380136986</v>
      </c>
      <c r="F50" s="216">
        <v>45.891267334089804</v>
      </c>
      <c r="G50" s="463">
        <v>1.5799829947322142</v>
      </c>
    </row>
    <row r="51" spans="2:7" x14ac:dyDescent="0.25">
      <c r="B51" s="7" t="s">
        <v>28</v>
      </c>
      <c r="C51" s="216">
        <v>431</v>
      </c>
      <c r="D51" s="464">
        <v>420001322</v>
      </c>
      <c r="E51" s="330">
        <v>974481.02552204172</v>
      </c>
      <c r="F51" s="216">
        <v>41.730319658374789</v>
      </c>
      <c r="G51" s="463">
        <v>1.164912845440996</v>
      </c>
    </row>
    <row r="52" spans="2:7" x14ac:dyDescent="0.25">
      <c r="B52" s="7" t="s">
        <v>29</v>
      </c>
      <c r="C52" s="216">
        <v>399</v>
      </c>
      <c r="D52" s="464">
        <v>414318908</v>
      </c>
      <c r="E52" s="330">
        <v>1038393.2531328321</v>
      </c>
      <c r="F52" s="216">
        <v>43.841427577328908</v>
      </c>
      <c r="G52" s="463">
        <v>1.1000000000000001</v>
      </c>
    </row>
    <row r="53" spans="2:7" x14ac:dyDescent="0.25">
      <c r="B53" s="7" t="s">
        <v>30</v>
      </c>
      <c r="C53" s="216">
        <v>516</v>
      </c>
      <c r="D53" s="464">
        <v>539098224</v>
      </c>
      <c r="E53" s="196">
        <v>1044764</v>
      </c>
      <c r="F53" s="216">
        <v>45.452029244674343</v>
      </c>
      <c r="G53" s="463">
        <v>1.1000000000000001</v>
      </c>
    </row>
    <row r="54" spans="2:7" x14ac:dyDescent="0.25">
      <c r="B54" s="7" t="s">
        <v>31</v>
      </c>
      <c r="C54" s="216">
        <v>616</v>
      </c>
      <c r="D54" s="464">
        <v>630317023</v>
      </c>
      <c r="E54" s="196">
        <v>1023241.9204545454</v>
      </c>
      <c r="F54" s="216">
        <v>46.093158466069227</v>
      </c>
      <c r="G54" s="463">
        <v>1.1000000000000001</v>
      </c>
    </row>
    <row r="55" spans="2:7" x14ac:dyDescent="0.25">
      <c r="B55" s="7"/>
      <c r="C55" s="456"/>
      <c r="D55" s="456"/>
      <c r="E55" s="198"/>
      <c r="F55" s="479"/>
      <c r="G55" s="343"/>
    </row>
    <row r="56" spans="2:7" x14ac:dyDescent="0.25">
      <c r="B56" s="29" t="s">
        <v>0</v>
      </c>
      <c r="C56" s="468">
        <f>SUM(C43:C54)</f>
        <v>5766</v>
      </c>
      <c r="D56" s="468">
        <f>SUM(D43:D54)</f>
        <v>5392666089</v>
      </c>
      <c r="E56" s="469">
        <f>D56/C56</f>
        <v>935252.53017689905</v>
      </c>
      <c r="F56" s="470">
        <f>(($D43*F43)+($D44*F44)+($D45*F45)+($D46*F46)+($D47*F47)+($D48*F48)+($D49*F49)+($D50*F50)+($D51*F51)+($D52*F52)+($D53*F53)+($D54*F54))/$D56</f>
        <v>43.524348240060299</v>
      </c>
      <c r="G56" s="471">
        <f>(($D43*G43)+($D44*G44)+($D45*G45)+($D46*G46)+($D47*G47)+($D48*G48)+($D49*G49)+($D50*G50)+($D51*G51)+($D52*G52)+($D53*G53)+($D54*G54))/$D56</f>
        <v>1.5071102040822097</v>
      </c>
    </row>
    <row r="57" spans="2:7" x14ac:dyDescent="0.25">
      <c r="B57" s="252"/>
      <c r="C57" s="480"/>
      <c r="D57" s="480"/>
      <c r="E57" s="481"/>
      <c r="F57" s="462"/>
      <c r="G57" s="482"/>
    </row>
    <row r="58" spans="2:7" x14ac:dyDescent="0.25">
      <c r="B58" s="9" t="s">
        <v>152</v>
      </c>
      <c r="C58" s="472"/>
      <c r="D58" s="472"/>
      <c r="E58" s="94"/>
      <c r="F58" s="462"/>
      <c r="G58" s="475"/>
    </row>
    <row r="59" spans="2:7" x14ac:dyDescent="0.25">
      <c r="B59" s="7" t="s">
        <v>20</v>
      </c>
      <c r="C59" s="357">
        <v>631</v>
      </c>
      <c r="D59" s="357">
        <v>565854677</v>
      </c>
      <c r="E59" s="357">
        <v>896758.60063391447</v>
      </c>
      <c r="F59" s="340">
        <v>39.621637864451195</v>
      </c>
      <c r="G59" s="438">
        <v>1.8026958257340693</v>
      </c>
    </row>
    <row r="60" spans="2:7" x14ac:dyDescent="0.25">
      <c r="B60" s="7" t="s">
        <v>21</v>
      </c>
      <c r="C60" s="216">
        <v>584</v>
      </c>
      <c r="D60" s="464">
        <v>496737823</v>
      </c>
      <c r="E60" s="357">
        <v>850578.46404109593</v>
      </c>
      <c r="F60" s="216">
        <v>39.884381864354225</v>
      </c>
      <c r="G60" s="463">
        <v>1.7987881692270491</v>
      </c>
    </row>
    <row r="61" spans="2:7" x14ac:dyDescent="0.25">
      <c r="B61" s="7" t="s">
        <v>22</v>
      </c>
      <c r="C61" s="216">
        <v>669</v>
      </c>
      <c r="D61" s="464">
        <v>662327240</v>
      </c>
      <c r="E61" s="357">
        <v>990025.76980568015</v>
      </c>
      <c r="F61" s="216">
        <v>40.626914935583805</v>
      </c>
      <c r="G61" s="463">
        <v>1.7811080378635793</v>
      </c>
    </row>
    <row r="62" spans="2:7" x14ac:dyDescent="0.25">
      <c r="B62" s="7" t="s">
        <v>23</v>
      </c>
      <c r="C62" s="216">
        <v>684</v>
      </c>
      <c r="D62" s="464">
        <v>654034842</v>
      </c>
      <c r="E62" s="357">
        <v>956191.28947368416</v>
      </c>
      <c r="F62" s="216">
        <v>40.791107297002384</v>
      </c>
      <c r="G62" s="463">
        <v>1.790994312211275</v>
      </c>
    </row>
    <row r="63" spans="2:7" x14ac:dyDescent="0.25">
      <c r="B63" s="7" t="s">
        <v>24</v>
      </c>
      <c r="C63" s="216">
        <v>577</v>
      </c>
      <c r="D63" s="464">
        <v>554584470</v>
      </c>
      <c r="E63" s="196">
        <v>961151.59445407277</v>
      </c>
      <c r="F63" s="216">
        <v>41.058891245187588</v>
      </c>
      <c r="G63" s="463">
        <v>1.8109285220878977</v>
      </c>
    </row>
    <row r="64" spans="2:7" x14ac:dyDescent="0.25">
      <c r="B64" s="7" t="s">
        <v>25</v>
      </c>
      <c r="C64" s="216">
        <v>623</v>
      </c>
      <c r="D64" s="464">
        <v>666246473</v>
      </c>
      <c r="E64" s="196">
        <v>1069416.4895666132</v>
      </c>
      <c r="F64" s="216">
        <v>42.006525434919638</v>
      </c>
      <c r="G64" s="463">
        <v>1.714978812142995</v>
      </c>
    </row>
    <row r="65" spans="2:7" x14ac:dyDescent="0.25">
      <c r="B65" s="7" t="s">
        <v>26</v>
      </c>
      <c r="C65" s="330">
        <v>782</v>
      </c>
      <c r="D65" s="330">
        <v>867472683</v>
      </c>
      <c r="E65" s="330">
        <v>1109300.1061381074</v>
      </c>
      <c r="F65" s="446">
        <v>44.904919592724511</v>
      </c>
      <c r="G65" s="447">
        <v>1.670509161278108</v>
      </c>
    </row>
    <row r="66" spans="2:7" x14ac:dyDescent="0.25">
      <c r="B66" s="7" t="s">
        <v>27</v>
      </c>
      <c r="C66" s="216">
        <v>876</v>
      </c>
      <c r="D66" s="464">
        <v>960787868</v>
      </c>
      <c r="E66" s="330">
        <v>1096789.803652968</v>
      </c>
      <c r="F66" s="216">
        <v>44.208666193316255</v>
      </c>
      <c r="G66" s="463">
        <v>1.5450996160059756</v>
      </c>
    </row>
    <row r="67" spans="2:7" x14ac:dyDescent="0.25">
      <c r="B67" s="7" t="s">
        <v>28</v>
      </c>
      <c r="C67" s="216">
        <v>733</v>
      </c>
      <c r="D67" s="464">
        <v>779066126</v>
      </c>
      <c r="E67" s="330">
        <v>1062846.0109140519</v>
      </c>
      <c r="F67" s="216">
        <v>39.944815796034241</v>
      </c>
      <c r="G67" s="463">
        <v>1.1649590950126871</v>
      </c>
    </row>
    <row r="68" spans="2:7" x14ac:dyDescent="0.25">
      <c r="B68" s="7" t="s">
        <v>29</v>
      </c>
      <c r="C68" s="216">
        <v>598</v>
      </c>
      <c r="D68" s="464">
        <v>620964952</v>
      </c>
      <c r="E68" s="330">
        <v>1038402.9297658863</v>
      </c>
      <c r="F68" s="216">
        <v>42.849749349460872</v>
      </c>
      <c r="G68" s="463">
        <v>1.1000000000000001</v>
      </c>
    </row>
    <row r="69" spans="2:7" x14ac:dyDescent="0.25">
      <c r="B69" s="7" t="s">
        <v>30</v>
      </c>
      <c r="C69" s="216">
        <v>872</v>
      </c>
      <c r="D69" s="464">
        <v>898685511</v>
      </c>
      <c r="E69" s="196">
        <v>1030602.6502293578</v>
      </c>
      <c r="F69" s="216">
        <v>44.421762753889553</v>
      </c>
      <c r="G69" s="463">
        <v>1.0996357131432599</v>
      </c>
    </row>
    <row r="70" spans="2:7" x14ac:dyDescent="0.25">
      <c r="B70" s="7" t="s">
        <v>31</v>
      </c>
      <c r="C70" s="216">
        <v>927</v>
      </c>
      <c r="D70" s="464">
        <v>989304919</v>
      </c>
      <c r="E70" s="196">
        <v>1067211.3473570659</v>
      </c>
      <c r="F70" s="216">
        <v>45.213076995728557</v>
      </c>
      <c r="G70" s="463">
        <v>1.1000000000000001</v>
      </c>
    </row>
    <row r="71" spans="2:7" x14ac:dyDescent="0.25">
      <c r="B71" s="259"/>
      <c r="C71" s="483"/>
      <c r="D71" s="484"/>
      <c r="E71" s="485"/>
      <c r="F71" s="486"/>
      <c r="G71" s="475"/>
    </row>
    <row r="72" spans="2:7" x14ac:dyDescent="0.25">
      <c r="B72" s="258" t="s">
        <v>0</v>
      </c>
      <c r="C72" s="468">
        <f>SUM(C59:C70)</f>
        <v>8556</v>
      </c>
      <c r="D72" s="468">
        <f>SUM(D59:D70)</f>
        <v>8716067584</v>
      </c>
      <c r="E72" s="469">
        <f>D72/C72</f>
        <v>1018708.2262739599</v>
      </c>
      <c r="F72" s="470">
        <f>(($D59*F59)+($D60*F60)+($D61*F61)+($D62*F62)+($D63*F63)+($D64*F64)+($D65*F65)+($D66*F66)+($D67*F67)+($D68*F68)+($D69*F69)+($D70*F70))/$D72</f>
        <v>42.494405642392046</v>
      </c>
      <c r="G72" s="471">
        <f>(($D59*G59)+($D60*G60)+($D61*G61)+($D62*G62)+($D63*G63)+($D64*G64)+($D65*G65)+($D66*G66)+($D67*G67)+($D68*G68)+($D69*G69)+($D70*G70))/$D72</f>
        <v>1.4929081343594135</v>
      </c>
    </row>
    <row r="73" spans="2:7" x14ac:dyDescent="0.25">
      <c r="B73" s="9"/>
      <c r="C73" s="472"/>
      <c r="D73" s="472"/>
      <c r="E73" s="476"/>
      <c r="F73" s="474"/>
      <c r="G73" s="475"/>
    </row>
    <row r="74" spans="2:7" x14ac:dyDescent="0.25">
      <c r="B74" s="9" t="s">
        <v>68</v>
      </c>
      <c r="C74" s="472"/>
      <c r="D74" s="472"/>
      <c r="E74" s="476"/>
      <c r="F74" s="474"/>
      <c r="G74" s="475"/>
    </row>
    <row r="75" spans="2:7" x14ac:dyDescent="0.25">
      <c r="B75" s="7" t="s">
        <v>20</v>
      </c>
      <c r="C75" s="357">
        <v>31</v>
      </c>
      <c r="D75" s="357">
        <v>27299971</v>
      </c>
      <c r="E75" s="357">
        <v>880644.22580645164</v>
      </c>
      <c r="F75" s="340">
        <v>27.486570223829176</v>
      </c>
      <c r="G75" s="438">
        <v>1.6422846683610031</v>
      </c>
    </row>
    <row r="76" spans="2:7" x14ac:dyDescent="0.25">
      <c r="B76" s="7" t="s">
        <v>21</v>
      </c>
      <c r="C76" s="216">
        <v>36</v>
      </c>
      <c r="D76" s="464">
        <v>27118832</v>
      </c>
      <c r="E76" s="357">
        <v>753300.88888888888</v>
      </c>
      <c r="F76" s="216">
        <v>24.625379072373029</v>
      </c>
      <c r="G76" s="463">
        <v>1.6068838646885677</v>
      </c>
    </row>
    <row r="77" spans="2:7" x14ac:dyDescent="0.25">
      <c r="B77" s="7" t="s">
        <v>22</v>
      </c>
      <c r="C77" s="216">
        <v>30</v>
      </c>
      <c r="D77" s="464">
        <v>21355184</v>
      </c>
      <c r="E77" s="357">
        <v>711839.46666666667</v>
      </c>
      <c r="F77" s="216">
        <v>24.293008011544178</v>
      </c>
      <c r="G77" s="463">
        <v>1.612492561525108</v>
      </c>
    </row>
    <row r="78" spans="2:7" x14ac:dyDescent="0.25">
      <c r="B78" s="7" t="s">
        <v>23</v>
      </c>
      <c r="C78" s="216">
        <v>27</v>
      </c>
      <c r="D78" s="464">
        <v>19933656</v>
      </c>
      <c r="E78" s="357">
        <v>738283.5555555555</v>
      </c>
      <c r="F78" s="216">
        <v>27.112663728118918</v>
      </c>
      <c r="G78" s="463">
        <v>1.6137810505007211</v>
      </c>
    </row>
    <row r="79" spans="2:7" x14ac:dyDescent="0.25">
      <c r="B79" s="7" t="s">
        <v>24</v>
      </c>
      <c r="C79" s="216">
        <v>20</v>
      </c>
      <c r="D79" s="464">
        <v>10164542</v>
      </c>
      <c r="E79" s="196">
        <v>508227.1</v>
      </c>
      <c r="F79" s="216">
        <v>22.034393876280898</v>
      </c>
      <c r="G79" s="463">
        <v>1.6008085411029833</v>
      </c>
    </row>
    <row r="80" spans="2:7" x14ac:dyDescent="0.25">
      <c r="B80" s="7" t="s">
        <v>25</v>
      </c>
      <c r="C80" s="216">
        <v>22</v>
      </c>
      <c r="D80" s="464">
        <v>21090998</v>
      </c>
      <c r="E80" s="196">
        <v>958681.72727272729</v>
      </c>
      <c r="F80" s="216">
        <v>28.667224661440866</v>
      </c>
      <c r="G80" s="463">
        <v>1.6587025360298266</v>
      </c>
    </row>
    <row r="81" spans="2:7" x14ac:dyDescent="0.25">
      <c r="B81" s="7" t="s">
        <v>26</v>
      </c>
      <c r="C81" s="330">
        <v>23</v>
      </c>
      <c r="D81" s="330">
        <v>18840529</v>
      </c>
      <c r="E81" s="330">
        <v>819153.43478260865</v>
      </c>
      <c r="F81" s="446">
        <v>24.087044636591681</v>
      </c>
      <c r="G81" s="447">
        <v>1.3064396833018861</v>
      </c>
    </row>
    <row r="82" spans="2:7" x14ac:dyDescent="0.25">
      <c r="B82" s="7" t="s">
        <v>27</v>
      </c>
      <c r="C82" s="216">
        <v>19</v>
      </c>
      <c r="D82" s="464">
        <v>11790522</v>
      </c>
      <c r="E82" s="330">
        <v>620553.78947368416</v>
      </c>
      <c r="F82" s="216">
        <v>25.283087805611999</v>
      </c>
      <c r="G82" s="463">
        <v>1.3066368198117098</v>
      </c>
    </row>
    <row r="83" spans="2:7" x14ac:dyDescent="0.25">
      <c r="B83" s="7" t="s">
        <v>28</v>
      </c>
      <c r="C83" s="216">
        <v>21</v>
      </c>
      <c r="D83" s="464">
        <v>18695752</v>
      </c>
      <c r="E83" s="330">
        <v>890273.90476190473</v>
      </c>
      <c r="F83" s="216">
        <v>25.406122631494043</v>
      </c>
      <c r="G83" s="463">
        <v>1.3159316699322927</v>
      </c>
    </row>
    <row r="84" spans="2:7" x14ac:dyDescent="0.25">
      <c r="B84" s="7" t="s">
        <v>29</v>
      </c>
      <c r="C84" s="216">
        <v>17</v>
      </c>
      <c r="D84" s="464">
        <v>16850006</v>
      </c>
      <c r="E84" s="330">
        <v>991176.82352941181</v>
      </c>
      <c r="F84" s="216">
        <v>32.516422605428154</v>
      </c>
      <c r="G84" s="463">
        <v>1.3425181445039247</v>
      </c>
    </row>
    <row r="85" spans="2:7" x14ac:dyDescent="0.25">
      <c r="B85" s="7" t="s">
        <v>30</v>
      </c>
      <c r="C85" s="216">
        <v>35</v>
      </c>
      <c r="D85" s="464">
        <v>29035608</v>
      </c>
      <c r="E85" s="196">
        <v>829588.8</v>
      </c>
      <c r="F85" s="216">
        <v>23.0234425950371</v>
      </c>
      <c r="G85" s="463">
        <v>1.2987149316797499</v>
      </c>
    </row>
    <row r="86" spans="2:7" x14ac:dyDescent="0.25">
      <c r="B86" s="7" t="s">
        <v>31</v>
      </c>
      <c r="C86" s="216">
        <v>32</v>
      </c>
      <c r="D86" s="464">
        <v>25100593</v>
      </c>
      <c r="E86" s="196">
        <v>784393.53125</v>
      </c>
      <c r="F86" s="216">
        <v>28.414046512765655</v>
      </c>
      <c r="G86" s="463">
        <v>1.3207516989738051</v>
      </c>
    </row>
    <row r="87" spans="2:7" x14ac:dyDescent="0.25">
      <c r="B87" s="9"/>
      <c r="C87" s="484"/>
      <c r="D87" s="484"/>
      <c r="E87" s="198"/>
      <c r="F87" s="486"/>
      <c r="G87" s="475"/>
    </row>
    <row r="88" spans="2:7" x14ac:dyDescent="0.25">
      <c r="B88" s="29" t="s">
        <v>0</v>
      </c>
      <c r="C88" s="468">
        <f>SUM(C75:C87)</f>
        <v>313</v>
      </c>
      <c r="D88" s="468">
        <f>SUM(D75:D87)</f>
        <v>247276193</v>
      </c>
      <c r="E88" s="487">
        <f>D88/C88</f>
        <v>790019.78594249196</v>
      </c>
      <c r="F88" s="470">
        <f>(($D75*F75)+($D76*F76)+($D77*F77)+($D78*F78)+($D79*F79)+($D80*F80)+($D81*F81)+($D82*F82)+($D83*F83)+($D84*F84)+($D85*F85)+($D86*F86))/$D88</f>
        <v>26.134870076230914</v>
      </c>
      <c r="G88" s="471">
        <f>(($D75*G75)+($D76*G76)+($D77*G77)+($D78*G78)+($D79*G79)+($D80*G80)+($D81*G81)+($D82*G82)+($D83*G83)+($D84*G84)+($D85*G85)+($D86*G86))/$D88</f>
        <v>1.4735518471040197</v>
      </c>
    </row>
    <row r="89" spans="2:7" x14ac:dyDescent="0.25">
      <c r="B89" s="32"/>
      <c r="C89" s="488"/>
      <c r="D89" s="488"/>
      <c r="E89" s="489"/>
      <c r="F89" s="490"/>
      <c r="G89" s="424"/>
    </row>
    <row r="90" spans="2:7" x14ac:dyDescent="0.25">
      <c r="B90" s="9" t="s">
        <v>1</v>
      </c>
      <c r="C90" s="356"/>
      <c r="D90" s="356"/>
      <c r="E90" s="94"/>
      <c r="F90" s="417"/>
      <c r="G90" s="343"/>
    </row>
    <row r="91" spans="2:7" x14ac:dyDescent="0.25">
      <c r="B91" s="7" t="s">
        <v>20</v>
      </c>
      <c r="C91" s="357">
        <v>1445</v>
      </c>
      <c r="D91" s="357">
        <v>2113021588</v>
      </c>
      <c r="E91" s="357">
        <v>1462298.676816609</v>
      </c>
      <c r="F91" s="340">
        <v>54.444389892338386</v>
      </c>
      <c r="G91" s="438">
        <v>1.7031264159474362</v>
      </c>
    </row>
    <row r="92" spans="2:7" x14ac:dyDescent="0.25">
      <c r="B92" s="7" t="s">
        <v>21</v>
      </c>
      <c r="C92" s="216">
        <v>1569</v>
      </c>
      <c r="D92" s="464">
        <v>2378437143</v>
      </c>
      <c r="E92" s="357">
        <v>1515893.653919694</v>
      </c>
      <c r="F92" s="216">
        <v>55.238873717841194</v>
      </c>
      <c r="G92" s="463">
        <v>1.6999176958783309</v>
      </c>
    </row>
    <row r="93" spans="2:7" x14ac:dyDescent="0.25">
      <c r="B93" s="7" t="s">
        <v>22</v>
      </c>
      <c r="C93" s="216">
        <v>1358</v>
      </c>
      <c r="D93" s="464">
        <v>2173238058</v>
      </c>
      <c r="E93" s="357">
        <v>1600322.5758468336</v>
      </c>
      <c r="F93" s="216">
        <v>55.057066049227082</v>
      </c>
      <c r="G93" s="463">
        <v>1.6966273485120422</v>
      </c>
    </row>
    <row r="94" spans="2:7" x14ac:dyDescent="0.25">
      <c r="B94" s="7" t="s">
        <v>23</v>
      </c>
      <c r="C94" s="216">
        <v>1082</v>
      </c>
      <c r="D94" s="464">
        <v>1722013645</v>
      </c>
      <c r="E94" s="357">
        <v>1591509.838262477</v>
      </c>
      <c r="F94" s="216">
        <v>54.782574164794148</v>
      </c>
      <c r="G94" s="463">
        <v>1.701356669412454</v>
      </c>
    </row>
    <row r="95" spans="2:7" x14ac:dyDescent="0.25">
      <c r="B95" s="7" t="s">
        <v>24</v>
      </c>
      <c r="C95" s="216">
        <v>982</v>
      </c>
      <c r="D95" s="464">
        <v>1596619420</v>
      </c>
      <c r="E95" s="196">
        <v>1625885.3564154785</v>
      </c>
      <c r="F95" s="216">
        <v>55.086526310697138</v>
      </c>
      <c r="G95" s="463">
        <v>1.7092379493855836</v>
      </c>
    </row>
    <row r="96" spans="2:7" x14ac:dyDescent="0.25">
      <c r="B96" s="7" t="s">
        <v>25</v>
      </c>
      <c r="C96" s="216">
        <v>1344</v>
      </c>
      <c r="D96" s="464">
        <v>2145839555</v>
      </c>
      <c r="E96" s="196">
        <v>1596606.8117559524</v>
      </c>
      <c r="F96" s="216">
        <v>55.604096907422324</v>
      </c>
      <c r="G96" s="463">
        <v>1.7119714676244748</v>
      </c>
    </row>
    <row r="97" spans="2:7" x14ac:dyDescent="0.25">
      <c r="B97" s="7" t="s">
        <v>26</v>
      </c>
      <c r="C97" s="330">
        <v>1031</v>
      </c>
      <c r="D97" s="330">
        <v>1544550674</v>
      </c>
      <c r="E97" s="330">
        <v>1498109.2861299708</v>
      </c>
      <c r="F97" s="446">
        <v>53.932165134000648</v>
      </c>
      <c r="G97" s="447">
        <v>1.7883166355990985</v>
      </c>
    </row>
    <row r="98" spans="2:7" x14ac:dyDescent="0.25">
      <c r="B98" s="7" t="s">
        <v>27</v>
      </c>
      <c r="C98" s="216">
        <v>1198</v>
      </c>
      <c r="D98" s="464">
        <v>1758906675</v>
      </c>
      <c r="E98" s="196">
        <v>1468202.5667779632</v>
      </c>
      <c r="F98" s="216">
        <v>54.08379983548587</v>
      </c>
      <c r="G98" s="463">
        <v>1.7948775172110822</v>
      </c>
    </row>
    <row r="99" spans="2:7" x14ac:dyDescent="0.25">
      <c r="B99" s="7" t="s">
        <v>28</v>
      </c>
      <c r="C99" s="216">
        <v>1438</v>
      </c>
      <c r="D99" s="464">
        <v>2121093668</v>
      </c>
      <c r="E99" s="196">
        <v>1475030.3671766343</v>
      </c>
      <c r="F99" s="216">
        <v>55.507852284060469</v>
      </c>
      <c r="G99" s="463">
        <v>1.8363405214974222</v>
      </c>
    </row>
    <row r="100" spans="2:7" x14ac:dyDescent="0.25">
      <c r="B100" s="145" t="s">
        <v>29</v>
      </c>
      <c r="C100" s="216">
        <v>904</v>
      </c>
      <c r="D100" s="464">
        <v>1388939209</v>
      </c>
      <c r="E100" s="196">
        <v>1536437.1780973452</v>
      </c>
      <c r="F100" s="216">
        <v>53.418108697081216</v>
      </c>
      <c r="G100" s="463">
        <v>1.8084694600409974</v>
      </c>
    </row>
    <row r="101" spans="2:7" x14ac:dyDescent="0.25">
      <c r="B101" s="145" t="s">
        <v>30</v>
      </c>
      <c r="C101" s="216">
        <v>1424</v>
      </c>
      <c r="D101" s="464">
        <v>2422082170</v>
      </c>
      <c r="E101" s="196">
        <v>1700900.4002808989</v>
      </c>
      <c r="F101" s="216">
        <v>55.089846013770874</v>
      </c>
      <c r="G101" s="463">
        <v>1.7860707949763737</v>
      </c>
    </row>
    <row r="102" spans="2:7" x14ac:dyDescent="0.25">
      <c r="B102" s="145" t="s">
        <v>31</v>
      </c>
      <c r="C102" s="491">
        <v>1982</v>
      </c>
      <c r="D102" s="464">
        <v>3140162083</v>
      </c>
      <c r="E102" s="196">
        <v>1584340.1024217962</v>
      </c>
      <c r="F102" s="216">
        <v>55.428477807016435</v>
      </c>
      <c r="G102" s="463">
        <v>1.8304468044396802</v>
      </c>
    </row>
    <row r="103" spans="2:7" x14ac:dyDescent="0.25">
      <c r="B103" s="7"/>
      <c r="C103" s="456"/>
      <c r="D103" s="456"/>
      <c r="E103" s="196"/>
      <c r="F103" s="479"/>
      <c r="G103" s="492"/>
    </row>
    <row r="104" spans="2:7" x14ac:dyDescent="0.25">
      <c r="B104" s="29" t="s">
        <v>0</v>
      </c>
      <c r="C104" s="468">
        <f>SUM(C91:C103)</f>
        <v>15757</v>
      </c>
      <c r="D104" s="468">
        <f>SUM(D91:D103)</f>
        <v>24504903888</v>
      </c>
      <c r="E104" s="469">
        <f>D104/C104</f>
        <v>1555175.7243130037</v>
      </c>
      <c r="F104" s="470">
        <f>(($D91*F91)+($D92*F92)+($D93*F93)+($D94*F94)+($D95*F95)+($D96*F96)+($D97*F97)+($D98*F98)+($D99*F99)+($D100*F100)+($D101*F101)+($D102*F102))/$D104</f>
        <v>54.908610227396295</v>
      </c>
      <c r="G104" s="471">
        <f>(($D91*G91)+($D92*G92)+($D93*G93)+($D94*G94)+($D95*G95)+($D96*G96)+($D97*G97)+($D98*G98)+($D99*G99)+($D100*G100)+($D101*G101)+($D102*G102))/$D104</f>
        <v>1.757257468533761</v>
      </c>
    </row>
    <row r="105" spans="2:7" x14ac:dyDescent="0.25">
      <c r="B105" s="9"/>
      <c r="C105" s="472"/>
      <c r="D105" s="472"/>
      <c r="E105" s="473"/>
      <c r="F105" s="474"/>
      <c r="G105" s="475"/>
    </row>
    <row r="106" spans="2:7" x14ac:dyDescent="0.25">
      <c r="B106" s="9" t="s">
        <v>73</v>
      </c>
      <c r="C106" s="493"/>
      <c r="D106" s="493"/>
      <c r="E106" s="476"/>
      <c r="F106" s="494"/>
      <c r="G106" s="475"/>
    </row>
    <row r="107" spans="2:7" x14ac:dyDescent="0.25">
      <c r="B107" s="7" t="s">
        <v>20</v>
      </c>
      <c r="C107" s="357">
        <v>131</v>
      </c>
      <c r="D107" s="357">
        <v>100357522</v>
      </c>
      <c r="E107" s="368">
        <v>766087.95419847325</v>
      </c>
      <c r="F107" s="357">
        <v>48.096725784042377</v>
      </c>
      <c r="G107" s="438">
        <v>1.6418171937326234</v>
      </c>
    </row>
    <row r="108" spans="2:7" x14ac:dyDescent="0.25">
      <c r="B108" s="7" t="s">
        <v>21</v>
      </c>
      <c r="C108" s="216">
        <v>127</v>
      </c>
      <c r="D108" s="464">
        <v>97078202</v>
      </c>
      <c r="E108" s="368">
        <v>764395.29133858264</v>
      </c>
      <c r="F108" s="216">
        <v>47.86390477236074</v>
      </c>
      <c r="G108" s="463">
        <v>1.6431290569225829</v>
      </c>
    </row>
    <row r="109" spans="2:7" x14ac:dyDescent="0.25">
      <c r="B109" s="7" t="s">
        <v>22</v>
      </c>
      <c r="C109" s="216">
        <v>82</v>
      </c>
      <c r="D109" s="464">
        <v>62718207</v>
      </c>
      <c r="E109" s="368">
        <v>764856.18292682932</v>
      </c>
      <c r="F109" s="216">
        <v>46.587687240485046</v>
      </c>
      <c r="G109" s="463">
        <v>1.6427384339925406</v>
      </c>
    </row>
    <row r="110" spans="2:7" x14ac:dyDescent="0.25">
      <c r="B110" s="7" t="s">
        <v>23</v>
      </c>
      <c r="C110" s="216">
        <v>73</v>
      </c>
      <c r="D110" s="464">
        <v>52116342</v>
      </c>
      <c r="E110" s="368">
        <v>713922.49315068498</v>
      </c>
      <c r="F110" s="216">
        <v>47.478994669272836</v>
      </c>
      <c r="G110" s="463">
        <v>1.65</v>
      </c>
    </row>
    <row r="111" spans="2:7" x14ac:dyDescent="0.25">
      <c r="B111" s="7" t="s">
        <v>24</v>
      </c>
      <c r="C111" s="216">
        <v>101</v>
      </c>
      <c r="D111" s="464">
        <v>84148361</v>
      </c>
      <c r="E111" s="196">
        <v>833152.08910891088</v>
      </c>
      <c r="F111" s="216">
        <v>50.151432705861019</v>
      </c>
      <c r="G111" s="463">
        <v>1.6334194807430653</v>
      </c>
    </row>
    <row r="112" spans="2:7" x14ac:dyDescent="0.25">
      <c r="B112" s="7" t="s">
        <v>25</v>
      </c>
      <c r="C112" s="216">
        <v>171</v>
      </c>
      <c r="D112" s="464">
        <v>158656046</v>
      </c>
      <c r="E112" s="196">
        <v>927813.13450292393</v>
      </c>
      <c r="F112" s="216">
        <v>51.813163098745065</v>
      </c>
      <c r="G112" s="463">
        <v>1.6265350920191217</v>
      </c>
    </row>
    <row r="113" spans="2:7" x14ac:dyDescent="0.25">
      <c r="B113" s="7" t="s">
        <v>26</v>
      </c>
      <c r="C113" s="330">
        <v>124</v>
      </c>
      <c r="D113" s="330">
        <v>136118867</v>
      </c>
      <c r="E113" s="281">
        <v>1097732.7983870967</v>
      </c>
      <c r="F113" s="330">
        <v>49.119823367322034</v>
      </c>
      <c r="G113" s="447">
        <v>1.6243540504197702</v>
      </c>
    </row>
    <row r="114" spans="2:7" x14ac:dyDescent="0.25">
      <c r="B114" s="7" t="s">
        <v>27</v>
      </c>
      <c r="C114" s="216">
        <v>103</v>
      </c>
      <c r="D114" s="464">
        <v>103048800</v>
      </c>
      <c r="E114" s="281">
        <v>1000473.786407767</v>
      </c>
      <c r="F114" s="216">
        <v>52.085827840789996</v>
      </c>
      <c r="G114" s="463">
        <v>1.6298422557079753</v>
      </c>
    </row>
    <row r="115" spans="2:7" x14ac:dyDescent="0.25">
      <c r="B115" s="7" t="s">
        <v>28</v>
      </c>
      <c r="C115" s="330">
        <v>138</v>
      </c>
      <c r="D115" s="330">
        <v>121273240</v>
      </c>
      <c r="E115" s="281">
        <v>878791.59420289856</v>
      </c>
      <c r="F115" s="330">
        <v>51.739131765589839</v>
      </c>
      <c r="G115" s="447">
        <v>1.6356444392843796</v>
      </c>
    </row>
    <row r="116" spans="2:7" x14ac:dyDescent="0.25">
      <c r="B116" s="7" t="s">
        <v>29</v>
      </c>
      <c r="C116" s="330">
        <v>124</v>
      </c>
      <c r="D116" s="330">
        <v>105547987</v>
      </c>
      <c r="E116" s="281">
        <v>851193.44354838715</v>
      </c>
      <c r="F116" s="330">
        <v>49.424386009370316</v>
      </c>
      <c r="G116" s="447">
        <v>1.6371217416965043</v>
      </c>
    </row>
    <row r="117" spans="2:7" x14ac:dyDescent="0.25">
      <c r="B117" s="7" t="s">
        <v>30</v>
      </c>
      <c r="C117" s="330">
        <v>302</v>
      </c>
      <c r="D117" s="330">
        <v>211199591</v>
      </c>
      <c r="E117" s="281">
        <v>699336.39403973508</v>
      </c>
      <c r="F117" s="330">
        <v>45.326037094456304</v>
      </c>
      <c r="G117" s="447">
        <v>1.6374060631111733</v>
      </c>
    </row>
    <row r="118" spans="2:7" x14ac:dyDescent="0.25">
      <c r="B118" s="7" t="s">
        <v>31</v>
      </c>
      <c r="C118" s="491">
        <v>399</v>
      </c>
      <c r="D118" s="464">
        <v>267640234</v>
      </c>
      <c r="E118" s="196">
        <v>670777.52882205509</v>
      </c>
      <c r="F118" s="216">
        <v>46.284295312639728</v>
      </c>
      <c r="G118" s="463">
        <v>1.6413331084593208</v>
      </c>
    </row>
    <row r="119" spans="2:7" x14ac:dyDescent="0.25">
      <c r="B119" s="238"/>
      <c r="C119" s="369"/>
      <c r="D119" s="369"/>
      <c r="E119" s="370"/>
      <c r="F119" s="491"/>
      <c r="G119" s="495"/>
    </row>
    <row r="120" spans="2:7" x14ac:dyDescent="0.25">
      <c r="B120" s="29" t="s">
        <v>0</v>
      </c>
      <c r="C120" s="468">
        <f>SUM(C107:C118)</f>
        <v>1875</v>
      </c>
      <c r="D120" s="468">
        <f>SUM(D107:D118)</f>
        <v>1499903399</v>
      </c>
      <c r="E120" s="469">
        <f>D120/C120</f>
        <v>799948.4794666667</v>
      </c>
      <c r="F120" s="470">
        <f>(($D107*F107)+($D108*F108)+($D109*F109)+($D110*F110)+($D111*F111)+($D112*F112)+($D113*F113)+($D114*F114)+($D115*F115)+($D116*F116)+($D117*F117)+($D118*F118))/$D120</f>
        <v>48.54678224514111</v>
      </c>
      <c r="G120" s="471">
        <f>(($D107*G107)+($D108*G108)+($D109*G109)+($D110*G110)+($D111*G111)+($D112*G112)+($D113*G113)+($D114*G114)+($D115*G115)+($D116*G116)+($D117*G117)+($D118*G118))/$D120</f>
        <v>1.6361927626980459</v>
      </c>
    </row>
    <row r="121" spans="2:7" x14ac:dyDescent="0.25">
      <c r="B121" s="32"/>
      <c r="C121" s="488"/>
      <c r="D121" s="488"/>
      <c r="E121" s="489"/>
      <c r="F121" s="490"/>
      <c r="G121" s="424"/>
    </row>
    <row r="122" spans="2:7" x14ac:dyDescent="0.25">
      <c r="B122" s="9" t="s">
        <v>66</v>
      </c>
      <c r="C122" s="356"/>
      <c r="D122" s="356"/>
      <c r="E122" s="94"/>
      <c r="F122" s="417"/>
      <c r="G122" s="343"/>
    </row>
    <row r="123" spans="2:7" x14ac:dyDescent="0.25">
      <c r="B123" s="7" t="s">
        <v>20</v>
      </c>
      <c r="C123" s="357">
        <v>1406</v>
      </c>
      <c r="D123" s="357">
        <v>1055954411</v>
      </c>
      <c r="E123" s="357">
        <v>751034.43172119488</v>
      </c>
      <c r="F123" s="340">
        <v>60.340483283420838</v>
      </c>
      <c r="G123" s="438">
        <v>1.9611717537301903</v>
      </c>
    </row>
    <row r="124" spans="2:7" x14ac:dyDescent="0.25">
      <c r="B124" s="7" t="s">
        <v>21</v>
      </c>
      <c r="C124" s="216">
        <v>1676</v>
      </c>
      <c r="D124" s="464">
        <v>1158737155</v>
      </c>
      <c r="E124" s="357">
        <v>691370.61754176614</v>
      </c>
      <c r="F124" s="216">
        <v>56.0837162712712</v>
      </c>
      <c r="G124" s="463">
        <v>2.0207269463625681</v>
      </c>
    </row>
    <row r="125" spans="2:7" x14ac:dyDescent="0.25">
      <c r="B125" s="7" t="s">
        <v>22</v>
      </c>
      <c r="C125" s="216">
        <v>1463</v>
      </c>
      <c r="D125" s="464">
        <v>980684682</v>
      </c>
      <c r="E125" s="357">
        <v>670324.45796308958</v>
      </c>
      <c r="F125" s="216">
        <v>53.487653145580587</v>
      </c>
      <c r="G125" s="463">
        <v>2.0440679028368876</v>
      </c>
    </row>
    <row r="126" spans="2:7" x14ac:dyDescent="0.25">
      <c r="B126" s="7" t="s">
        <v>23</v>
      </c>
      <c r="C126" s="216">
        <v>1203</v>
      </c>
      <c r="D126" s="464">
        <v>952439178</v>
      </c>
      <c r="E126" s="357">
        <v>791720.01496259356</v>
      </c>
      <c r="F126" s="216">
        <v>57.74473521814744</v>
      </c>
      <c r="G126" s="463">
        <v>1.9743751842073007</v>
      </c>
    </row>
    <row r="127" spans="2:7" x14ac:dyDescent="0.25">
      <c r="B127" s="7" t="s">
        <v>24</v>
      </c>
      <c r="C127" s="216">
        <v>1926</v>
      </c>
      <c r="D127" s="464">
        <v>1046481552</v>
      </c>
      <c r="E127" s="196">
        <v>543344.52336448594</v>
      </c>
      <c r="F127" s="216">
        <v>49.666609139613385</v>
      </c>
      <c r="G127" s="463">
        <v>2.0689381604598034</v>
      </c>
    </row>
    <row r="128" spans="2:7" x14ac:dyDescent="0.25">
      <c r="B128" s="7" t="s">
        <v>25</v>
      </c>
      <c r="C128" s="216">
        <v>1811</v>
      </c>
      <c r="D128" s="464">
        <v>953875075</v>
      </c>
      <c r="E128" s="196">
        <v>526711.80287134182</v>
      </c>
      <c r="F128" s="216">
        <v>51.285733035848537</v>
      </c>
      <c r="G128" s="463">
        <v>2.0774331098231076</v>
      </c>
    </row>
    <row r="129" spans="2:7" x14ac:dyDescent="0.25">
      <c r="B129" s="7" t="s">
        <v>26</v>
      </c>
      <c r="C129" s="330">
        <v>2040</v>
      </c>
      <c r="D129" s="330">
        <v>1078874142</v>
      </c>
      <c r="E129" s="330">
        <v>528859.87352941174</v>
      </c>
      <c r="F129" s="446">
        <v>52.663507076620618</v>
      </c>
      <c r="G129" s="447">
        <v>2.0861787036508659</v>
      </c>
    </row>
    <row r="130" spans="2:7" x14ac:dyDescent="0.25">
      <c r="B130" s="7" t="s">
        <v>27</v>
      </c>
      <c r="C130" s="216">
        <v>2090</v>
      </c>
      <c r="D130" s="464">
        <v>1090631846</v>
      </c>
      <c r="E130" s="330">
        <v>521833.419138756</v>
      </c>
      <c r="F130" s="216">
        <v>50.149001897015943</v>
      </c>
      <c r="G130" s="463">
        <v>2.0733220069478882</v>
      </c>
    </row>
    <row r="131" spans="2:7" x14ac:dyDescent="0.25">
      <c r="B131" s="7" t="s">
        <v>28</v>
      </c>
      <c r="C131" s="216">
        <v>2015</v>
      </c>
      <c r="D131" s="464">
        <v>996013130</v>
      </c>
      <c r="E131" s="330">
        <v>494299.32009925559</v>
      </c>
      <c r="F131" s="216">
        <v>48.205026847387039</v>
      </c>
      <c r="G131" s="463">
        <v>2.0712852635687642</v>
      </c>
    </row>
    <row r="132" spans="2:7" x14ac:dyDescent="0.25">
      <c r="B132" s="7" t="s">
        <v>29</v>
      </c>
      <c r="C132" s="216">
        <v>2005</v>
      </c>
      <c r="D132" s="464">
        <v>1028068941</v>
      </c>
      <c r="E132" s="330">
        <v>512752.58902743144</v>
      </c>
      <c r="F132" s="216">
        <v>50.027832198657968</v>
      </c>
      <c r="G132" s="463">
        <v>2.1002416727323348</v>
      </c>
    </row>
    <row r="133" spans="2:7" x14ac:dyDescent="0.25">
      <c r="B133" s="7" t="s">
        <v>30</v>
      </c>
      <c r="C133" s="462">
        <v>2246</v>
      </c>
      <c r="D133" s="462">
        <v>1457044100</v>
      </c>
      <c r="E133" s="462">
        <v>648728.45057880681</v>
      </c>
      <c r="F133" s="462">
        <v>58.232925231295333</v>
      </c>
      <c r="G133" s="463">
        <v>1.9745682774323714</v>
      </c>
    </row>
    <row r="134" spans="2:7" x14ac:dyDescent="0.25">
      <c r="B134" s="7" t="s">
        <v>31</v>
      </c>
      <c r="C134" s="216">
        <v>2281</v>
      </c>
      <c r="D134" s="464">
        <v>1346329378</v>
      </c>
      <c r="E134" s="196">
        <v>590236.46558526962</v>
      </c>
      <c r="F134" s="216">
        <v>52.745063560516023</v>
      </c>
      <c r="G134" s="463">
        <v>1.9639130891712593</v>
      </c>
    </row>
    <row r="135" spans="2:7" x14ac:dyDescent="0.25">
      <c r="B135" s="7"/>
      <c r="C135" s="456"/>
      <c r="D135" s="456"/>
      <c r="E135" s="196"/>
      <c r="F135" s="479"/>
      <c r="G135" s="492"/>
    </row>
    <row r="136" spans="2:7" x14ac:dyDescent="0.25">
      <c r="B136" s="29" t="s">
        <v>0</v>
      </c>
      <c r="C136" s="468">
        <f>SUM(C123:C135)</f>
        <v>22162</v>
      </c>
      <c r="D136" s="468">
        <f t="shared" ref="D136" si="0">SUM(D123:D135)</f>
        <v>13145133590</v>
      </c>
      <c r="E136" s="469">
        <f>D136/C136</f>
        <v>593138.41665914631</v>
      </c>
      <c r="F136" s="470">
        <f>(($D123*F123)+($D124*F124)+($D125*F125)+($D126*F126)+($D127*F127)+($D128*F128)+($D129*F129)+($D130*F130)+($D131*F131)+($D132*F132)+($D133*F133)+($D134*F134))/$D136</f>
        <v>53.545883489039539</v>
      </c>
      <c r="G136" s="471">
        <f>(($D123*G123)+($D124*G124)+($D125*G125)+($D126*G126)+($D127*G127)+($D128*G128)+($D129*G129)+($D130*G130)+($D131*G131)+($D132*G132)+($D133*G133)+($D134*G134))/$D136</f>
        <v>2.0311286741635923</v>
      </c>
    </row>
    <row r="137" spans="2:7" x14ac:dyDescent="0.25">
      <c r="B137" s="32"/>
      <c r="C137" s="488"/>
      <c r="D137" s="488"/>
      <c r="E137" s="489"/>
      <c r="F137" s="490"/>
      <c r="G137" s="424"/>
    </row>
    <row r="138" spans="2:7" x14ac:dyDescent="0.25">
      <c r="B138" s="9" t="s">
        <v>59</v>
      </c>
      <c r="C138" s="356"/>
      <c r="D138" s="356"/>
      <c r="E138" s="94"/>
      <c r="F138" s="417"/>
      <c r="G138" s="343"/>
    </row>
    <row r="139" spans="2:7" x14ac:dyDescent="0.25">
      <c r="B139" s="7" t="s">
        <v>20</v>
      </c>
      <c r="C139" s="357">
        <v>640</v>
      </c>
      <c r="D139" s="357">
        <v>1080035292</v>
      </c>
      <c r="E139" s="357">
        <v>1687555.14375</v>
      </c>
      <c r="F139" s="340">
        <v>53.50375731610815</v>
      </c>
      <c r="G139" s="438">
        <v>1.7376790938513147</v>
      </c>
    </row>
    <row r="140" spans="2:7" x14ac:dyDescent="0.25">
      <c r="B140" s="7" t="s">
        <v>21</v>
      </c>
      <c r="C140" s="216">
        <v>600</v>
      </c>
      <c r="D140" s="464">
        <v>993151994</v>
      </c>
      <c r="E140" s="357">
        <v>1655253.3233333332</v>
      </c>
      <c r="F140" s="216">
        <v>54.083986540332113</v>
      </c>
      <c r="G140" s="463">
        <v>1.7451906998638116</v>
      </c>
    </row>
    <row r="141" spans="2:7" x14ac:dyDescent="0.25">
      <c r="B141" s="7" t="s">
        <v>22</v>
      </c>
      <c r="C141" s="216">
        <v>649</v>
      </c>
      <c r="D141" s="464">
        <v>1115918155</v>
      </c>
      <c r="E141" s="357">
        <v>1719442.4576271186</v>
      </c>
      <c r="F141" s="216">
        <v>53.420660044732401</v>
      </c>
      <c r="G141" s="463">
        <v>1.713162550527731</v>
      </c>
    </row>
    <row r="142" spans="2:7" x14ac:dyDescent="0.25">
      <c r="B142" s="7" t="s">
        <v>23</v>
      </c>
      <c r="C142" s="216">
        <v>477</v>
      </c>
      <c r="D142" s="464">
        <v>888607226</v>
      </c>
      <c r="E142" s="357">
        <v>1862908.2306079664</v>
      </c>
      <c r="F142" s="216">
        <v>53.774876766532167</v>
      </c>
      <c r="G142" s="463">
        <v>1.7271856367618599</v>
      </c>
    </row>
    <row r="143" spans="2:7" x14ac:dyDescent="0.25">
      <c r="B143" s="7" t="s">
        <v>24</v>
      </c>
      <c r="C143" s="216">
        <v>502</v>
      </c>
      <c r="D143" s="464">
        <v>919587165</v>
      </c>
      <c r="E143" s="196">
        <v>1831846.9422310756</v>
      </c>
      <c r="F143" s="216">
        <v>53.772936976561653</v>
      </c>
      <c r="G143" s="463">
        <v>1.7359290880381089</v>
      </c>
    </row>
    <row r="144" spans="2:7" x14ac:dyDescent="0.25">
      <c r="B144" s="7" t="s">
        <v>25</v>
      </c>
      <c r="C144" s="216">
        <v>616</v>
      </c>
      <c r="D144" s="464">
        <v>1109486467</v>
      </c>
      <c r="E144" s="196">
        <v>1801114.3944805195</v>
      </c>
      <c r="F144" s="216">
        <v>54.361701159893464</v>
      </c>
      <c r="G144" s="463">
        <v>1.7377420396151619</v>
      </c>
    </row>
    <row r="145" spans="2:7" x14ac:dyDescent="0.25">
      <c r="B145" s="7" t="s">
        <v>26</v>
      </c>
      <c r="C145" s="330">
        <v>585</v>
      </c>
      <c r="D145" s="330">
        <v>1095423011</v>
      </c>
      <c r="E145" s="330">
        <v>1872517.9675213676</v>
      </c>
      <c r="F145" s="446">
        <v>55.113534667202643</v>
      </c>
      <c r="G145" s="447">
        <v>1.727106523107355</v>
      </c>
    </row>
    <row r="146" spans="2:7" x14ac:dyDescent="0.25">
      <c r="B146" s="7" t="s">
        <v>27</v>
      </c>
      <c r="C146" s="216">
        <v>685</v>
      </c>
      <c r="D146" s="464">
        <v>1196678987</v>
      </c>
      <c r="E146" s="330">
        <v>1746976.6233576643</v>
      </c>
      <c r="F146" s="216">
        <v>54.803213827970389</v>
      </c>
      <c r="G146" s="463">
        <v>1.7435868661325462</v>
      </c>
    </row>
    <row r="147" spans="2:7" x14ac:dyDescent="0.25">
      <c r="B147" s="7" t="s">
        <v>28</v>
      </c>
      <c r="C147" s="216">
        <v>614</v>
      </c>
      <c r="D147" s="464">
        <v>1120979396</v>
      </c>
      <c r="E147" s="330">
        <v>1825699.342019544</v>
      </c>
      <c r="F147" s="216">
        <v>53.82247727950211</v>
      </c>
      <c r="G147" s="463">
        <v>1.7176113867306086</v>
      </c>
    </row>
    <row r="148" spans="2:7" x14ac:dyDescent="0.25">
      <c r="B148" s="145" t="s">
        <v>29</v>
      </c>
      <c r="C148" s="216">
        <v>531</v>
      </c>
      <c r="D148" s="464">
        <v>953178839</v>
      </c>
      <c r="E148" s="330">
        <v>1795063.7269303203</v>
      </c>
      <c r="F148" s="216">
        <v>54.725424746866416</v>
      </c>
      <c r="G148" s="463">
        <v>1.7443402715112102</v>
      </c>
    </row>
    <row r="149" spans="2:7" x14ac:dyDescent="0.25">
      <c r="B149" s="145" t="s">
        <v>30</v>
      </c>
      <c r="C149" s="216">
        <v>467</v>
      </c>
      <c r="D149" s="464">
        <v>740871471</v>
      </c>
      <c r="E149" s="196">
        <v>1586448.5460385438</v>
      </c>
      <c r="F149" s="216">
        <v>52.112163114997308</v>
      </c>
      <c r="G149" s="463">
        <v>1.7190556144656837</v>
      </c>
    </row>
    <row r="150" spans="2:7" x14ac:dyDescent="0.25">
      <c r="B150" s="7" t="s">
        <v>31</v>
      </c>
      <c r="C150" s="216">
        <v>526</v>
      </c>
      <c r="D150" s="464">
        <v>733783121</v>
      </c>
      <c r="E150" s="196">
        <v>1395024.9448669201</v>
      </c>
      <c r="F150" s="216">
        <v>49.661792452159716</v>
      </c>
      <c r="G150" s="463">
        <v>1.73556051107368</v>
      </c>
    </row>
    <row r="151" spans="2:7" x14ac:dyDescent="0.25">
      <c r="B151" s="7"/>
      <c r="C151" s="456"/>
      <c r="D151" s="456"/>
      <c r="E151" s="196"/>
      <c r="F151" s="479"/>
      <c r="G151" s="492"/>
    </row>
    <row r="152" spans="2:7" x14ac:dyDescent="0.25">
      <c r="B152" s="29" t="s">
        <v>0</v>
      </c>
      <c r="C152" s="468">
        <f>SUM(C139:C151)</f>
        <v>6892</v>
      </c>
      <c r="D152" s="468">
        <f>SUM(D139:D151)</f>
        <v>11947701124</v>
      </c>
      <c r="E152" s="469">
        <f>D152/C152</f>
        <v>1733560.8131166571</v>
      </c>
      <c r="F152" s="470">
        <f>(($D139*F139)+($D140*F140)+($D141*F141)+($D142*F142)+($D143*F143)+($D144*F144)+($D145*F145)+($D146*F146)+($D147*F147)+($D148*F148)+($D149*F149)+($D150*F150))/$D152</f>
        <v>53.747641898913642</v>
      </c>
      <c r="G152" s="471">
        <f>(($D139*G139)+($D140*G140)+($D141*G141)+($D142*G142)+($D143*G143)+($D144*G144)+($D145*G145)+($D146*G146)+($D147*G147)+($D148*G148)+($D149*G149)+($D150*G150))/$D152</f>
        <v>1.7320903698268642</v>
      </c>
    </row>
    <row r="153" spans="2:7" x14ac:dyDescent="0.25">
      <c r="B153" s="7"/>
      <c r="C153" s="355"/>
      <c r="D153" s="355"/>
      <c r="E153" s="93"/>
      <c r="F153" s="417"/>
      <c r="G153" s="343"/>
    </row>
    <row r="154" spans="2:7" x14ac:dyDescent="0.25">
      <c r="B154" s="9" t="s">
        <v>83</v>
      </c>
      <c r="C154" s="356"/>
      <c r="D154" s="356"/>
      <c r="E154" s="94"/>
      <c r="F154" s="417"/>
      <c r="G154" s="343"/>
    </row>
    <row r="155" spans="2:7" x14ac:dyDescent="0.25">
      <c r="B155" s="7" t="s">
        <v>20</v>
      </c>
      <c r="C155" s="357">
        <v>115</v>
      </c>
      <c r="D155" s="357">
        <v>77463421</v>
      </c>
      <c r="E155" s="357">
        <v>673594.96521739126</v>
      </c>
      <c r="F155" s="340">
        <v>30.887812778111105</v>
      </c>
      <c r="G155" s="438">
        <v>1.5774934339654325</v>
      </c>
    </row>
    <row r="156" spans="2:7" x14ac:dyDescent="0.25">
      <c r="B156" s="7" t="s">
        <v>21</v>
      </c>
      <c r="C156" s="216">
        <v>86</v>
      </c>
      <c r="D156" s="464">
        <v>50679213</v>
      </c>
      <c r="E156" s="357">
        <v>589293.1744186047</v>
      </c>
      <c r="F156" s="216">
        <v>30.00973892392528</v>
      </c>
      <c r="G156" s="463">
        <v>1.5642885890907581</v>
      </c>
    </row>
    <row r="157" spans="2:7" x14ac:dyDescent="0.25">
      <c r="B157" s="7" t="s">
        <v>22</v>
      </c>
      <c r="C157" s="491">
        <v>72</v>
      </c>
      <c r="D157" s="391">
        <v>93344216</v>
      </c>
      <c r="E157" s="357">
        <v>1296447.4444444445</v>
      </c>
      <c r="F157" s="491">
        <v>39.778473665684864</v>
      </c>
      <c r="G157" s="495">
        <v>1.123139779758823</v>
      </c>
    </row>
    <row r="158" spans="2:7" x14ac:dyDescent="0.25">
      <c r="B158" s="233" t="s">
        <v>23</v>
      </c>
      <c r="C158" s="491">
        <v>67</v>
      </c>
      <c r="D158" s="391">
        <v>39312803</v>
      </c>
      <c r="E158" s="357">
        <v>586758.25373134331</v>
      </c>
      <c r="F158" s="491">
        <v>31.204195081180043</v>
      </c>
      <c r="G158" s="495">
        <v>1.6</v>
      </c>
    </row>
    <row r="159" spans="2:7" x14ac:dyDescent="0.25">
      <c r="B159" s="7" t="s">
        <v>24</v>
      </c>
      <c r="C159" s="216">
        <v>68</v>
      </c>
      <c r="D159" s="464">
        <v>47284130</v>
      </c>
      <c r="E159" s="196">
        <v>695354.8529411765</v>
      </c>
      <c r="F159" s="216">
        <v>32.296440475905975</v>
      </c>
      <c r="G159" s="463">
        <v>1.620930405190917</v>
      </c>
    </row>
    <row r="160" spans="2:7" x14ac:dyDescent="0.25">
      <c r="B160" s="7" t="s">
        <v>25</v>
      </c>
      <c r="C160" s="216">
        <v>97</v>
      </c>
      <c r="D160" s="464">
        <v>58760598</v>
      </c>
      <c r="E160" s="196">
        <v>605779.36082474224</v>
      </c>
      <c r="F160" s="216">
        <v>29.579357037857239</v>
      </c>
      <c r="G160" s="463">
        <v>1.4845672537233199</v>
      </c>
    </row>
    <row r="161" spans="2:7" x14ac:dyDescent="0.25">
      <c r="B161" s="7" t="s">
        <v>26</v>
      </c>
      <c r="C161" s="330">
        <v>99</v>
      </c>
      <c r="D161" s="330">
        <v>69644493</v>
      </c>
      <c r="E161" s="330">
        <v>703479.72727272729</v>
      </c>
      <c r="F161" s="446">
        <v>31.224612447103318</v>
      </c>
      <c r="G161" s="447">
        <v>1.4837436249266687</v>
      </c>
    </row>
    <row r="162" spans="2:7" x14ac:dyDescent="0.25">
      <c r="B162" s="7" t="s">
        <v>27</v>
      </c>
      <c r="C162" s="216">
        <v>102</v>
      </c>
      <c r="D162" s="464">
        <v>74239978</v>
      </c>
      <c r="E162" s="330">
        <v>727842.92156862747</v>
      </c>
      <c r="F162" s="216">
        <v>32.53508163755113</v>
      </c>
      <c r="G162" s="463">
        <v>1.4553263068046707</v>
      </c>
    </row>
    <row r="163" spans="2:7" x14ac:dyDescent="0.25">
      <c r="B163" s="7" t="s">
        <v>28</v>
      </c>
      <c r="C163" s="216">
        <v>99</v>
      </c>
      <c r="D163" s="464">
        <v>80773167</v>
      </c>
      <c r="E163" s="330">
        <v>815890.5757575758</v>
      </c>
      <c r="F163" s="216">
        <v>32.898120634541911</v>
      </c>
      <c r="G163" s="463">
        <v>1.4684520231824016</v>
      </c>
    </row>
    <row r="164" spans="2:7" x14ac:dyDescent="0.25">
      <c r="B164" s="145" t="s">
        <v>29</v>
      </c>
      <c r="C164" s="216">
        <v>107</v>
      </c>
      <c r="D164" s="464">
        <v>68806981</v>
      </c>
      <c r="E164" s="330">
        <v>643055.89719626168</v>
      </c>
      <c r="F164" s="216">
        <v>29.574017191656761</v>
      </c>
      <c r="G164" s="463">
        <v>1.4150478641113464</v>
      </c>
    </row>
    <row r="165" spans="2:7" x14ac:dyDescent="0.25">
      <c r="B165" s="145" t="s">
        <v>30</v>
      </c>
      <c r="C165" s="216">
        <v>149</v>
      </c>
      <c r="D165" s="464">
        <v>104611768</v>
      </c>
      <c r="E165" s="196">
        <v>702092.40268456377</v>
      </c>
      <c r="F165" s="216">
        <v>30.25597440433279</v>
      </c>
      <c r="G165" s="463">
        <v>1.2888888169828083</v>
      </c>
    </row>
    <row r="166" spans="2:7" x14ac:dyDescent="0.25">
      <c r="B166" s="7" t="s">
        <v>31</v>
      </c>
      <c r="C166" s="491">
        <v>130</v>
      </c>
      <c r="D166" s="464">
        <v>83074824</v>
      </c>
      <c r="E166" s="196">
        <v>639037.10769230768</v>
      </c>
      <c r="F166" s="216">
        <v>31.757375880808365</v>
      </c>
      <c r="G166" s="463">
        <v>1.2892765273869253</v>
      </c>
    </row>
    <row r="167" spans="2:7" x14ac:dyDescent="0.25">
      <c r="B167" s="7"/>
      <c r="C167" s="456"/>
      <c r="D167" s="456"/>
      <c r="E167" s="196"/>
      <c r="F167" s="479"/>
      <c r="G167" s="467"/>
    </row>
    <row r="168" spans="2:7" x14ac:dyDescent="0.25">
      <c r="B168" s="29" t="s">
        <v>0</v>
      </c>
      <c r="C168" s="468">
        <f>SUM(C155:C167)</f>
        <v>1191</v>
      </c>
      <c r="D168" s="468">
        <f>SUM(D155:D167)</f>
        <v>847995592</v>
      </c>
      <c r="E168" s="469">
        <f>D168/C168</f>
        <v>712003.01595298073</v>
      </c>
      <c r="F168" s="470">
        <f>(($D155*F155)+($D156*F156)+($D157*F157)+($D158*F158)+($D159*F159)+($D160*F160)+($D161*F161)+($D162*F162)+($D163*F163)+($D164*F164)+($D165*F165)+($D166*F166))/$D168</f>
        <v>32.080532173332337</v>
      </c>
      <c r="G168" s="471">
        <f>(($D155*G155)+($D156*G156)+($D157*G157)+($D158*G158)+($D159*G159)+($D160*G160)+($D161*G161)+($D162*G162)+($D163*G163)+($D164*G164)+($D165*G165)+($D166*G166))/$D168</f>
        <v>1.4179158601098012</v>
      </c>
    </row>
    <row r="169" spans="2:7" x14ac:dyDescent="0.25">
      <c r="B169" s="7"/>
      <c r="C169" s="355"/>
      <c r="D169" s="355"/>
      <c r="E169" s="93"/>
      <c r="F169" s="417"/>
      <c r="G169" s="343"/>
    </row>
    <row r="170" spans="2:7" x14ac:dyDescent="0.25">
      <c r="B170" s="285" t="s">
        <v>86</v>
      </c>
      <c r="C170" s="356"/>
      <c r="D170" s="356"/>
      <c r="E170" s="94"/>
      <c r="F170" s="417"/>
      <c r="G170" s="343"/>
    </row>
    <row r="171" spans="2:7" x14ac:dyDescent="0.25">
      <c r="B171" s="7" t="s">
        <v>20</v>
      </c>
      <c r="C171" s="357">
        <v>760</v>
      </c>
      <c r="D171" s="357">
        <v>655454908</v>
      </c>
      <c r="E171" s="357">
        <v>862440.66842105263</v>
      </c>
      <c r="F171" s="340">
        <v>54.547189780139689</v>
      </c>
      <c r="G171" s="438">
        <v>1.55</v>
      </c>
    </row>
    <row r="172" spans="2:7" x14ac:dyDescent="0.25">
      <c r="B172" s="7" t="s">
        <v>21</v>
      </c>
      <c r="C172" s="216">
        <v>581</v>
      </c>
      <c r="D172" s="464">
        <v>497078702</v>
      </c>
      <c r="E172" s="357">
        <v>855557.1462994836</v>
      </c>
      <c r="F172" s="216">
        <v>54.419715604713232</v>
      </c>
      <c r="G172" s="463">
        <v>1.55</v>
      </c>
    </row>
    <row r="173" spans="2:7" x14ac:dyDescent="0.25">
      <c r="B173" s="7" t="s">
        <v>22</v>
      </c>
      <c r="C173" s="216">
        <v>717</v>
      </c>
      <c r="D173" s="464">
        <v>685122776</v>
      </c>
      <c r="E173" s="357">
        <v>955540.8312412831</v>
      </c>
      <c r="F173" s="216">
        <v>54.451978814378229</v>
      </c>
      <c r="G173" s="463">
        <v>1.55</v>
      </c>
    </row>
    <row r="174" spans="2:7" x14ac:dyDescent="0.25">
      <c r="B174" s="7" t="s">
        <v>23</v>
      </c>
      <c r="C174" s="216">
        <v>478</v>
      </c>
      <c r="D174" s="464">
        <v>469105467</v>
      </c>
      <c r="E174" s="357">
        <v>981392.19037656905</v>
      </c>
      <c r="F174" s="216">
        <v>54.630720266152856</v>
      </c>
      <c r="G174" s="463">
        <v>1.55</v>
      </c>
    </row>
    <row r="175" spans="2:7" x14ac:dyDescent="0.25">
      <c r="B175" s="7" t="s">
        <v>24</v>
      </c>
      <c r="C175" s="216">
        <v>449</v>
      </c>
      <c r="D175" s="464">
        <v>407692116</v>
      </c>
      <c r="E175" s="196">
        <v>908000.25835189305</v>
      </c>
      <c r="F175" s="216">
        <v>53.20443603084049</v>
      </c>
      <c r="G175" s="463">
        <v>1.55</v>
      </c>
    </row>
    <row r="176" spans="2:7" x14ac:dyDescent="0.25">
      <c r="B176" s="7" t="s">
        <v>25</v>
      </c>
      <c r="C176" s="216">
        <v>631</v>
      </c>
      <c r="D176" s="464">
        <v>559026671</v>
      </c>
      <c r="E176" s="196">
        <v>885937.67194928683</v>
      </c>
      <c r="F176" s="216">
        <v>54.706295184975176</v>
      </c>
      <c r="G176" s="463">
        <v>1.55</v>
      </c>
    </row>
    <row r="177" spans="2:7" x14ac:dyDescent="0.25">
      <c r="B177" s="7" t="s">
        <v>26</v>
      </c>
      <c r="C177" s="330">
        <v>768</v>
      </c>
      <c r="D177" s="330">
        <v>699252500</v>
      </c>
      <c r="E177" s="330">
        <v>910485.02604166663</v>
      </c>
      <c r="F177" s="446">
        <v>55.365806085784463</v>
      </c>
      <c r="G177" s="447">
        <v>1.55</v>
      </c>
    </row>
    <row r="178" spans="2:7" x14ac:dyDescent="0.25">
      <c r="B178" s="7" t="s">
        <v>27</v>
      </c>
      <c r="C178" s="216">
        <v>744</v>
      </c>
      <c r="D178" s="464">
        <v>696122296</v>
      </c>
      <c r="E178" s="330">
        <v>935648.24731182796</v>
      </c>
      <c r="F178" s="216">
        <v>55.593492596593975</v>
      </c>
      <c r="G178" s="463">
        <v>1.55</v>
      </c>
    </row>
    <row r="179" spans="2:7" x14ac:dyDescent="0.25">
      <c r="B179" s="7" t="s">
        <v>28</v>
      </c>
      <c r="C179" s="216">
        <v>866</v>
      </c>
      <c r="D179" s="464">
        <v>723077599</v>
      </c>
      <c r="E179" s="330">
        <v>834962.58545034647</v>
      </c>
      <c r="F179" s="216">
        <v>55.583985177502363</v>
      </c>
      <c r="G179" s="463">
        <v>1.55</v>
      </c>
    </row>
    <row r="180" spans="2:7" x14ac:dyDescent="0.25">
      <c r="B180" s="145" t="s">
        <v>29</v>
      </c>
      <c r="C180" s="216">
        <v>576</v>
      </c>
      <c r="D180" s="464">
        <v>528342551</v>
      </c>
      <c r="E180" s="330">
        <v>917261.37326388888</v>
      </c>
      <c r="F180" s="216">
        <v>54.961589302316106</v>
      </c>
      <c r="G180" s="463">
        <v>1.55</v>
      </c>
    </row>
    <row r="181" spans="2:7" x14ac:dyDescent="0.25">
      <c r="B181" s="145" t="s">
        <v>30</v>
      </c>
      <c r="C181" s="216">
        <v>839</v>
      </c>
      <c r="D181" s="464">
        <v>751017245</v>
      </c>
      <c r="E181" s="196">
        <v>895133.78426698456</v>
      </c>
      <c r="F181" s="216">
        <v>54.948440319769219</v>
      </c>
      <c r="G181" s="463">
        <v>1.55</v>
      </c>
    </row>
    <row r="182" spans="2:7" x14ac:dyDescent="0.25">
      <c r="B182" s="7" t="s">
        <v>31</v>
      </c>
      <c r="C182" s="491">
        <v>1181</v>
      </c>
      <c r="D182" s="464">
        <v>1050957100</v>
      </c>
      <c r="E182" s="196">
        <v>889887.46824724809</v>
      </c>
      <c r="F182" s="216">
        <v>54.996931479886285</v>
      </c>
      <c r="G182" s="463">
        <v>1.55</v>
      </c>
    </row>
    <row r="183" spans="2:7" x14ac:dyDescent="0.25">
      <c r="B183" s="7"/>
      <c r="C183" s="456"/>
      <c r="D183" s="456"/>
      <c r="E183" s="196"/>
      <c r="F183" s="479"/>
      <c r="G183" s="467"/>
    </row>
    <row r="184" spans="2:7" x14ac:dyDescent="0.25">
      <c r="B184" s="29" t="s">
        <v>0</v>
      </c>
      <c r="C184" s="468">
        <f>SUM(C171:C183)</f>
        <v>8590</v>
      </c>
      <c r="D184" s="468">
        <f>SUM(D171:D183)</f>
        <v>7722249931</v>
      </c>
      <c r="E184" s="469">
        <f>D184/C184</f>
        <v>898981.36565774155</v>
      </c>
      <c r="F184" s="470">
        <f>(($D171*F171)+($D172*F172)+($D173*F173)+($D174*F174)+($D175*F175)+($D176*F176)+($D177*F177)+($D178*F178)+($D179*F179)+($D180*F180)+($D181*F181)+($D182*F182))/$D184</f>
        <v>54.87034828062469</v>
      </c>
      <c r="G184" s="471">
        <f>(($D171*G171)+($D172*G172)+($D173*G173)+($D174*G174)+($D175*G175)+($D176*G176)+($D177*G177)+($D178*G178)+($D179*G179)+($D180*G180)+($D181*G181)+($D182*G182))/$D184</f>
        <v>1.5499999999999998</v>
      </c>
    </row>
    <row r="185" spans="2:7" x14ac:dyDescent="0.25">
      <c r="B185" s="318"/>
      <c r="C185" s="496"/>
      <c r="D185" s="497"/>
      <c r="E185" s="498"/>
      <c r="F185" s="499"/>
      <c r="G185" s="500"/>
    </row>
    <row r="186" spans="2:7" x14ac:dyDescent="0.25">
      <c r="B186" s="319" t="s">
        <v>135</v>
      </c>
      <c r="C186" s="373">
        <f>SUM(C24,C40,C56,C72,C88,C104,C120,C136, C152,C168,C184)</f>
        <v>90281</v>
      </c>
      <c r="D186" s="374">
        <f>SUM(D24,D40,D56,D72,D88,D104,D120,D136, D152,D168,D184)</f>
        <v>97287152232</v>
      </c>
      <c r="E186" s="323">
        <f>D186/C186</f>
        <v>1077603.83947896</v>
      </c>
      <c r="F186" s="419">
        <f>(($D24*F24)+($D40*F40)+($D56*F56)+($D72*F72)+($D88*F88)+($D104*F104)+($D120*F120)+($D136*F136)+($D152*F152)+($D168*F168)+($D184*F184))/$D186</f>
        <v>52.142109072563152</v>
      </c>
      <c r="G186" s="280">
        <f>(($D24*G24)+($D40*G40)+($D56*G56)+($D72*G72)+($D88*G88)+($D104*G104)+($D120*G120)+($D136*G136)+($D152*G152)+($D168*G168)+($D184*G184))/$D186</f>
        <v>1.6906729392330642</v>
      </c>
    </row>
    <row r="187" spans="2:7" x14ac:dyDescent="0.25">
      <c r="B187" s="320"/>
      <c r="C187" s="375"/>
      <c r="D187" s="376"/>
      <c r="E187" s="327"/>
      <c r="F187" s="354"/>
      <c r="G187" s="342"/>
    </row>
    <row r="188" spans="2:7" ht="9.6" customHeight="1" x14ac:dyDescent="0.25">
      <c r="B188" s="284"/>
      <c r="C188" s="348"/>
      <c r="D188" s="348"/>
      <c r="E188" s="348"/>
      <c r="F188" s="404"/>
      <c r="G188" s="399"/>
    </row>
    <row r="189" spans="2:7" ht="4.2" customHeight="1" x14ac:dyDescent="0.25">
      <c r="B189" s="10"/>
      <c r="C189" s="348"/>
      <c r="D189" s="348"/>
      <c r="E189" s="348"/>
      <c r="F189" s="404"/>
      <c r="G189" s="399"/>
    </row>
    <row r="190" spans="2:7" x14ac:dyDescent="0.25">
      <c r="B190" s="128" t="s">
        <v>133</v>
      </c>
      <c r="C190" s="348"/>
      <c r="D190" s="348"/>
      <c r="E190" s="348"/>
      <c r="F190" s="404"/>
      <c r="G190" s="399"/>
    </row>
    <row r="191" spans="2:7" x14ac:dyDescent="0.25">
      <c r="B191" s="110" t="s">
        <v>7</v>
      </c>
      <c r="C191" s="349" t="s">
        <v>51</v>
      </c>
      <c r="D191" s="349" t="s">
        <v>3</v>
      </c>
      <c r="E191" s="350" t="s">
        <v>11</v>
      </c>
      <c r="F191" s="405" t="s">
        <v>13</v>
      </c>
      <c r="G191" s="394" t="s">
        <v>15</v>
      </c>
    </row>
    <row r="192" spans="2:7" x14ac:dyDescent="0.25">
      <c r="B192" s="114"/>
      <c r="C192" s="351" t="s">
        <v>9</v>
      </c>
      <c r="D192" s="351" t="s">
        <v>50</v>
      </c>
      <c r="E192" s="352" t="s">
        <v>52</v>
      </c>
      <c r="F192" s="406" t="s">
        <v>52</v>
      </c>
      <c r="G192" s="395" t="s">
        <v>60</v>
      </c>
    </row>
    <row r="193" spans="2:7" x14ac:dyDescent="0.25">
      <c r="B193" s="41"/>
      <c r="C193" s="353" t="s">
        <v>4</v>
      </c>
      <c r="D193" s="353" t="s">
        <v>5</v>
      </c>
      <c r="E193" s="354" t="s">
        <v>6</v>
      </c>
      <c r="F193" s="407" t="s">
        <v>17</v>
      </c>
      <c r="G193" s="396" t="s">
        <v>18</v>
      </c>
    </row>
    <row r="194" spans="2:7" x14ac:dyDescent="0.25">
      <c r="B194" s="7"/>
      <c r="C194" s="355"/>
      <c r="D194" s="355"/>
      <c r="E194" s="93"/>
      <c r="F194" s="417"/>
      <c r="G194" s="399"/>
    </row>
    <row r="195" spans="2:7" x14ac:dyDescent="0.25">
      <c r="B195" s="9" t="s">
        <v>19</v>
      </c>
      <c r="C195" s="356"/>
      <c r="D195" s="356"/>
      <c r="E195" s="94"/>
      <c r="F195" s="417"/>
      <c r="G195" s="399"/>
    </row>
    <row r="196" spans="2:7" x14ac:dyDescent="0.25">
      <c r="B196" s="7" t="s">
        <v>20</v>
      </c>
      <c r="C196" s="377">
        <v>31</v>
      </c>
      <c r="D196" s="377">
        <v>257805322</v>
      </c>
      <c r="E196" s="378">
        <v>8316300.7096774196</v>
      </c>
      <c r="F196" s="377">
        <v>350.13668236065354</v>
      </c>
      <c r="G196" s="438">
        <v>4.5455499259136207</v>
      </c>
    </row>
    <row r="197" spans="2:7" x14ac:dyDescent="0.25">
      <c r="B197" s="7" t="s">
        <v>21</v>
      </c>
      <c r="C197" s="216">
        <v>25</v>
      </c>
      <c r="D197" s="464">
        <v>145372748</v>
      </c>
      <c r="E197" s="378">
        <v>5814909.9199999999</v>
      </c>
      <c r="F197" s="462">
        <v>352.84494064871086</v>
      </c>
      <c r="G197" s="501">
        <v>4.7134568965870942</v>
      </c>
    </row>
    <row r="198" spans="2:7" x14ac:dyDescent="0.25">
      <c r="B198" s="7" t="s">
        <v>22</v>
      </c>
      <c r="C198" s="491">
        <v>12</v>
      </c>
      <c r="D198" s="391">
        <v>79080120</v>
      </c>
      <c r="E198" s="378">
        <v>6590010</v>
      </c>
      <c r="F198" s="520">
        <v>360</v>
      </c>
      <c r="G198" s="521">
        <v>4.7675525258280782</v>
      </c>
    </row>
    <row r="199" spans="2:7" x14ac:dyDescent="0.25">
      <c r="B199" s="7" t="s">
        <v>23</v>
      </c>
      <c r="C199" s="491">
        <v>8</v>
      </c>
      <c r="D199" s="391">
        <v>37009937</v>
      </c>
      <c r="E199" s="378">
        <v>4626242.125</v>
      </c>
      <c r="F199" s="520">
        <v>360</v>
      </c>
      <c r="G199" s="521">
        <v>4.6493087447974064</v>
      </c>
    </row>
    <row r="200" spans="2:7" x14ac:dyDescent="0.25">
      <c r="B200" s="7" t="s">
        <v>24</v>
      </c>
      <c r="C200" s="216">
        <v>24</v>
      </c>
      <c r="D200" s="464">
        <v>183697303</v>
      </c>
      <c r="E200" s="196">
        <v>7654054.291666667</v>
      </c>
      <c r="F200" s="462">
        <v>352.03726545729415</v>
      </c>
      <c r="G200" s="501">
        <v>4.5752143178467639</v>
      </c>
    </row>
    <row r="201" spans="2:7" x14ac:dyDescent="0.25">
      <c r="B201" s="7" t="s">
        <v>25</v>
      </c>
      <c r="C201" s="216">
        <v>18</v>
      </c>
      <c r="D201" s="464">
        <v>118630703</v>
      </c>
      <c r="E201" s="196">
        <v>6590594.611111111</v>
      </c>
      <c r="F201" s="462">
        <v>360</v>
      </c>
      <c r="G201" s="501">
        <v>4.6415906340989412</v>
      </c>
    </row>
    <row r="202" spans="2:7" x14ac:dyDescent="0.25">
      <c r="B202" s="7" t="s">
        <v>26</v>
      </c>
      <c r="C202" s="330">
        <v>27</v>
      </c>
      <c r="D202" s="330">
        <v>144465556</v>
      </c>
      <c r="E202" s="281">
        <v>5350576.1481481483</v>
      </c>
      <c r="F202" s="330">
        <v>360</v>
      </c>
      <c r="G202" s="447">
        <v>4.7105836807849277</v>
      </c>
    </row>
    <row r="203" spans="2:7" x14ac:dyDescent="0.25">
      <c r="B203" s="7" t="s">
        <v>27</v>
      </c>
      <c r="C203" s="216">
        <v>20</v>
      </c>
      <c r="D203" s="464">
        <v>119854739</v>
      </c>
      <c r="E203" s="196">
        <v>5992736.9500000002</v>
      </c>
      <c r="F203" s="462">
        <v>360</v>
      </c>
      <c r="G203" s="501">
        <v>4.5968025790164653</v>
      </c>
    </row>
    <row r="204" spans="2:7" x14ac:dyDescent="0.25">
      <c r="B204" s="7" t="s">
        <v>28</v>
      </c>
      <c r="C204" s="216">
        <v>18</v>
      </c>
      <c r="D204" s="464">
        <v>119019771</v>
      </c>
      <c r="E204" s="196">
        <v>6612209.5</v>
      </c>
      <c r="F204" s="462">
        <v>348.89772674827276</v>
      </c>
      <c r="G204" s="501">
        <v>4.5777421123317046</v>
      </c>
    </row>
    <row r="205" spans="2:7" x14ac:dyDescent="0.25">
      <c r="B205" s="145" t="s">
        <v>29</v>
      </c>
      <c r="C205" s="216">
        <v>8</v>
      </c>
      <c r="D205" s="464">
        <v>42308343</v>
      </c>
      <c r="E205" s="196">
        <v>5288542.875</v>
      </c>
      <c r="F205" s="462">
        <v>360</v>
      </c>
      <c r="G205" s="501">
        <v>4.6025747103416004</v>
      </c>
    </row>
    <row r="206" spans="2:7" x14ac:dyDescent="0.25">
      <c r="B206" s="145" t="s">
        <v>30</v>
      </c>
      <c r="C206" s="216">
        <v>28</v>
      </c>
      <c r="D206" s="464">
        <v>183165852</v>
      </c>
      <c r="E206" s="196">
        <v>6541637.5714285718</v>
      </c>
      <c r="F206" s="462">
        <v>360</v>
      </c>
      <c r="G206" s="501">
        <v>4.3128780494561179</v>
      </c>
    </row>
    <row r="207" spans="2:7" x14ac:dyDescent="0.25">
      <c r="B207" s="233" t="s">
        <v>31</v>
      </c>
      <c r="C207" s="491">
        <v>26</v>
      </c>
      <c r="D207" s="377">
        <v>161147407</v>
      </c>
      <c r="E207" s="357">
        <v>6197977.192307692</v>
      </c>
      <c r="F207" s="520">
        <v>360</v>
      </c>
      <c r="G207" s="521">
        <v>4.4384808529526856</v>
      </c>
    </row>
    <row r="208" spans="2:7" x14ac:dyDescent="0.25">
      <c r="B208" s="7"/>
      <c r="C208" s="356"/>
      <c r="D208" s="356"/>
      <c r="E208" s="196"/>
      <c r="F208" s="417"/>
      <c r="G208" s="502"/>
    </row>
    <row r="209" spans="2:7" x14ac:dyDescent="0.25">
      <c r="B209" s="29" t="s">
        <v>0</v>
      </c>
      <c r="C209" s="468">
        <f>SUM(C196:C207)</f>
        <v>245</v>
      </c>
      <c r="D209" s="468">
        <f>SUM(D196:D207)</f>
        <v>1591557801</v>
      </c>
      <c r="E209" s="469">
        <f>D209/C209</f>
        <v>6496154.2897959184</v>
      </c>
      <c r="F209" s="470">
        <f>(($D196*F196)+($D197*F197)+($D198*F198)+($D199*F199)+($D200*F200)+($D201*F201)+($D202*F202)+($D203*F203)+($D204*F204)+($D205*F205)+($D206*F206)+($D207*F207))/$D209</f>
        <v>355.99946084521753</v>
      </c>
      <c r="G209" s="471">
        <f>(($D196*G196)+($D197*G197)+($D198*G198)+($D199*G199)+($D200*G200)+($D201*G201)+($D202*G202)+($D203*G203)+($D204*G204)+($D205*G205)+($D206*G206)+($D207*G207))/$D209</f>
        <v>4.5700574205018487</v>
      </c>
    </row>
    <row r="210" spans="2:7" x14ac:dyDescent="0.25">
      <c r="B210" s="252"/>
      <c r="C210" s="480"/>
      <c r="D210" s="480"/>
      <c r="E210" s="503"/>
      <c r="F210" s="504"/>
      <c r="G210" s="505"/>
    </row>
    <row r="211" spans="2:7" x14ac:dyDescent="0.25">
      <c r="B211" s="9" t="s">
        <v>85</v>
      </c>
      <c r="C211" s="356"/>
      <c r="D211" s="356"/>
      <c r="E211" s="94"/>
      <c r="F211" s="417"/>
      <c r="G211" s="399"/>
    </row>
    <row r="212" spans="2:7" x14ac:dyDescent="0.25">
      <c r="B212" s="7" t="s">
        <v>20</v>
      </c>
      <c r="C212" s="216">
        <v>2</v>
      </c>
      <c r="D212" s="216">
        <v>32402345</v>
      </c>
      <c r="E212" s="216">
        <v>16201172.5</v>
      </c>
      <c r="F212" s="216">
        <v>253.86195968223905</v>
      </c>
      <c r="G212" s="506">
        <v>4.2084760026318895</v>
      </c>
    </row>
    <row r="213" spans="2:7" x14ac:dyDescent="0.25">
      <c r="B213" s="7" t="s">
        <v>21</v>
      </c>
      <c r="C213" s="216">
        <v>9</v>
      </c>
      <c r="D213" s="216">
        <v>47058592</v>
      </c>
      <c r="E213" s="216">
        <v>5228732.444444444</v>
      </c>
      <c r="F213" s="216">
        <v>283.00554211226716</v>
      </c>
      <c r="G213" s="506">
        <v>4.4502726392510263</v>
      </c>
    </row>
    <row r="214" spans="2:7" x14ac:dyDescent="0.25">
      <c r="B214" s="7" t="s">
        <v>22</v>
      </c>
      <c r="C214" s="216">
        <v>17</v>
      </c>
      <c r="D214" s="464">
        <v>99883477</v>
      </c>
      <c r="E214" s="378">
        <v>5875498.6470588231</v>
      </c>
      <c r="F214" s="462">
        <v>293.5947791645259</v>
      </c>
      <c r="G214" s="501">
        <v>4.3843119940789732</v>
      </c>
    </row>
    <row r="215" spans="2:7" x14ac:dyDescent="0.25">
      <c r="B215" s="7" t="s">
        <v>23</v>
      </c>
      <c r="C215" s="216">
        <v>18</v>
      </c>
      <c r="D215" s="464">
        <v>98090120</v>
      </c>
      <c r="E215" s="378">
        <v>5449451.111111111</v>
      </c>
      <c r="F215" s="462">
        <v>292.18158933845734</v>
      </c>
      <c r="G215" s="501">
        <v>4.4048185977804062</v>
      </c>
    </row>
    <row r="216" spans="2:7" x14ac:dyDescent="0.25">
      <c r="B216" s="7" t="s">
        <v>24</v>
      </c>
      <c r="C216" s="216">
        <v>9</v>
      </c>
      <c r="D216" s="216">
        <v>72740932</v>
      </c>
      <c r="E216" s="378">
        <v>8082325.777777778</v>
      </c>
      <c r="F216" s="216">
        <v>286.67976665462578</v>
      </c>
      <c r="G216" s="506">
        <v>4.3683015943470149</v>
      </c>
    </row>
    <row r="217" spans="2:7" x14ac:dyDescent="0.25">
      <c r="B217" s="7" t="s">
        <v>25</v>
      </c>
      <c r="C217" s="216">
        <v>9</v>
      </c>
      <c r="D217" s="464">
        <v>48472357</v>
      </c>
      <c r="E217" s="196">
        <v>5385817.444444444</v>
      </c>
      <c r="F217" s="462">
        <v>303.85889029493654</v>
      </c>
      <c r="G217" s="501">
        <v>4.3786721174464978</v>
      </c>
    </row>
    <row r="218" spans="2:7" x14ac:dyDescent="0.25">
      <c r="B218" s="7" t="s">
        <v>26</v>
      </c>
      <c r="C218" s="216">
        <v>4</v>
      </c>
      <c r="D218" s="464">
        <v>33450485</v>
      </c>
      <c r="E218" s="196">
        <v>8362621.25</v>
      </c>
      <c r="F218" s="462">
        <v>315.1787503230521</v>
      </c>
      <c r="G218" s="501">
        <v>4.4502726392510263</v>
      </c>
    </row>
    <row r="219" spans="2:7" x14ac:dyDescent="0.25">
      <c r="B219" s="7" t="s">
        <v>27</v>
      </c>
      <c r="C219" s="216">
        <v>2</v>
      </c>
      <c r="D219" s="464">
        <v>9410896</v>
      </c>
      <c r="E219" s="196">
        <v>4705448</v>
      </c>
      <c r="F219" s="462">
        <v>252.3067091592554</v>
      </c>
      <c r="G219" s="501">
        <v>4.4502726392510263</v>
      </c>
    </row>
    <row r="220" spans="2:7" x14ac:dyDescent="0.25">
      <c r="B220" s="145" t="s">
        <v>28</v>
      </c>
      <c r="C220" s="216">
        <v>3</v>
      </c>
      <c r="D220" s="464">
        <v>15373675</v>
      </c>
      <c r="E220" s="196">
        <v>5124558.333333333</v>
      </c>
      <c r="F220" s="462">
        <v>336.84045486846833</v>
      </c>
      <c r="G220" s="501">
        <v>4.4502726392510263</v>
      </c>
    </row>
    <row r="221" spans="2:7" x14ac:dyDescent="0.25">
      <c r="B221" s="145" t="s">
        <v>29</v>
      </c>
      <c r="C221" s="216">
        <v>3</v>
      </c>
      <c r="D221" s="464">
        <v>17751489</v>
      </c>
      <c r="E221" s="196">
        <v>5917163</v>
      </c>
      <c r="F221" s="462">
        <v>315.69780315330166</v>
      </c>
      <c r="G221" s="501">
        <v>4.4502726392510263</v>
      </c>
    </row>
    <row r="222" spans="2:7" x14ac:dyDescent="0.25">
      <c r="B222" s="145" t="s">
        <v>30</v>
      </c>
      <c r="C222" s="216">
        <v>2</v>
      </c>
      <c r="D222" s="216">
        <v>28640807</v>
      </c>
      <c r="E222" s="444">
        <v>14320403.5</v>
      </c>
      <c r="F222" s="216">
        <v>202.7515055703563</v>
      </c>
      <c r="G222" s="506">
        <v>4.4502726392510263</v>
      </c>
    </row>
    <row r="223" spans="2:7" x14ac:dyDescent="0.25">
      <c r="B223" s="145" t="s">
        <v>31</v>
      </c>
      <c r="C223" s="216">
        <v>4</v>
      </c>
      <c r="D223" s="464">
        <v>42237865</v>
      </c>
      <c r="E223" s="196">
        <v>10559466.25</v>
      </c>
      <c r="F223" s="462">
        <v>252.69155881813629</v>
      </c>
      <c r="G223" s="501">
        <v>4.385292360128517</v>
      </c>
    </row>
    <row r="224" spans="2:7" x14ac:dyDescent="0.25">
      <c r="B224" s="145"/>
      <c r="C224" s="216"/>
      <c r="D224" s="507"/>
      <c r="E224" s="196"/>
      <c r="F224" s="508"/>
      <c r="G224" s="501"/>
    </row>
    <row r="225" spans="1:7" x14ac:dyDescent="0.25">
      <c r="B225" s="426" t="s">
        <v>0</v>
      </c>
      <c r="C225" s="509">
        <f>SUM(C212:C223)</f>
        <v>82</v>
      </c>
      <c r="D225" s="509">
        <f>SUM(D212:D223)</f>
        <v>545513040</v>
      </c>
      <c r="E225" s="510">
        <f>D225/C225</f>
        <v>6652598.0487804879</v>
      </c>
      <c r="F225" s="511">
        <f>(($D212*F212)+($D213*F213)+($D214*F214)+($D215*F215)+($D216*F216)+($D217*F217)+($D218*F218)+($D219*F219)+($D220*F220)+($D221*F221)+($D222*F222)+(D223*F223))/$D225</f>
        <v>284.66979341135459</v>
      </c>
      <c r="G225" s="512">
        <f>(($D212*G212)+($D213*G213)+($D214*G214)+($D215*G215)+($D216*G216)+($D217*G217)+($D218*G218)+($D219*G219)+($D220*G220)+($D221*G221)+($D222*G222)+($D223*G223))/$D225</f>
        <v>4.3933360103452808</v>
      </c>
    </row>
    <row r="226" spans="1:7" x14ac:dyDescent="0.25">
      <c r="B226" s="434"/>
      <c r="C226" s="432"/>
      <c r="D226" s="381"/>
      <c r="E226" s="101"/>
      <c r="F226" s="350"/>
      <c r="G226" s="341"/>
    </row>
    <row r="227" spans="1:7" x14ac:dyDescent="0.25">
      <c r="B227" s="436" t="s">
        <v>135</v>
      </c>
      <c r="C227" s="373">
        <f>+C209+C225</f>
        <v>327</v>
      </c>
      <c r="D227" s="382">
        <f>+D209+D225</f>
        <v>2137070841</v>
      </c>
      <c r="E227" s="102">
        <f>D227/C227</f>
        <v>6535384.8348623849</v>
      </c>
      <c r="F227" s="422">
        <f>+(($D209*F209)+(D225*F225))/$D227</f>
        <v>337.79170517445658</v>
      </c>
      <c r="G227" s="280">
        <f>(+($D209*G209)+(D225*G225))/$D227</f>
        <v>4.5249471546940541</v>
      </c>
    </row>
    <row r="228" spans="1:7" x14ac:dyDescent="0.25">
      <c r="B228" s="435"/>
      <c r="C228" s="433"/>
      <c r="D228" s="376"/>
      <c r="E228" s="103"/>
      <c r="F228" s="354"/>
      <c r="G228" s="342"/>
    </row>
    <row r="229" spans="1:7" ht="7.2" customHeight="1" x14ac:dyDescent="0.25">
      <c r="B229" s="312"/>
      <c r="C229" s="383"/>
      <c r="D229" s="383"/>
      <c r="E229" s="314"/>
      <c r="F229" s="423"/>
      <c r="G229" s="403"/>
    </row>
    <row r="230" spans="1:7" ht="4.95" customHeight="1" x14ac:dyDescent="0.25">
      <c r="B230" s="312"/>
    </row>
    <row r="231" spans="1:7" x14ac:dyDescent="0.25">
      <c r="B231" s="300" t="s">
        <v>121</v>
      </c>
      <c r="C231" s="384"/>
      <c r="D231" s="384"/>
      <c r="E231" s="384"/>
      <c r="F231" s="384"/>
      <c r="G231" s="440"/>
    </row>
    <row r="232" spans="1:7" x14ac:dyDescent="0.25">
      <c r="B232" s="331" t="s">
        <v>7</v>
      </c>
      <c r="C232" s="385" t="s">
        <v>123</v>
      </c>
      <c r="D232" s="385" t="s">
        <v>3</v>
      </c>
      <c r="E232" s="386" t="s">
        <v>134</v>
      </c>
      <c r="F232" s="386" t="s">
        <v>124</v>
      </c>
      <c r="G232" s="344" t="s">
        <v>15</v>
      </c>
    </row>
    <row r="233" spans="1:7" x14ac:dyDescent="0.25">
      <c r="B233" s="332"/>
      <c r="C233" s="387" t="s">
        <v>125</v>
      </c>
      <c r="D233" s="387" t="s">
        <v>126</v>
      </c>
      <c r="E233" s="388" t="s">
        <v>12</v>
      </c>
      <c r="F233" s="388" t="s">
        <v>127</v>
      </c>
      <c r="G233" s="345" t="s">
        <v>16</v>
      </c>
    </row>
    <row r="234" spans="1:7" x14ac:dyDescent="0.25">
      <c r="B234" s="333"/>
      <c r="C234" s="389" t="s">
        <v>4</v>
      </c>
      <c r="D234" s="389" t="s">
        <v>5</v>
      </c>
      <c r="E234" s="390" t="s">
        <v>6</v>
      </c>
      <c r="F234" s="390" t="s">
        <v>17</v>
      </c>
      <c r="G234" s="346" t="s">
        <v>18</v>
      </c>
    </row>
    <row r="235" spans="1:7" x14ac:dyDescent="0.25">
      <c r="A235" s="445"/>
      <c r="C235" s="380"/>
      <c r="D235" s="380"/>
      <c r="E235" s="391"/>
      <c r="F235" s="380"/>
      <c r="G235" s="441"/>
    </row>
    <row r="236" spans="1:7" x14ac:dyDescent="0.25">
      <c r="B236" s="9" t="s">
        <v>2</v>
      </c>
      <c r="C236" s="377"/>
      <c r="D236" s="377"/>
      <c r="E236" s="378"/>
      <c r="F236" s="377"/>
      <c r="G236" s="438"/>
    </row>
    <row r="237" spans="1:7" x14ac:dyDescent="0.25">
      <c r="B237" s="7" t="s">
        <v>20</v>
      </c>
      <c r="C237" s="377">
        <v>29</v>
      </c>
      <c r="D237" s="377">
        <v>987292379</v>
      </c>
      <c r="E237" s="378">
        <v>34044564.793103449</v>
      </c>
      <c r="F237" s="377">
        <v>70.828356929918129</v>
      </c>
      <c r="G237" s="438">
        <v>0.91252376622467579</v>
      </c>
    </row>
    <row r="238" spans="1:7" x14ac:dyDescent="0.25">
      <c r="B238" s="7" t="s">
        <v>21</v>
      </c>
      <c r="C238" s="216">
        <v>15</v>
      </c>
      <c r="D238" s="464">
        <v>1751022630</v>
      </c>
      <c r="E238" s="378">
        <v>116734842</v>
      </c>
      <c r="F238" s="462">
        <v>53.951719626262054</v>
      </c>
      <c r="G238" s="501">
        <v>0.84684701246836547</v>
      </c>
    </row>
    <row r="239" spans="1:7" x14ac:dyDescent="0.25">
      <c r="B239" s="7" t="s">
        <v>22</v>
      </c>
      <c r="C239" s="216">
        <v>13</v>
      </c>
      <c r="D239" s="464">
        <v>1253641616</v>
      </c>
      <c r="E239" s="378">
        <v>96433970.461538464</v>
      </c>
      <c r="F239" s="462">
        <v>100.58151006930197</v>
      </c>
      <c r="G239" s="501">
        <v>0.86772817838555227</v>
      </c>
    </row>
    <row r="240" spans="1:7" x14ac:dyDescent="0.25">
      <c r="B240" s="7" t="s">
        <v>23</v>
      </c>
      <c r="C240" s="216">
        <v>17</v>
      </c>
      <c r="D240" s="464">
        <v>1486284138</v>
      </c>
      <c r="E240" s="378">
        <v>87428478.705882356</v>
      </c>
      <c r="F240" s="462">
        <v>68.807795995599861</v>
      </c>
      <c r="G240" s="501">
        <v>0.92132011630201494</v>
      </c>
    </row>
    <row r="241" spans="2:7" x14ac:dyDescent="0.25">
      <c r="B241" s="7" t="s">
        <v>24</v>
      </c>
      <c r="C241" s="216">
        <v>11</v>
      </c>
      <c r="D241" s="464">
        <v>1109727187</v>
      </c>
      <c r="E241" s="196">
        <v>100884289.72727273</v>
      </c>
      <c r="F241" s="462">
        <v>22.810460268556078</v>
      </c>
      <c r="G241" s="501">
        <v>0.87195772072221922</v>
      </c>
    </row>
    <row r="242" spans="2:7" x14ac:dyDescent="0.25">
      <c r="B242" s="7" t="s">
        <v>25</v>
      </c>
      <c r="C242" s="216">
        <v>17</v>
      </c>
      <c r="D242" s="464">
        <v>1550171345</v>
      </c>
      <c r="E242" s="196">
        <v>91186549.705882356</v>
      </c>
      <c r="F242" s="462">
        <v>83.275031153410978</v>
      </c>
      <c r="G242" s="501">
        <v>0.89268804255312817</v>
      </c>
    </row>
    <row r="243" spans="2:7" x14ac:dyDescent="0.25">
      <c r="B243" s="7" t="s">
        <v>26</v>
      </c>
      <c r="C243" s="330">
        <v>9</v>
      </c>
      <c r="D243" s="330">
        <v>877694916</v>
      </c>
      <c r="E243" s="281">
        <v>97521657.333333328</v>
      </c>
      <c r="F243" s="330">
        <v>51.348021475835914</v>
      </c>
      <c r="G243" s="447">
        <v>0.98284386792551492</v>
      </c>
    </row>
    <row r="244" spans="2:7" x14ac:dyDescent="0.25">
      <c r="B244" s="7" t="s">
        <v>27</v>
      </c>
      <c r="C244" s="216">
        <v>25</v>
      </c>
      <c r="D244" s="464">
        <v>2684246701</v>
      </c>
      <c r="E244" s="196">
        <v>107369868.04000001</v>
      </c>
      <c r="F244" s="462">
        <v>63.707327381381404</v>
      </c>
      <c r="G244" s="501">
        <v>0.8694607547400689</v>
      </c>
    </row>
    <row r="245" spans="2:7" x14ac:dyDescent="0.25">
      <c r="B245" s="7" t="s">
        <v>28</v>
      </c>
      <c r="C245" s="216">
        <v>31</v>
      </c>
      <c r="D245" s="464">
        <v>2799340300</v>
      </c>
      <c r="E245" s="196">
        <v>90301300</v>
      </c>
      <c r="F245" s="462">
        <v>73.49278883349767</v>
      </c>
      <c r="G245" s="501">
        <v>0.89296754754325514</v>
      </c>
    </row>
    <row r="246" spans="2:7" x14ac:dyDescent="0.25">
      <c r="B246" s="145" t="s">
        <v>29</v>
      </c>
      <c r="C246" s="216">
        <v>32</v>
      </c>
      <c r="D246" s="464">
        <v>2756827408</v>
      </c>
      <c r="E246" s="196">
        <v>86150856.5</v>
      </c>
      <c r="F246" s="462">
        <v>42.173144447713646</v>
      </c>
      <c r="G246" s="501">
        <v>0.92028397166530207</v>
      </c>
    </row>
    <row r="247" spans="2:7" x14ac:dyDescent="0.25">
      <c r="B247" s="145" t="s">
        <v>30</v>
      </c>
      <c r="C247" s="462">
        <v>26</v>
      </c>
      <c r="D247" s="462">
        <v>1897914204</v>
      </c>
      <c r="E247" s="462">
        <v>72996700.15384616</v>
      </c>
      <c r="F247" s="462">
        <v>61.58985918786032</v>
      </c>
      <c r="G247" s="463">
        <v>0.90873445208169168</v>
      </c>
    </row>
    <row r="248" spans="2:7" x14ac:dyDescent="0.25">
      <c r="B248" s="233" t="s">
        <v>31</v>
      </c>
      <c r="C248" s="491">
        <v>44</v>
      </c>
      <c r="D248" s="391">
        <v>4861957625</v>
      </c>
      <c r="E248" s="357">
        <v>110499036.93181819</v>
      </c>
      <c r="F248" s="520">
        <v>68.120148622850252</v>
      </c>
      <c r="G248" s="521">
        <v>0.88850942495410989</v>
      </c>
    </row>
    <row r="249" spans="2:7" x14ac:dyDescent="0.25">
      <c r="B249" s="7"/>
      <c r="C249" s="513"/>
      <c r="D249" s="514"/>
      <c r="E249" s="456"/>
      <c r="F249" s="462"/>
      <c r="G249" s="501"/>
    </row>
    <row r="250" spans="2:7" x14ac:dyDescent="0.25">
      <c r="B250" s="258" t="s">
        <v>0</v>
      </c>
      <c r="C250" s="468">
        <f>SUM(C236:C248)</f>
        <v>269</v>
      </c>
      <c r="D250" s="468">
        <f>SUM(D236:D248)</f>
        <v>24016120449</v>
      </c>
      <c r="E250" s="515">
        <f>D250/C250</f>
        <v>89279258.174721196</v>
      </c>
      <c r="F250" s="470">
        <f>(($D237*F237)+($D238*F238)+($D239*F239)+($D240*F240)+($D241*F241)+($D242*F242)+($D243*F243)+($D244*F244)+($D245*F245)+($D246*F246)+($D247*F247)+(D248*F248))/$D250</f>
        <v>63.845577022905282</v>
      </c>
      <c r="G250" s="471">
        <f>(($D237*G237)+($D238*G238)+($D239*G239)+($D240*G240)+($D241*G241)+($D242*G242)+($D243*G243)+($D244*G244)+($D245*G245)+($D246*G246)+($D247*G247)+($D248*G248))/$D250</f>
        <v>0.89399359387057009</v>
      </c>
    </row>
    <row r="251" spans="2:7" ht="6.6" customHeight="1" x14ac:dyDescent="0.25">
      <c r="B251" s="431"/>
      <c r="C251" s="384"/>
      <c r="D251" s="384"/>
      <c r="E251" s="384"/>
      <c r="F251" s="384"/>
      <c r="G251" s="440"/>
    </row>
    <row r="252" spans="2:7" x14ac:dyDescent="0.25">
      <c r="B252" s="284" t="s">
        <v>128</v>
      </c>
      <c r="C252" s="392"/>
      <c r="D252" s="392"/>
      <c r="E252" s="392"/>
      <c r="F252" s="392"/>
      <c r="G252" s="442"/>
    </row>
    <row r="253" spans="2:7" x14ac:dyDescent="0.25">
      <c r="B253" s="284" t="s">
        <v>129</v>
      </c>
      <c r="C253" s="392"/>
      <c r="D253" s="392"/>
      <c r="E253" s="392"/>
      <c r="F253" s="392"/>
      <c r="G253" s="442"/>
    </row>
    <row r="254" spans="2:7" x14ac:dyDescent="0.25">
      <c r="B254" s="284" t="s">
        <v>130</v>
      </c>
      <c r="C254" s="392"/>
      <c r="D254" s="392"/>
      <c r="E254" s="392"/>
      <c r="F254" s="392"/>
      <c r="G254" s="442"/>
    </row>
    <row r="255" spans="2:7" x14ac:dyDescent="0.25">
      <c r="B255" s="284" t="s">
        <v>131</v>
      </c>
      <c r="C255" s="392"/>
      <c r="D255" s="392"/>
      <c r="E255" s="392"/>
      <c r="F255" s="392"/>
      <c r="G255" s="442"/>
    </row>
    <row r="256" spans="2:7" x14ac:dyDescent="0.25">
      <c r="B256" s="284" t="s">
        <v>132</v>
      </c>
    </row>
    <row r="257" spans="2:7" x14ac:dyDescent="0.25">
      <c r="B257" s="605"/>
      <c r="C257" s="605"/>
      <c r="D257" s="605"/>
      <c r="E257" s="605"/>
      <c r="F257" s="605"/>
      <c r="G257" s="605"/>
    </row>
  </sheetData>
  <autoFilter ref="B8:G250" xr:uid="{00000000-0009-0000-0000-000005000000}"/>
  <mergeCells count="2">
    <mergeCell ref="B257:G257"/>
    <mergeCell ref="B6:B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57"/>
  <sheetViews>
    <sheetView showGridLines="0" topLeftCell="A211" zoomScaleNormal="100" workbookViewId="0">
      <selection activeCell="E12" sqref="E12"/>
    </sheetView>
  </sheetViews>
  <sheetFormatPr baseColWidth="10" defaultRowHeight="13.2" x14ac:dyDescent="0.25"/>
  <cols>
    <col min="1" max="1" width="1.33203125" customWidth="1"/>
    <col min="2" max="2" width="19.5546875" customWidth="1"/>
    <col min="3" max="3" width="12.6640625" style="347" customWidth="1"/>
    <col min="4" max="4" width="14.33203125" style="347" bestFit="1" customWidth="1"/>
    <col min="5" max="6" width="13.6640625" style="347" customWidth="1"/>
    <col min="7" max="7" width="13.6640625" style="437" customWidth="1"/>
    <col min="8" max="8" width="73.33203125" customWidth="1"/>
  </cols>
  <sheetData>
    <row r="1" spans="2:8" ht="4.2" customHeight="1" x14ac:dyDescent="0.25"/>
    <row r="2" spans="2:8" x14ac:dyDescent="0.25">
      <c r="B2" s="11" t="s">
        <v>142</v>
      </c>
      <c r="C2" s="348"/>
      <c r="D2" s="348"/>
      <c r="E2" s="348"/>
      <c r="F2" s="404"/>
      <c r="G2" s="393"/>
    </row>
    <row r="3" spans="2:8" x14ac:dyDescent="0.25">
      <c r="B3" s="240" t="s">
        <v>149</v>
      </c>
      <c r="C3" s="348"/>
      <c r="D3" s="348"/>
      <c r="E3" s="348"/>
      <c r="F3" s="404"/>
      <c r="G3" s="393"/>
    </row>
    <row r="4" spans="2:8" ht="4.95" customHeight="1" x14ac:dyDescent="0.25">
      <c r="B4" s="1"/>
      <c r="C4" s="348"/>
      <c r="D4" s="348"/>
      <c r="E4" s="348"/>
      <c r="F4" s="404"/>
      <c r="G4" s="393"/>
    </row>
    <row r="5" spans="2:8" x14ac:dyDescent="0.25">
      <c r="B5" s="128" t="s">
        <v>120</v>
      </c>
      <c r="C5" s="348"/>
      <c r="D5" s="348"/>
      <c r="E5" s="348"/>
      <c r="F5" s="404"/>
      <c r="G5" s="393"/>
    </row>
    <row r="6" spans="2:8" x14ac:dyDescent="0.25">
      <c r="B6" s="110" t="s">
        <v>7</v>
      </c>
      <c r="C6" s="349" t="s">
        <v>51</v>
      </c>
      <c r="D6" s="349" t="s">
        <v>3</v>
      </c>
      <c r="E6" s="350" t="s">
        <v>11</v>
      </c>
      <c r="F6" s="405" t="s">
        <v>13</v>
      </c>
      <c r="G6" s="341" t="s">
        <v>15</v>
      </c>
      <c r="H6" s="459"/>
    </row>
    <row r="7" spans="2:8" x14ac:dyDescent="0.25">
      <c r="B7" s="114"/>
      <c r="C7" s="351" t="s">
        <v>9</v>
      </c>
      <c r="D7" s="351" t="s">
        <v>50</v>
      </c>
      <c r="E7" s="352" t="s">
        <v>52</v>
      </c>
      <c r="F7" s="406" t="s">
        <v>52</v>
      </c>
      <c r="G7" s="448" t="s">
        <v>16</v>
      </c>
    </row>
    <row r="8" spans="2:8" x14ac:dyDescent="0.25">
      <c r="B8" s="41"/>
      <c r="C8" s="353" t="s">
        <v>4</v>
      </c>
      <c r="D8" s="353" t="s">
        <v>5</v>
      </c>
      <c r="E8" s="354" t="s">
        <v>6</v>
      </c>
      <c r="F8" s="407" t="s">
        <v>17</v>
      </c>
      <c r="G8" s="342" t="s">
        <v>18</v>
      </c>
    </row>
    <row r="9" spans="2:8" x14ac:dyDescent="0.25">
      <c r="B9" s="7"/>
      <c r="C9" s="355"/>
      <c r="D9" s="355"/>
      <c r="E9" s="93"/>
      <c r="F9" s="408"/>
      <c r="G9" s="424"/>
    </row>
    <row r="10" spans="2:8" x14ac:dyDescent="0.25">
      <c r="B10" s="9" t="s">
        <v>19</v>
      </c>
      <c r="C10" s="336"/>
      <c r="D10" s="356"/>
      <c r="E10" s="94"/>
      <c r="F10" s="408"/>
      <c r="G10" s="343"/>
    </row>
    <row r="11" spans="2:8" x14ac:dyDescent="0.25">
      <c r="B11" s="7" t="s">
        <v>20</v>
      </c>
      <c r="C11" s="357">
        <v>1187</v>
      </c>
      <c r="D11" s="357">
        <v>1362754888</v>
      </c>
      <c r="E11" s="357">
        <v>1148066.4599831507</v>
      </c>
      <c r="F11" s="340">
        <v>54.642994528741696</v>
      </c>
      <c r="G11" s="443">
        <v>1.7379022581131993</v>
      </c>
    </row>
    <row r="12" spans="2:8" x14ac:dyDescent="0.25">
      <c r="B12" s="7" t="s">
        <v>21</v>
      </c>
      <c r="C12" s="124">
        <v>1150</v>
      </c>
      <c r="D12" s="358">
        <v>1227567687</v>
      </c>
      <c r="E12" s="357">
        <v>1067450.1626086957</v>
      </c>
      <c r="F12" s="340">
        <v>54.134186102114299</v>
      </c>
      <c r="G12" s="443">
        <v>1.7413937436347655</v>
      </c>
    </row>
    <row r="13" spans="2:8" x14ac:dyDescent="0.25">
      <c r="B13" s="7" t="s">
        <v>22</v>
      </c>
      <c r="C13" s="124">
        <v>1268</v>
      </c>
      <c r="D13" s="358">
        <v>1343013701</v>
      </c>
      <c r="E13" s="357">
        <v>1059159.0701892744</v>
      </c>
      <c r="F13" s="124">
        <v>54.174284175824653</v>
      </c>
      <c r="G13" s="449">
        <v>1.7334100089794988</v>
      </c>
    </row>
    <row r="14" spans="2:8" x14ac:dyDescent="0.25">
      <c r="B14" s="7" t="s">
        <v>23</v>
      </c>
      <c r="C14" s="124">
        <v>1210</v>
      </c>
      <c r="D14" s="358">
        <v>1411369874</v>
      </c>
      <c r="E14" s="357">
        <v>1166421.3834710743</v>
      </c>
      <c r="F14" s="124">
        <v>54.997950791600928</v>
      </c>
      <c r="G14" s="450">
        <v>1.7238567359416375</v>
      </c>
    </row>
    <row r="15" spans="2:8" x14ac:dyDescent="0.25">
      <c r="B15" s="7" t="s">
        <v>24</v>
      </c>
      <c r="C15" s="124">
        <v>1012</v>
      </c>
      <c r="D15" s="358">
        <v>1095682190</v>
      </c>
      <c r="E15" s="196">
        <v>1082689.9110671936</v>
      </c>
      <c r="F15" s="124">
        <v>54.633084704060032</v>
      </c>
      <c r="G15" s="450">
        <v>1.742632389954244</v>
      </c>
    </row>
    <row r="16" spans="2:8" x14ac:dyDescent="0.25">
      <c r="B16" s="7" t="s">
        <v>25</v>
      </c>
      <c r="C16" s="124">
        <v>1323</v>
      </c>
      <c r="D16" s="358">
        <v>1352840384</v>
      </c>
      <c r="E16" s="196">
        <v>1022555.0899470899</v>
      </c>
      <c r="F16" s="124">
        <v>54.874800617276662</v>
      </c>
      <c r="G16" s="450">
        <v>1.7407756234160436</v>
      </c>
    </row>
    <row r="17" spans="2:7" x14ac:dyDescent="0.25">
      <c r="B17" s="7" t="s">
        <v>26</v>
      </c>
      <c r="C17" s="330">
        <v>1298</v>
      </c>
      <c r="D17" s="330">
        <v>1416607387</v>
      </c>
      <c r="E17" s="330">
        <v>1091377.031587057</v>
      </c>
      <c r="F17" s="446">
        <v>54.556798513291952</v>
      </c>
      <c r="G17" s="447">
        <v>1.7296143333749254</v>
      </c>
    </row>
    <row r="18" spans="2:7" x14ac:dyDescent="0.25">
      <c r="B18" s="7" t="s">
        <v>27</v>
      </c>
      <c r="C18" s="124">
        <v>1201</v>
      </c>
      <c r="D18" s="358">
        <v>1309849379</v>
      </c>
      <c r="E18" s="330">
        <v>1090632.288925895</v>
      </c>
      <c r="F18" s="124">
        <v>54.187411196993821</v>
      </c>
      <c r="G18" s="450">
        <v>1.6458278944681624</v>
      </c>
    </row>
    <row r="19" spans="2:7" x14ac:dyDescent="0.25">
      <c r="B19" s="7" t="s">
        <v>28</v>
      </c>
      <c r="C19" s="124">
        <v>1106</v>
      </c>
      <c r="D19" s="358">
        <v>1155894128</v>
      </c>
      <c r="E19" s="330">
        <v>1045112.2314647378</v>
      </c>
      <c r="F19" s="124">
        <v>53.924653723995732</v>
      </c>
      <c r="G19" s="450">
        <v>1.6851024332654105</v>
      </c>
    </row>
    <row r="20" spans="2:7" x14ac:dyDescent="0.25">
      <c r="B20" s="233" t="s">
        <v>29</v>
      </c>
      <c r="C20" s="124">
        <v>1416</v>
      </c>
      <c r="D20" s="358">
        <v>1469845777</v>
      </c>
      <c r="E20" s="330">
        <v>1038026.6786723164</v>
      </c>
      <c r="F20" s="124">
        <v>54.284345178616654</v>
      </c>
      <c r="G20" s="450">
        <v>1.6251144881644273</v>
      </c>
    </row>
    <row r="21" spans="2:7" x14ac:dyDescent="0.25">
      <c r="B21" s="7" t="s">
        <v>30</v>
      </c>
      <c r="C21" s="124">
        <v>1235</v>
      </c>
      <c r="D21" s="358">
        <v>1340418551</v>
      </c>
      <c r="E21" s="196">
        <v>1085359.1506072874</v>
      </c>
      <c r="F21" s="124">
        <v>54.334698008816204</v>
      </c>
      <c r="G21" s="450">
        <v>1.6270702597356099</v>
      </c>
    </row>
    <row r="22" spans="2:7" x14ac:dyDescent="0.25">
      <c r="B22" s="7" t="s">
        <v>31</v>
      </c>
      <c r="C22" s="124">
        <v>1891</v>
      </c>
      <c r="D22" s="358">
        <v>1905725897</v>
      </c>
      <c r="E22" s="196">
        <v>1007787.3595980962</v>
      </c>
      <c r="F22" s="124">
        <v>53.084735231469651</v>
      </c>
      <c r="G22" s="450">
        <v>1.6295253151455704</v>
      </c>
    </row>
    <row r="23" spans="2:7" x14ac:dyDescent="0.25">
      <c r="B23" s="7"/>
      <c r="C23" s="359"/>
      <c r="D23" s="359"/>
      <c r="E23" s="96"/>
      <c r="F23" s="409"/>
      <c r="G23" s="439"/>
    </row>
    <row r="24" spans="2:7" x14ac:dyDescent="0.25">
      <c r="B24" s="29" t="s">
        <v>0</v>
      </c>
      <c r="C24" s="360">
        <f>SUM(C11:C23)</f>
        <v>15297</v>
      </c>
      <c r="D24" s="360">
        <f>SUM(D11:D23)</f>
        <v>16391569843</v>
      </c>
      <c r="E24" s="97">
        <f>D24/C24</f>
        <v>1071554.5429169119</v>
      </c>
      <c r="F24" s="410">
        <f>(($D11*F11)+($D12*F12)+($D13*F13)+($D14*F14)+($D15*F15)+($D16*F16)+($D17*F17)+($D18*F18)+($D19*F19)+($D20*F20)+($D21*F21)+($D22*F22))/$D24</f>
        <v>54.282469810905717</v>
      </c>
      <c r="G24" s="278">
        <f>(($D11*G11)+($D12*G12)+($D13*G13)+($D14*G14)+($D15*G15)+($D16*G16)+($D17*G17)+($D18*G18)+($D19*G19)+($D20*G20)+($D21*G21)+($D22*G22))/$D24</f>
        <v>1.6935651655015187</v>
      </c>
    </row>
    <row r="25" spans="2:7" x14ac:dyDescent="0.25">
      <c r="B25" s="9"/>
      <c r="C25" s="361"/>
      <c r="D25" s="361"/>
      <c r="E25" s="159"/>
      <c r="F25" s="411"/>
      <c r="G25" s="398"/>
    </row>
    <row r="26" spans="2:7" x14ac:dyDescent="0.25">
      <c r="B26" s="9" t="s">
        <v>81</v>
      </c>
      <c r="C26" s="361"/>
      <c r="D26" s="361"/>
      <c r="E26" s="160"/>
      <c r="F26" s="411"/>
      <c r="G26" s="398"/>
    </row>
    <row r="27" spans="2:7" x14ac:dyDescent="0.25">
      <c r="B27" s="7" t="s">
        <v>20</v>
      </c>
      <c r="C27" s="337">
        <v>305</v>
      </c>
      <c r="D27" s="337">
        <v>357594555</v>
      </c>
      <c r="E27" s="337">
        <v>1172441.1639344261</v>
      </c>
      <c r="F27" s="340">
        <v>49.642199308655577</v>
      </c>
      <c r="G27" s="438">
        <v>1.5633302266305482</v>
      </c>
    </row>
    <row r="28" spans="2:7" x14ac:dyDescent="0.25">
      <c r="B28" s="7" t="s">
        <v>21</v>
      </c>
      <c r="C28" s="338">
        <v>242</v>
      </c>
      <c r="D28" s="339">
        <v>295366215</v>
      </c>
      <c r="E28" s="337">
        <v>1220521.5495867769</v>
      </c>
      <c r="F28" s="124">
        <v>49.796396591939263</v>
      </c>
      <c r="G28" s="450">
        <v>1.5638871947490678</v>
      </c>
    </row>
    <row r="29" spans="2:7" x14ac:dyDescent="0.25">
      <c r="B29" s="7" t="s">
        <v>22</v>
      </c>
      <c r="C29" s="338">
        <v>252</v>
      </c>
      <c r="D29" s="339">
        <v>333804205</v>
      </c>
      <c r="E29" s="337">
        <v>1324619.861111111</v>
      </c>
      <c r="F29" s="338">
        <v>52.10929270648343</v>
      </c>
      <c r="G29" s="450">
        <v>1.5227201854452372</v>
      </c>
    </row>
    <row r="30" spans="2:7" x14ac:dyDescent="0.25">
      <c r="B30" s="7" t="s">
        <v>23</v>
      </c>
      <c r="C30" s="124">
        <v>199</v>
      </c>
      <c r="D30" s="358">
        <v>225819386</v>
      </c>
      <c r="E30" s="337">
        <v>1134770.783919598</v>
      </c>
      <c r="F30" s="124">
        <v>48.154768599007703</v>
      </c>
      <c r="G30" s="450">
        <v>1.4878178456299584</v>
      </c>
    </row>
    <row r="31" spans="2:7" x14ac:dyDescent="0.25">
      <c r="B31" s="7" t="s">
        <v>24</v>
      </c>
      <c r="C31" s="124">
        <v>187</v>
      </c>
      <c r="D31" s="358">
        <v>211379396</v>
      </c>
      <c r="E31" s="337">
        <v>1130371.101604278</v>
      </c>
      <c r="F31" s="124">
        <v>50.209672006064395</v>
      </c>
      <c r="G31" s="450">
        <v>1.5395362086283944</v>
      </c>
    </row>
    <row r="32" spans="2:7" x14ac:dyDescent="0.25">
      <c r="B32" s="7" t="s">
        <v>25</v>
      </c>
      <c r="C32" s="124">
        <v>197</v>
      </c>
      <c r="D32" s="358">
        <v>233927525</v>
      </c>
      <c r="E32" s="337">
        <v>1187449.3654822335</v>
      </c>
      <c r="F32" s="124">
        <v>51.171863747115694</v>
      </c>
      <c r="G32" s="450">
        <v>1.5396668374531812</v>
      </c>
    </row>
    <row r="33" spans="2:7" x14ac:dyDescent="0.25">
      <c r="B33" s="7" t="s">
        <v>26</v>
      </c>
      <c r="C33" s="330">
        <v>245</v>
      </c>
      <c r="D33" s="330">
        <v>300591884</v>
      </c>
      <c r="E33" s="330">
        <v>1226905.6489795919</v>
      </c>
      <c r="F33" s="446">
        <v>52.969028864398744</v>
      </c>
      <c r="G33" s="447">
        <v>1.5550645575314335</v>
      </c>
    </row>
    <row r="34" spans="2:7" x14ac:dyDescent="0.25">
      <c r="B34" s="7" t="s">
        <v>27</v>
      </c>
      <c r="C34" s="124">
        <v>245</v>
      </c>
      <c r="D34" s="358">
        <v>310808289</v>
      </c>
      <c r="E34" s="196">
        <v>1268605.2612244899</v>
      </c>
      <c r="F34" s="124">
        <v>50.148229769380443</v>
      </c>
      <c r="G34" s="450">
        <v>1.5364045916034113</v>
      </c>
    </row>
    <row r="35" spans="2:7" x14ac:dyDescent="0.25">
      <c r="B35" s="7" t="s">
        <v>28</v>
      </c>
      <c r="C35" s="330">
        <v>209</v>
      </c>
      <c r="D35" s="330">
        <v>275592143</v>
      </c>
      <c r="E35" s="330">
        <v>1318622.6937799044</v>
      </c>
      <c r="F35" s="446">
        <v>51.914380962595146</v>
      </c>
      <c r="G35" s="447">
        <v>1.5169469314297541</v>
      </c>
    </row>
    <row r="36" spans="2:7" x14ac:dyDescent="0.25">
      <c r="B36" s="7" t="s">
        <v>29</v>
      </c>
      <c r="C36" s="330">
        <v>277</v>
      </c>
      <c r="D36" s="330">
        <v>348351935</v>
      </c>
      <c r="E36" s="330">
        <v>1257588.2129963899</v>
      </c>
      <c r="F36" s="446">
        <v>53.62171863922616</v>
      </c>
      <c r="G36" s="447">
        <v>1.542418548471677</v>
      </c>
    </row>
    <row r="37" spans="2:7" x14ac:dyDescent="0.25">
      <c r="B37" s="7" t="s">
        <v>30</v>
      </c>
      <c r="C37" s="124">
        <v>308</v>
      </c>
      <c r="D37" s="358">
        <v>375740712</v>
      </c>
      <c r="E37" s="196">
        <v>1219937.3766233767</v>
      </c>
      <c r="F37" s="124">
        <v>50.809642868830245</v>
      </c>
      <c r="G37" s="450">
        <v>1.5125522175781687</v>
      </c>
    </row>
    <row r="38" spans="2:7" x14ac:dyDescent="0.25">
      <c r="B38" s="7" t="s">
        <v>31</v>
      </c>
      <c r="C38" s="124">
        <v>398</v>
      </c>
      <c r="D38" s="358">
        <v>531631945</v>
      </c>
      <c r="E38" s="196">
        <v>1335758.6557788944</v>
      </c>
      <c r="F38" s="124">
        <v>49.584966136675625</v>
      </c>
      <c r="G38" s="450">
        <v>1.5092089541571849</v>
      </c>
    </row>
    <row r="39" spans="2:7" x14ac:dyDescent="0.25">
      <c r="B39" s="9"/>
      <c r="C39" s="359"/>
      <c r="D39" s="359"/>
      <c r="E39" s="96"/>
      <c r="F39" s="409"/>
      <c r="G39" s="439"/>
    </row>
    <row r="40" spans="2:7" x14ac:dyDescent="0.25">
      <c r="B40" s="29" t="s">
        <v>0</v>
      </c>
      <c r="C40" s="360">
        <f>SUM(C27:C39)</f>
        <v>3064</v>
      </c>
      <c r="D40" s="360">
        <f>SUM(D27:D39)</f>
        <v>3800608190</v>
      </c>
      <c r="E40" s="97">
        <f>D40/C40</f>
        <v>1240407.3727154047</v>
      </c>
      <c r="F40" s="410">
        <f>(($D27*F27)+($D28*F28)+($D29*F29)+($D30*F30)+($D31*F31)+($D32*F32)+($D33*F33)+($D34*F34)+($D35*F35)+($D36*F36)+($D37*F37)+($D38*F38))/$D40</f>
        <v>50.849626314939876</v>
      </c>
      <c r="G40" s="278">
        <f>(($D27*G27)+($D28*G28)+($D29*G29)+($D30*G30)+($D31*G31)+($D32*G32)+($D33*G33)+($D34*G34)+($D35*G35)+($D36*G36)+($D37*G37)+($D38*G38))/$D40</f>
        <v>1.5318138768279612</v>
      </c>
    </row>
    <row r="41" spans="2:7" x14ac:dyDescent="0.25">
      <c r="B41" s="7"/>
      <c r="C41" s="363"/>
      <c r="D41" s="363"/>
      <c r="E41" s="99"/>
      <c r="F41" s="413"/>
      <c r="G41" s="451"/>
    </row>
    <row r="42" spans="2:7" x14ac:dyDescent="0.25">
      <c r="B42" s="9" t="s">
        <v>119</v>
      </c>
      <c r="C42" s="363"/>
      <c r="D42" s="363"/>
      <c r="E42" s="99"/>
      <c r="F42" s="413"/>
      <c r="G42" s="451"/>
    </row>
    <row r="43" spans="2:7" x14ac:dyDescent="0.25">
      <c r="B43" s="7" t="s">
        <v>20</v>
      </c>
      <c r="C43" s="357">
        <v>415</v>
      </c>
      <c r="D43" s="357">
        <v>301110682</v>
      </c>
      <c r="E43" s="357">
        <v>725567.9084337349</v>
      </c>
      <c r="F43" s="340">
        <v>40.661208528630013</v>
      </c>
      <c r="G43" s="438">
        <v>1.8810726902408597</v>
      </c>
    </row>
    <row r="44" spans="2:7" x14ac:dyDescent="0.25">
      <c r="B44" s="7" t="s">
        <v>21</v>
      </c>
      <c r="C44" s="124">
        <v>397</v>
      </c>
      <c r="D44" s="358">
        <v>295677551</v>
      </c>
      <c r="E44" s="357">
        <v>744779.72544080601</v>
      </c>
      <c r="F44" s="124">
        <v>40.493339516330074</v>
      </c>
      <c r="G44" s="450">
        <v>1.8470835921865438</v>
      </c>
    </row>
    <row r="45" spans="2:7" x14ac:dyDescent="0.25">
      <c r="B45" s="7" t="s">
        <v>22</v>
      </c>
      <c r="C45" s="124">
        <v>445</v>
      </c>
      <c r="D45" s="358">
        <v>397106676</v>
      </c>
      <c r="E45" s="357">
        <v>892374.55280898872</v>
      </c>
      <c r="F45" s="124">
        <v>43.242609240344272</v>
      </c>
      <c r="G45" s="450">
        <v>1.8326030556837076</v>
      </c>
    </row>
    <row r="46" spans="2:7" x14ac:dyDescent="0.25">
      <c r="B46" s="7" t="s">
        <v>23</v>
      </c>
      <c r="C46" s="124">
        <v>411</v>
      </c>
      <c r="D46" s="358">
        <v>349705286</v>
      </c>
      <c r="E46" s="357">
        <v>850864.44282238442</v>
      </c>
      <c r="F46" s="124">
        <v>41.621167688040039</v>
      </c>
      <c r="G46" s="450">
        <v>1.790087437139855</v>
      </c>
    </row>
    <row r="47" spans="2:7" x14ac:dyDescent="0.25">
      <c r="B47" s="7" t="s">
        <v>24</v>
      </c>
      <c r="C47" s="124">
        <v>348</v>
      </c>
      <c r="D47" s="358">
        <v>301962610</v>
      </c>
      <c r="E47" s="196">
        <v>867708.64942528738</v>
      </c>
      <c r="F47" s="124">
        <v>41.706431481699006</v>
      </c>
      <c r="G47" s="450">
        <v>1.7772505333690154</v>
      </c>
    </row>
    <row r="48" spans="2:7" x14ac:dyDescent="0.25">
      <c r="B48" s="7" t="s">
        <v>25</v>
      </c>
      <c r="C48" s="124">
        <v>327</v>
      </c>
      <c r="D48" s="358">
        <v>288272921</v>
      </c>
      <c r="E48" s="196">
        <v>881568.56574923545</v>
      </c>
      <c r="F48" s="124">
        <v>41.929973006378908</v>
      </c>
      <c r="G48" s="450">
        <v>1.6928792002978317</v>
      </c>
    </row>
    <row r="49" spans="2:8" x14ac:dyDescent="0.25">
      <c r="B49" s="7" t="s">
        <v>26</v>
      </c>
      <c r="C49" s="330">
        <v>516</v>
      </c>
      <c r="D49" s="330">
        <v>444048278</v>
      </c>
      <c r="E49" s="330">
        <v>860558.67829457368</v>
      </c>
      <c r="F49" s="446">
        <v>41.325161470393091</v>
      </c>
      <c r="G49" s="447">
        <v>1.6396998628378872</v>
      </c>
    </row>
    <row r="50" spans="2:8" x14ac:dyDescent="0.25">
      <c r="B50" s="7" t="s">
        <v>27</v>
      </c>
      <c r="C50" s="124">
        <v>449</v>
      </c>
      <c r="D50" s="358">
        <v>424369306</v>
      </c>
      <c r="E50" s="330">
        <v>945143.22048997774</v>
      </c>
      <c r="F50" s="124">
        <v>41.699976988910691</v>
      </c>
      <c r="G50" s="450">
        <v>1.6321821727606285</v>
      </c>
    </row>
    <row r="51" spans="2:8" x14ac:dyDescent="0.25">
      <c r="B51" s="7" t="s">
        <v>28</v>
      </c>
      <c r="C51" s="124">
        <v>384</v>
      </c>
      <c r="D51" s="358">
        <v>321157412</v>
      </c>
      <c r="E51" s="330">
        <v>836347.42708333337</v>
      </c>
      <c r="F51" s="124">
        <v>41.826471658701749</v>
      </c>
      <c r="G51" s="450">
        <v>1.7654426679400443</v>
      </c>
    </row>
    <row r="52" spans="2:8" x14ac:dyDescent="0.25">
      <c r="B52" s="7" t="s">
        <v>29</v>
      </c>
      <c r="C52" s="124">
        <v>393</v>
      </c>
      <c r="D52" s="358">
        <v>337749677</v>
      </c>
      <c r="E52" s="330">
        <v>859413.93638676847</v>
      </c>
      <c r="F52" s="124">
        <v>42.372081676335696</v>
      </c>
      <c r="G52" s="450">
        <v>1.7469043475650756</v>
      </c>
    </row>
    <row r="53" spans="2:8" x14ac:dyDescent="0.25">
      <c r="B53" s="7" t="s">
        <v>30</v>
      </c>
      <c r="C53" s="124">
        <v>519</v>
      </c>
      <c r="D53" s="358">
        <v>493813843</v>
      </c>
      <c r="E53" s="196">
        <v>951471.75915221579</v>
      </c>
      <c r="F53" s="124">
        <v>43.168955670608852</v>
      </c>
      <c r="G53" s="450">
        <v>1.7616706825490918</v>
      </c>
    </row>
    <row r="54" spans="2:8" x14ac:dyDescent="0.25">
      <c r="B54" s="7" t="s">
        <v>31</v>
      </c>
      <c r="C54" s="124">
        <v>620</v>
      </c>
      <c r="D54" s="358">
        <v>484971933</v>
      </c>
      <c r="E54" s="196">
        <v>782212.79516129033</v>
      </c>
      <c r="F54" s="124">
        <v>39.816523674989661</v>
      </c>
      <c r="G54" s="450">
        <v>1.7532904936995601</v>
      </c>
    </row>
    <row r="55" spans="2:8" x14ac:dyDescent="0.25">
      <c r="B55" s="7"/>
      <c r="C55" s="359"/>
      <c r="D55" s="359"/>
      <c r="E55" s="334"/>
      <c r="F55" s="181"/>
      <c r="G55" s="451"/>
    </row>
    <row r="56" spans="2:8" x14ac:dyDescent="0.25">
      <c r="B56" s="29" t="s">
        <v>0</v>
      </c>
      <c r="C56" s="360">
        <f>SUM(C43:C54)</f>
        <v>5224</v>
      </c>
      <c r="D56" s="360">
        <f>SUM(D43:D54)</f>
        <v>4439946175</v>
      </c>
      <c r="E56" s="97">
        <f>D56/C56</f>
        <v>849913.12691424193</v>
      </c>
      <c r="F56" s="410">
        <f>(($D43*F43)+($D44*F44)+($D45*F45)+($D46*F46)+($D47*F47)+($D48*F48)+($D49*F49)+($D50*F50)+($D51*F51)+($D52*F52)+($D53*F53)+($D54*F54))/$D56</f>
        <v>41.67675417439041</v>
      </c>
      <c r="G56" s="278">
        <f>(($D43*G43)+($D44*G44)+($D45*G45)+($D46*G46)+($D47*G47)+($D48*G48)+($D49*G49)+($D50*G50)+($D51*G51)+($D52*G52)+($D53*G53)+($D54*G54))/$D56</f>
        <v>1.7542910789723709</v>
      </c>
    </row>
    <row r="57" spans="2:8" x14ac:dyDescent="0.25">
      <c r="B57" s="252"/>
      <c r="C57" s="364"/>
      <c r="D57" s="364"/>
      <c r="E57" s="254"/>
      <c r="F57" s="414"/>
      <c r="G57" s="452"/>
    </row>
    <row r="58" spans="2:8" x14ac:dyDescent="0.25">
      <c r="B58" s="9" t="s">
        <v>146</v>
      </c>
      <c r="C58" s="361"/>
      <c r="D58" s="361"/>
      <c r="E58" s="94"/>
      <c r="F58" s="414"/>
      <c r="G58" s="398"/>
      <c r="H58" s="460" t="s">
        <v>147</v>
      </c>
    </row>
    <row r="59" spans="2:8" x14ac:dyDescent="0.25">
      <c r="B59" s="7" t="s">
        <v>20</v>
      </c>
      <c r="C59" s="357">
        <v>614</v>
      </c>
      <c r="D59" s="357">
        <v>491850607</v>
      </c>
      <c r="E59" s="357">
        <v>801059.62052117265</v>
      </c>
      <c r="F59" s="340">
        <v>37.576017918790534</v>
      </c>
      <c r="G59" s="438">
        <v>1.8743256108658213</v>
      </c>
      <c r="H59" t="s">
        <v>148</v>
      </c>
    </row>
    <row r="60" spans="2:8" x14ac:dyDescent="0.25">
      <c r="B60" s="7" t="s">
        <v>21</v>
      </c>
      <c r="C60" s="124">
        <v>488</v>
      </c>
      <c r="D60" s="358">
        <v>396054673</v>
      </c>
      <c r="E60" s="357">
        <v>811587.4446721311</v>
      </c>
      <c r="F60" s="124">
        <v>37.856409577068668</v>
      </c>
      <c r="G60" s="450">
        <v>1.8376371128942595</v>
      </c>
    </row>
    <row r="61" spans="2:8" x14ac:dyDescent="0.25">
      <c r="B61" s="7" t="s">
        <v>22</v>
      </c>
      <c r="C61" s="124">
        <v>661</v>
      </c>
      <c r="D61" s="358">
        <v>614264093</v>
      </c>
      <c r="E61" s="357">
        <v>929295.1482602118</v>
      </c>
      <c r="F61" s="124">
        <v>39.068062941455381</v>
      </c>
      <c r="G61" s="450">
        <v>1.8220847487987548</v>
      </c>
    </row>
    <row r="62" spans="2:8" x14ac:dyDescent="0.25">
      <c r="B62" s="7" t="s">
        <v>23</v>
      </c>
      <c r="C62" s="124">
        <v>586</v>
      </c>
      <c r="D62" s="358">
        <v>573505902</v>
      </c>
      <c r="E62" s="357">
        <v>978679.01365187718</v>
      </c>
      <c r="F62" s="124">
        <v>39.580243735660808</v>
      </c>
      <c r="G62" s="450">
        <v>1.7670839458422871</v>
      </c>
    </row>
    <row r="63" spans="2:8" x14ac:dyDescent="0.25">
      <c r="B63" s="7" t="s">
        <v>24</v>
      </c>
      <c r="C63" s="124">
        <v>477</v>
      </c>
      <c r="D63" s="358">
        <v>479211148</v>
      </c>
      <c r="E63" s="196">
        <v>1004635.5303983229</v>
      </c>
      <c r="F63" s="124">
        <v>40.821124576592695</v>
      </c>
      <c r="G63" s="450">
        <v>1.7962277529904209</v>
      </c>
    </row>
    <row r="64" spans="2:8" x14ac:dyDescent="0.25">
      <c r="B64" s="7" t="s">
        <v>25</v>
      </c>
      <c r="C64" s="124">
        <v>483</v>
      </c>
      <c r="D64" s="358">
        <v>528170290</v>
      </c>
      <c r="E64" s="196">
        <v>1093520.2691511386</v>
      </c>
      <c r="F64" s="124">
        <v>41.113201543388591</v>
      </c>
      <c r="G64" s="450">
        <v>1.6534357446345571</v>
      </c>
    </row>
    <row r="65" spans="2:7" x14ac:dyDescent="0.25">
      <c r="B65" s="7" t="s">
        <v>26</v>
      </c>
      <c r="C65" s="330">
        <v>713</v>
      </c>
      <c r="D65" s="330">
        <v>691191830</v>
      </c>
      <c r="E65" s="330">
        <v>969413.5063113604</v>
      </c>
      <c r="F65" s="446">
        <v>39.686618454387691</v>
      </c>
      <c r="G65" s="447">
        <v>1.6733154428055088</v>
      </c>
    </row>
    <row r="66" spans="2:7" x14ac:dyDescent="0.25">
      <c r="B66" s="7" t="s">
        <v>27</v>
      </c>
      <c r="C66" s="124">
        <v>629</v>
      </c>
      <c r="D66" s="358">
        <v>691838275</v>
      </c>
      <c r="E66" s="330">
        <v>1099901.8680445151</v>
      </c>
      <c r="F66" s="124">
        <v>41.346381490674247</v>
      </c>
      <c r="G66" s="450">
        <v>1.6200732253213368</v>
      </c>
    </row>
    <row r="67" spans="2:7" x14ac:dyDescent="0.25">
      <c r="B67" s="7" t="s">
        <v>28</v>
      </c>
      <c r="C67" s="124">
        <v>604</v>
      </c>
      <c r="D67" s="358">
        <v>643749167</v>
      </c>
      <c r="E67" s="330">
        <v>1065809.879139073</v>
      </c>
      <c r="F67" s="124">
        <v>41.507804411652153</v>
      </c>
      <c r="G67" s="450">
        <v>1.742576271621024</v>
      </c>
    </row>
    <row r="68" spans="2:7" x14ac:dyDescent="0.25">
      <c r="B68" s="7" t="s">
        <v>29</v>
      </c>
      <c r="C68" s="124">
        <v>669</v>
      </c>
      <c r="D68" s="358">
        <v>645048570</v>
      </c>
      <c r="E68" s="330">
        <v>964198.16143497755</v>
      </c>
      <c r="F68" s="124">
        <v>40.876225021318938</v>
      </c>
      <c r="G68" s="450">
        <v>1.7668818362623453</v>
      </c>
    </row>
    <row r="69" spans="2:7" x14ac:dyDescent="0.25">
      <c r="B69" s="7" t="s">
        <v>30</v>
      </c>
      <c r="C69" s="124">
        <v>768</v>
      </c>
      <c r="D69" s="358">
        <v>700983869</v>
      </c>
      <c r="E69" s="196">
        <v>912739.41276041663</v>
      </c>
      <c r="F69" s="124">
        <v>40.230643000716469</v>
      </c>
      <c r="G69" s="450">
        <v>1.7818633744623302</v>
      </c>
    </row>
    <row r="70" spans="2:7" x14ac:dyDescent="0.25">
      <c r="B70" s="7" t="s">
        <v>31</v>
      </c>
      <c r="C70" s="124">
        <v>887</v>
      </c>
      <c r="D70" s="358">
        <v>777069933</v>
      </c>
      <c r="E70" s="196">
        <v>876065.31341600907</v>
      </c>
      <c r="F70" s="124">
        <v>39.966583263748539</v>
      </c>
      <c r="G70" s="450">
        <v>1.7611812101987481</v>
      </c>
    </row>
    <row r="71" spans="2:7" x14ac:dyDescent="0.25">
      <c r="B71" s="259"/>
      <c r="C71" s="365"/>
      <c r="D71" s="366"/>
      <c r="E71" s="335"/>
      <c r="F71" s="415"/>
      <c r="G71" s="398"/>
    </row>
    <row r="72" spans="2:7" x14ac:dyDescent="0.25">
      <c r="B72" s="258" t="s">
        <v>0</v>
      </c>
      <c r="C72" s="360">
        <f>SUM(C59:C70)</f>
        <v>7579</v>
      </c>
      <c r="D72" s="360">
        <f>SUM(D59:D70)</f>
        <v>7232938357</v>
      </c>
      <c r="E72" s="97">
        <f>D72/C72</f>
        <v>954339.40585829259</v>
      </c>
      <c r="F72" s="410">
        <f>(($D59*F59)+($D60*F60)+($D61*F61)+($D62*F62)+($D63*F63)+($D64*F64)+($D65*F65)+($D66*F66)+($D67*F67)+($D68*F68)+($D69*F69)+($D70*F70))/$D72</f>
        <v>40.070992544890565</v>
      </c>
      <c r="G72" s="278">
        <f>(($D59*G59)+($D60*G60)+($D61*G61)+($D62*G62)+($D63*G63)+($D64*G64)+($D65*G65)+($D66*G66)+($D67*G67)+($D68*G68)+($D69*G69)+($D70*G70))/$D72</f>
        <v>1.752119310160464</v>
      </c>
    </row>
    <row r="73" spans="2:7" x14ac:dyDescent="0.25">
      <c r="B73" s="9"/>
      <c r="C73" s="361"/>
      <c r="D73" s="361"/>
      <c r="E73" s="160"/>
      <c r="F73" s="411"/>
      <c r="G73" s="398"/>
    </row>
    <row r="74" spans="2:7" x14ac:dyDescent="0.25">
      <c r="B74" s="9" t="s">
        <v>68</v>
      </c>
      <c r="C74" s="361"/>
      <c r="D74" s="361"/>
      <c r="E74" s="160"/>
      <c r="F74" s="411"/>
      <c r="G74" s="398"/>
    </row>
    <row r="75" spans="2:7" x14ac:dyDescent="0.25">
      <c r="B75" s="7" t="s">
        <v>20</v>
      </c>
      <c r="C75" s="357">
        <v>30</v>
      </c>
      <c r="D75" s="357">
        <v>25546114</v>
      </c>
      <c r="E75" s="357">
        <v>851537.1333333333</v>
      </c>
      <c r="F75" s="340">
        <v>28.043028618755869</v>
      </c>
      <c r="G75" s="438">
        <v>1.7796559598066461</v>
      </c>
    </row>
    <row r="76" spans="2:7" x14ac:dyDescent="0.25">
      <c r="B76" s="7" t="s">
        <v>21</v>
      </c>
      <c r="C76" s="124">
        <v>50</v>
      </c>
      <c r="D76" s="358">
        <v>47634909</v>
      </c>
      <c r="E76" s="357">
        <v>952698.18</v>
      </c>
      <c r="F76" s="124">
        <v>27.638805691850909</v>
      </c>
      <c r="G76" s="450">
        <v>1.5097207959398011</v>
      </c>
    </row>
    <row r="77" spans="2:7" x14ac:dyDescent="0.25">
      <c r="B77" s="7" t="s">
        <v>22</v>
      </c>
      <c r="C77" s="124">
        <v>111</v>
      </c>
      <c r="D77" s="358">
        <v>107992128</v>
      </c>
      <c r="E77" s="357">
        <v>972902.05405405408</v>
      </c>
      <c r="F77" s="124">
        <v>27.769907126934289</v>
      </c>
      <c r="G77" s="450">
        <v>1.4184472683971927</v>
      </c>
    </row>
    <row r="78" spans="2:7" x14ac:dyDescent="0.25">
      <c r="B78" s="7" t="s">
        <v>23</v>
      </c>
      <c r="C78" s="124">
        <v>60</v>
      </c>
      <c r="D78" s="358">
        <v>47258924</v>
      </c>
      <c r="E78" s="357">
        <v>787648.73333333328</v>
      </c>
      <c r="F78" s="124">
        <v>25.313937151848823</v>
      </c>
      <c r="G78" s="450">
        <v>1.3783971619836288</v>
      </c>
    </row>
    <row r="79" spans="2:7" x14ac:dyDescent="0.25">
      <c r="B79" s="7" t="s">
        <v>24</v>
      </c>
      <c r="C79" s="124">
        <v>28</v>
      </c>
      <c r="D79" s="358">
        <v>14962776</v>
      </c>
      <c r="E79" s="196">
        <v>534384.85714285716</v>
      </c>
      <c r="F79" s="124">
        <v>26.381472194731781</v>
      </c>
      <c r="G79" s="450">
        <v>1.4040087193713253</v>
      </c>
    </row>
    <row r="80" spans="2:7" x14ac:dyDescent="0.25">
      <c r="B80" s="7" t="s">
        <v>25</v>
      </c>
      <c r="C80" s="124">
        <v>32</v>
      </c>
      <c r="D80" s="358">
        <v>24809163</v>
      </c>
      <c r="E80" s="196">
        <v>775286.34375</v>
      </c>
      <c r="F80" s="124">
        <v>27.19034692947924</v>
      </c>
      <c r="G80" s="450">
        <v>1.3974808767228464</v>
      </c>
    </row>
    <row r="81" spans="2:7" x14ac:dyDescent="0.25">
      <c r="B81" s="7" t="s">
        <v>26</v>
      </c>
      <c r="C81" s="330">
        <v>25</v>
      </c>
      <c r="D81" s="330">
        <v>15331798</v>
      </c>
      <c r="E81" s="330">
        <v>613271.92000000004</v>
      </c>
      <c r="F81" s="446">
        <v>26.039274193411629</v>
      </c>
      <c r="G81" s="447">
        <v>1.385220986475298</v>
      </c>
    </row>
    <row r="82" spans="2:7" x14ac:dyDescent="0.25">
      <c r="B82" s="7" t="s">
        <v>27</v>
      </c>
      <c r="C82" s="124">
        <v>23</v>
      </c>
      <c r="D82" s="358">
        <v>17583528</v>
      </c>
      <c r="E82" s="330">
        <v>764501.21739130432</v>
      </c>
      <c r="F82" s="124">
        <v>26.4039957169005</v>
      </c>
      <c r="G82" s="450">
        <v>1.3901161882871287</v>
      </c>
    </row>
    <row r="83" spans="2:7" x14ac:dyDescent="0.25">
      <c r="B83" s="7" t="s">
        <v>28</v>
      </c>
      <c r="C83" s="124">
        <v>30</v>
      </c>
      <c r="D83" s="358">
        <v>21033447</v>
      </c>
      <c r="E83" s="330">
        <v>701114.9</v>
      </c>
      <c r="F83" s="124">
        <v>27.84694035171696</v>
      </c>
      <c r="G83" s="450">
        <v>1.4126798341707851</v>
      </c>
    </row>
    <row r="84" spans="2:7" x14ac:dyDescent="0.25">
      <c r="B84" s="7" t="s">
        <v>29</v>
      </c>
      <c r="C84" s="124">
        <v>24</v>
      </c>
      <c r="D84" s="358">
        <v>20481057</v>
      </c>
      <c r="E84" s="330">
        <v>853377.375</v>
      </c>
      <c r="F84" s="124">
        <v>29.115641150747248</v>
      </c>
      <c r="G84" s="450">
        <v>1.4640099156015238</v>
      </c>
    </row>
    <row r="85" spans="2:7" x14ac:dyDescent="0.25">
      <c r="B85" s="7" t="s">
        <v>30</v>
      </c>
      <c r="C85" s="124">
        <v>34</v>
      </c>
      <c r="D85" s="358">
        <v>24655484</v>
      </c>
      <c r="E85" s="196">
        <v>725161.29411764711</v>
      </c>
      <c r="F85" s="124">
        <v>22.58096470545863</v>
      </c>
      <c r="G85" s="450">
        <v>1.6099097839653036</v>
      </c>
    </row>
    <row r="86" spans="2:7" x14ac:dyDescent="0.25">
      <c r="B86" s="7" t="s">
        <v>31</v>
      </c>
      <c r="C86" s="124">
        <v>28</v>
      </c>
      <c r="D86" s="358">
        <v>18829521</v>
      </c>
      <c r="E86" s="196">
        <v>672482.89285714284</v>
      </c>
      <c r="F86" s="124">
        <v>24.353718397828601</v>
      </c>
      <c r="G86" s="450">
        <v>1.6023094936934401</v>
      </c>
    </row>
    <row r="87" spans="2:7" x14ac:dyDescent="0.25">
      <c r="B87" s="9"/>
      <c r="C87" s="366"/>
      <c r="D87" s="366"/>
      <c r="E87" s="198"/>
      <c r="F87" s="415"/>
      <c r="G87" s="398"/>
    </row>
    <row r="88" spans="2:7" x14ac:dyDescent="0.25">
      <c r="B88" s="29" t="s">
        <v>0</v>
      </c>
      <c r="C88" s="360">
        <f>SUM(C75:C87)</f>
        <v>475</v>
      </c>
      <c r="D88" s="360">
        <f>SUM(D75:D87)</f>
        <v>386118849</v>
      </c>
      <c r="E88" s="199">
        <f>D88/C88</f>
        <v>812881.78736842109</v>
      </c>
      <c r="F88" s="410">
        <f>(($D75*F75)+($D76*F76)+($D77*F77)+($D78*F78)+($D79*F79)+($D80*F80)+($D81*F81)+($D82*F82)+($D83*F83)+($D84*F84)+($D85*F85)+($D86*F86))/$D88</f>
        <v>26.826887725960251</v>
      </c>
      <c r="G88" s="278">
        <f>(($D75*G75)+($D76*G76)+($D77*G77)+($D78*G78)+($D79*G79)+($D80*G80)+($D81*G81)+($D82*G82)+($D83*G83)+($D84*G84)+($D85*G85)+($D86*G86))/$D88</f>
        <v>1.4674821240855822</v>
      </c>
    </row>
    <row r="89" spans="2:7" x14ac:dyDescent="0.25">
      <c r="B89" s="32"/>
      <c r="C89" s="362"/>
      <c r="D89" s="362"/>
      <c r="E89" s="98"/>
      <c r="F89" s="412"/>
      <c r="G89" s="397"/>
    </row>
    <row r="90" spans="2:7" x14ac:dyDescent="0.25">
      <c r="B90" s="9" t="s">
        <v>1</v>
      </c>
      <c r="C90" s="363"/>
      <c r="D90" s="363"/>
      <c r="E90" s="99"/>
      <c r="F90" s="413"/>
      <c r="G90" s="451"/>
    </row>
    <row r="91" spans="2:7" x14ac:dyDescent="0.25">
      <c r="B91" s="7" t="s">
        <v>20</v>
      </c>
      <c r="C91" s="357">
        <v>1144</v>
      </c>
      <c r="D91" s="357">
        <v>1466337918</v>
      </c>
      <c r="E91" s="357">
        <v>1281763.9143356644</v>
      </c>
      <c r="F91" s="340">
        <v>52.379664678356903</v>
      </c>
      <c r="G91" s="438">
        <v>1.9058051624359618</v>
      </c>
    </row>
    <row r="92" spans="2:7" x14ac:dyDescent="0.25">
      <c r="B92" s="7" t="s">
        <v>21</v>
      </c>
      <c r="C92" s="124">
        <v>1091</v>
      </c>
      <c r="D92" s="358">
        <v>1423198345</v>
      </c>
      <c r="E92" s="357">
        <v>1304489.7754353804</v>
      </c>
      <c r="F92" s="124">
        <v>53.356732009128358</v>
      </c>
      <c r="G92" s="450">
        <v>1.8921046795975582</v>
      </c>
    </row>
    <row r="93" spans="2:7" x14ac:dyDescent="0.25">
      <c r="B93" s="7" t="s">
        <v>22</v>
      </c>
      <c r="C93" s="124">
        <v>1240</v>
      </c>
      <c r="D93" s="358">
        <v>1730558745</v>
      </c>
      <c r="E93" s="357">
        <v>1395611.8911290322</v>
      </c>
      <c r="F93" s="124">
        <v>54.88534202865214</v>
      </c>
      <c r="G93" s="450">
        <v>1.8762036874570243</v>
      </c>
    </row>
    <row r="94" spans="2:7" x14ac:dyDescent="0.25">
      <c r="B94" s="7" t="s">
        <v>23</v>
      </c>
      <c r="C94" s="124">
        <v>1173</v>
      </c>
      <c r="D94" s="358">
        <v>1691407146</v>
      </c>
      <c r="E94" s="357">
        <v>1441949.8260869565</v>
      </c>
      <c r="F94" s="124">
        <v>54.417423408473645</v>
      </c>
      <c r="G94" s="450">
        <v>1.8729158667276908</v>
      </c>
    </row>
    <row r="95" spans="2:7" x14ac:dyDescent="0.25">
      <c r="B95" s="7" t="s">
        <v>24</v>
      </c>
      <c r="C95" s="124">
        <v>718</v>
      </c>
      <c r="D95" s="358">
        <v>1034093387</v>
      </c>
      <c r="E95" s="196">
        <v>1440241.4860724234</v>
      </c>
      <c r="F95" s="124">
        <v>53.491511601746659</v>
      </c>
      <c r="G95" s="450">
        <v>1.8718799176113481</v>
      </c>
    </row>
    <row r="96" spans="2:7" x14ac:dyDescent="0.25">
      <c r="B96" s="7" t="s">
        <v>25</v>
      </c>
      <c r="C96" s="124">
        <v>1050</v>
      </c>
      <c r="D96" s="358">
        <v>1478761148</v>
      </c>
      <c r="E96" s="196">
        <v>1408343.9504761905</v>
      </c>
      <c r="F96" s="124">
        <v>54.791887164187251</v>
      </c>
      <c r="G96" s="450">
        <v>1.83486482130649</v>
      </c>
    </row>
    <row r="97" spans="2:7" x14ac:dyDescent="0.25">
      <c r="B97" s="7" t="s">
        <v>26</v>
      </c>
      <c r="C97" s="330">
        <v>1130</v>
      </c>
      <c r="D97" s="330">
        <v>1738524603</v>
      </c>
      <c r="E97" s="330">
        <v>1538517.3477876107</v>
      </c>
      <c r="F97" s="446">
        <v>55.096519798863035</v>
      </c>
      <c r="G97" s="447">
        <v>1.7782893765294618</v>
      </c>
    </row>
    <row r="98" spans="2:7" x14ac:dyDescent="0.25">
      <c r="B98" s="7" t="s">
        <v>27</v>
      </c>
      <c r="C98" s="124">
        <v>1163</v>
      </c>
      <c r="D98" s="358">
        <v>1887699626</v>
      </c>
      <c r="E98" s="196">
        <v>1623129.5150472915</v>
      </c>
      <c r="F98" s="124">
        <v>55.980646982445286</v>
      </c>
      <c r="G98" s="450">
        <v>1.7692088055697903</v>
      </c>
    </row>
    <row r="99" spans="2:7" x14ac:dyDescent="0.25">
      <c r="B99" s="7" t="s">
        <v>28</v>
      </c>
      <c r="C99" s="124">
        <v>1790</v>
      </c>
      <c r="D99" s="358">
        <v>2894033651</v>
      </c>
      <c r="E99" s="196">
        <v>1616778.5759776537</v>
      </c>
      <c r="F99" s="124">
        <v>56.06483500215527</v>
      </c>
      <c r="G99" s="450">
        <v>1.7273190087000823</v>
      </c>
    </row>
    <row r="100" spans="2:7" x14ac:dyDescent="0.25">
      <c r="B100" s="145" t="s">
        <v>29</v>
      </c>
      <c r="C100" s="124">
        <v>1170</v>
      </c>
      <c r="D100" s="358">
        <v>1769892515</v>
      </c>
      <c r="E100" s="196">
        <v>1512728.6452991453</v>
      </c>
      <c r="F100" s="124">
        <v>54.983612795266268</v>
      </c>
      <c r="G100" s="450">
        <v>1.6799673351632882</v>
      </c>
    </row>
    <row r="101" spans="2:7" x14ac:dyDescent="0.25">
      <c r="B101" s="145" t="s">
        <v>30</v>
      </c>
      <c r="C101" s="124">
        <v>1171</v>
      </c>
      <c r="D101" s="358">
        <v>1757175366</v>
      </c>
      <c r="E101" s="196">
        <v>1500576.7429547396</v>
      </c>
      <c r="F101" s="124">
        <v>54.499743383040347</v>
      </c>
      <c r="G101" s="450">
        <v>1.68021118859687</v>
      </c>
    </row>
    <row r="102" spans="2:7" x14ac:dyDescent="0.25">
      <c r="B102" s="145" t="s">
        <v>31</v>
      </c>
      <c r="C102" s="95">
        <v>2101</v>
      </c>
      <c r="D102" s="358">
        <v>3312883434</v>
      </c>
      <c r="E102" s="196">
        <v>1576812.6768205615</v>
      </c>
      <c r="F102" s="124">
        <v>56.128005781805605</v>
      </c>
      <c r="G102" s="450">
        <v>1.6909739493146321</v>
      </c>
    </row>
    <row r="103" spans="2:7" x14ac:dyDescent="0.25">
      <c r="B103" s="7"/>
      <c r="C103" s="359"/>
      <c r="D103" s="359"/>
      <c r="E103" s="96"/>
      <c r="F103" s="181"/>
      <c r="G103" s="453"/>
    </row>
    <row r="104" spans="2:7" x14ac:dyDescent="0.25">
      <c r="B104" s="29" t="s">
        <v>0</v>
      </c>
      <c r="C104" s="360">
        <f>SUM(C91:C103)</f>
        <v>14941</v>
      </c>
      <c r="D104" s="360">
        <f>SUM(D91:D103)</f>
        <v>22184565884</v>
      </c>
      <c r="E104" s="97">
        <f>D104/C104</f>
        <v>1484811.316779332</v>
      </c>
      <c r="F104" s="410">
        <f>(($D91*F91)+($D92*F92)+($D93*F93)+($D94*F94)+($D95*F95)+($D96*F96)+($D97*F97)+($D98*F98)+($D99*F99)+($D100*F100)+($D101*F101)+($D102*F102))/$D104</f>
        <v>54.941269522206895</v>
      </c>
      <c r="G104" s="278">
        <f>(($D91*G91)+($D92*G92)+($D93*G93)+($D94*G94)+($D95*G95)+($D96*G96)+($D97*G97)+($D98*G98)+($D99*G99)+($D100*G100)+($D101*G101)+($D102*G102))/$D104</f>
        <v>1.7809320740706902</v>
      </c>
    </row>
    <row r="105" spans="2:7" x14ac:dyDescent="0.25">
      <c r="B105" s="9"/>
      <c r="C105" s="361"/>
      <c r="D105" s="361"/>
      <c r="E105" s="159"/>
      <c r="F105" s="411"/>
      <c r="G105" s="398"/>
    </row>
    <row r="106" spans="2:7" x14ac:dyDescent="0.25">
      <c r="B106" s="9" t="s">
        <v>73</v>
      </c>
      <c r="C106" s="367"/>
      <c r="D106" s="367"/>
      <c r="E106" s="160"/>
      <c r="F106" s="416"/>
      <c r="G106" s="398"/>
    </row>
    <row r="107" spans="2:7" x14ac:dyDescent="0.25">
      <c r="B107" s="7" t="s">
        <v>20</v>
      </c>
      <c r="C107" s="357">
        <v>166</v>
      </c>
      <c r="D107" s="357">
        <v>128269434</v>
      </c>
      <c r="E107" s="368">
        <v>772707.43373493978</v>
      </c>
      <c r="F107" s="357">
        <v>49.073445385281737</v>
      </c>
      <c r="G107" s="438">
        <v>1.8119197031772978</v>
      </c>
    </row>
    <row r="108" spans="2:7" x14ac:dyDescent="0.25">
      <c r="B108" s="7" t="s">
        <v>21</v>
      </c>
      <c r="C108" s="124">
        <v>97</v>
      </c>
      <c r="D108" s="358">
        <v>56615992</v>
      </c>
      <c r="E108" s="368">
        <v>583670.02061855665</v>
      </c>
      <c r="F108" s="124">
        <v>45.02140674316896</v>
      </c>
      <c r="G108" s="450">
        <v>1.8345226882185515</v>
      </c>
    </row>
    <row r="109" spans="2:7" x14ac:dyDescent="0.25">
      <c r="B109" s="7" t="s">
        <v>22</v>
      </c>
      <c r="C109" s="124">
        <v>81</v>
      </c>
      <c r="D109" s="358">
        <v>67984248</v>
      </c>
      <c r="E109" s="368">
        <v>839311.70370370371</v>
      </c>
      <c r="F109" s="124">
        <v>48.568749984555247</v>
      </c>
      <c r="G109" s="450">
        <v>1.7832551858189267</v>
      </c>
    </row>
    <row r="110" spans="2:7" x14ac:dyDescent="0.25">
      <c r="B110" s="7" t="s">
        <v>23</v>
      </c>
      <c r="C110" s="124">
        <v>80</v>
      </c>
      <c r="D110" s="358">
        <v>70797177</v>
      </c>
      <c r="E110" s="368">
        <v>884964.71250000002</v>
      </c>
      <c r="F110" s="124">
        <v>50.778010597795443</v>
      </c>
      <c r="G110" s="450">
        <v>1.7770348014017565</v>
      </c>
    </row>
    <row r="111" spans="2:7" x14ac:dyDescent="0.25">
      <c r="B111" s="7" t="s">
        <v>24</v>
      </c>
      <c r="C111" s="124">
        <v>70</v>
      </c>
      <c r="D111" s="358">
        <v>64452455</v>
      </c>
      <c r="E111" s="196">
        <v>920749.35714285716</v>
      </c>
      <c r="F111" s="124">
        <v>52.06018172620422</v>
      </c>
      <c r="G111" s="450">
        <v>1.7602774328766841</v>
      </c>
    </row>
    <row r="112" spans="2:7" x14ac:dyDescent="0.25">
      <c r="B112" s="7" t="s">
        <v>25</v>
      </c>
      <c r="C112" s="124">
        <v>94</v>
      </c>
      <c r="D112" s="358">
        <v>82149755</v>
      </c>
      <c r="E112" s="196">
        <v>873933.56382978719</v>
      </c>
      <c r="F112" s="124">
        <v>52.347396191260707</v>
      </c>
      <c r="G112" s="450">
        <v>1.7473377456816517</v>
      </c>
    </row>
    <row r="113" spans="2:7" x14ac:dyDescent="0.25">
      <c r="B113" s="7" t="s">
        <v>26</v>
      </c>
      <c r="C113" s="330">
        <v>81</v>
      </c>
      <c r="D113" s="330">
        <v>63077836</v>
      </c>
      <c r="E113" s="281">
        <v>778738.7160493827</v>
      </c>
      <c r="F113" s="330">
        <v>49.624022105006901</v>
      </c>
      <c r="G113" s="447">
        <v>1.7408511747295834</v>
      </c>
    </row>
    <row r="114" spans="2:7" x14ac:dyDescent="0.25">
      <c r="B114" s="7" t="s">
        <v>27</v>
      </c>
      <c r="C114" s="124">
        <v>76</v>
      </c>
      <c r="D114" s="358">
        <v>64139654</v>
      </c>
      <c r="E114" s="281">
        <v>843942.81578947371</v>
      </c>
      <c r="F114" s="124">
        <v>52.788678778965661</v>
      </c>
      <c r="G114" s="450">
        <v>1.7260589419456487</v>
      </c>
    </row>
    <row r="115" spans="2:7" x14ac:dyDescent="0.25">
      <c r="B115" s="7" t="s">
        <v>28</v>
      </c>
      <c r="C115" s="330">
        <v>83</v>
      </c>
      <c r="D115" s="330">
        <v>65933960</v>
      </c>
      <c r="E115" s="281">
        <v>794385.06024096382</v>
      </c>
      <c r="F115" s="330">
        <v>51.078871464720152</v>
      </c>
      <c r="G115" s="447">
        <v>1.6814697036246571</v>
      </c>
    </row>
    <row r="116" spans="2:7" x14ac:dyDescent="0.25">
      <c r="B116" s="7" t="s">
        <v>29</v>
      </c>
      <c r="C116" s="330">
        <v>97</v>
      </c>
      <c r="D116" s="330">
        <v>93835370</v>
      </c>
      <c r="E116" s="281">
        <v>967374.9484536082</v>
      </c>
      <c r="F116" s="330">
        <v>48.440842466971674</v>
      </c>
      <c r="G116" s="447">
        <v>1.6261444708962089</v>
      </c>
    </row>
    <row r="117" spans="2:7" x14ac:dyDescent="0.25">
      <c r="B117" s="7" t="s">
        <v>30</v>
      </c>
      <c r="C117" s="330">
        <v>119</v>
      </c>
      <c r="D117" s="330">
        <v>88743434</v>
      </c>
      <c r="E117" s="281">
        <v>745743.14285714284</v>
      </c>
      <c r="F117" s="330">
        <v>50.574845864089504</v>
      </c>
      <c r="G117" s="447">
        <v>1.6452976433163495</v>
      </c>
    </row>
    <row r="118" spans="2:7" x14ac:dyDescent="0.25">
      <c r="B118" s="7" t="s">
        <v>31</v>
      </c>
      <c r="C118" s="95">
        <v>454</v>
      </c>
      <c r="D118" s="358">
        <v>308507618</v>
      </c>
      <c r="E118" s="196">
        <v>679532.19823788549</v>
      </c>
      <c r="F118" s="124">
        <v>51.105570417389174</v>
      </c>
      <c r="G118" s="450">
        <v>1.6415593661612595</v>
      </c>
    </row>
    <row r="119" spans="2:7" x14ac:dyDescent="0.25">
      <c r="B119" s="238"/>
      <c r="C119" s="369"/>
      <c r="D119" s="369"/>
      <c r="E119" s="370"/>
      <c r="F119" s="95"/>
      <c r="G119" s="454"/>
    </row>
    <row r="120" spans="2:7" x14ac:dyDescent="0.25">
      <c r="B120" s="29" t="s">
        <v>0</v>
      </c>
      <c r="C120" s="360">
        <f>SUM(C107:C118)</f>
        <v>1498</v>
      </c>
      <c r="D120" s="360">
        <f>SUM(D107:D118)</f>
        <v>1154506933</v>
      </c>
      <c r="E120" s="97">
        <f>D120/C120</f>
        <v>770698.88718291058</v>
      </c>
      <c r="F120" s="410">
        <f>(($D107*F107)+($D108*F108)+($D109*F109)+($D110*F110)+($D111*F111)+($D112*F112)+($D113*F113)+($D114*F114)+($D115*F115)+($D116*F116)+($D117*F117)+($D118*F118))/$D120</f>
        <v>50.307277075485523</v>
      </c>
      <c r="G120" s="278">
        <f>(($D107*G107)+($D108*G108)+($D109*G109)+($D110*G110)+($D111*G111)+($D112*G112)+($D113*G113)+($D114*G114)+($D115*G115)+($D116*G116)+($D117*G117)+($D118*G118))/$D120</f>
        <v>1.712188783980217</v>
      </c>
    </row>
    <row r="121" spans="2:7" x14ac:dyDescent="0.25">
      <c r="B121" s="32"/>
      <c r="C121" s="362"/>
      <c r="D121" s="362"/>
      <c r="E121" s="98"/>
      <c r="F121" s="412"/>
      <c r="G121" s="397"/>
    </row>
    <row r="122" spans="2:7" x14ac:dyDescent="0.25">
      <c r="B122" s="9" t="s">
        <v>66</v>
      </c>
      <c r="C122" s="363"/>
      <c r="D122" s="363"/>
      <c r="E122" s="99"/>
      <c r="F122" s="413"/>
      <c r="G122" s="451"/>
    </row>
    <row r="123" spans="2:7" x14ac:dyDescent="0.25">
      <c r="B123" s="7" t="s">
        <v>20</v>
      </c>
      <c r="C123" s="357">
        <v>595</v>
      </c>
      <c r="D123" s="357">
        <v>899168380</v>
      </c>
      <c r="E123" s="357">
        <v>1511207.3613445379</v>
      </c>
      <c r="F123" s="340">
        <v>71.324320265799386</v>
      </c>
      <c r="G123" s="438">
        <v>1.6122983455112156</v>
      </c>
    </row>
    <row r="124" spans="2:7" x14ac:dyDescent="0.25">
      <c r="B124" s="7" t="s">
        <v>21</v>
      </c>
      <c r="C124" s="124">
        <v>433</v>
      </c>
      <c r="D124" s="358">
        <v>699081530</v>
      </c>
      <c r="E124" s="357">
        <v>1614506.9976905312</v>
      </c>
      <c r="F124" s="124">
        <v>72.403887658139098</v>
      </c>
      <c r="G124" s="450">
        <v>1.6200816635364403</v>
      </c>
    </row>
    <row r="125" spans="2:7" x14ac:dyDescent="0.25">
      <c r="B125" s="7" t="s">
        <v>22</v>
      </c>
      <c r="C125" s="124">
        <v>416</v>
      </c>
      <c r="D125" s="358">
        <v>840309127</v>
      </c>
      <c r="E125" s="357">
        <v>2019973.8629807692</v>
      </c>
      <c r="F125" s="124">
        <v>71.665737210301657</v>
      </c>
      <c r="G125" s="450">
        <v>1.5748515894794035</v>
      </c>
    </row>
    <row r="126" spans="2:7" x14ac:dyDescent="0.25">
      <c r="B126" s="7" t="s">
        <v>23</v>
      </c>
      <c r="C126" s="124">
        <v>398</v>
      </c>
      <c r="D126" s="358">
        <v>737642913</v>
      </c>
      <c r="E126" s="357">
        <v>1853374.1532663316</v>
      </c>
      <c r="F126" s="124">
        <v>70.856637310362117</v>
      </c>
      <c r="G126" s="450">
        <v>1.576971829430428</v>
      </c>
    </row>
    <row r="127" spans="2:7" x14ac:dyDescent="0.25">
      <c r="B127" s="7" t="s">
        <v>24</v>
      </c>
      <c r="C127" s="124">
        <v>378</v>
      </c>
      <c r="D127" s="358">
        <v>674448894</v>
      </c>
      <c r="E127" s="196">
        <v>1784256.3333333333</v>
      </c>
      <c r="F127" s="124">
        <v>77.705170826479261</v>
      </c>
      <c r="G127" s="450">
        <v>1.6407147112765523</v>
      </c>
    </row>
    <row r="128" spans="2:7" x14ac:dyDescent="0.25">
      <c r="B128" s="7" t="s">
        <v>25</v>
      </c>
      <c r="C128" s="124">
        <v>432</v>
      </c>
      <c r="D128" s="358">
        <v>748032897</v>
      </c>
      <c r="E128" s="196">
        <v>1731557.6319444445</v>
      </c>
      <c r="F128" s="124">
        <v>81.707808853224805</v>
      </c>
      <c r="G128" s="450">
        <v>1.6666502593535</v>
      </c>
    </row>
    <row r="129" spans="2:7" x14ac:dyDescent="0.25">
      <c r="B129" s="7" t="s">
        <v>26</v>
      </c>
      <c r="C129" s="330">
        <v>443</v>
      </c>
      <c r="D129" s="330">
        <v>774202564</v>
      </c>
      <c r="E129" s="330">
        <v>1747635.5846501128</v>
      </c>
      <c r="F129" s="446">
        <v>77.723469498868781</v>
      </c>
      <c r="G129" s="447">
        <v>1.6298906424830699</v>
      </c>
    </row>
    <row r="130" spans="2:7" x14ac:dyDescent="0.25">
      <c r="B130" s="7" t="s">
        <v>27</v>
      </c>
      <c r="C130" s="124">
        <v>445</v>
      </c>
      <c r="D130" s="358">
        <v>768316968</v>
      </c>
      <c r="E130" s="330">
        <v>1726554.984269663</v>
      </c>
      <c r="F130" s="124">
        <v>74.717821990103445</v>
      </c>
      <c r="G130" s="450">
        <v>1.6342169397201183</v>
      </c>
    </row>
    <row r="131" spans="2:7" x14ac:dyDescent="0.25">
      <c r="B131" s="7" t="s">
        <v>28</v>
      </c>
      <c r="C131" s="124">
        <v>544</v>
      </c>
      <c r="D131" s="358">
        <v>900065684</v>
      </c>
      <c r="E131" s="330">
        <v>1654532.5073529412</v>
      </c>
      <c r="F131" s="124">
        <v>77.256087522385755</v>
      </c>
      <c r="G131" s="450">
        <v>1.6565410548192836</v>
      </c>
    </row>
    <row r="132" spans="2:7" x14ac:dyDescent="0.25">
      <c r="B132" s="7" t="s">
        <v>29</v>
      </c>
      <c r="C132" s="124">
        <v>590</v>
      </c>
      <c r="D132" s="358">
        <v>1082578442</v>
      </c>
      <c r="E132" s="330">
        <v>1834878.7152542372</v>
      </c>
      <c r="F132" s="124">
        <v>77.18163651830784</v>
      </c>
      <c r="G132" s="450">
        <v>1.6361865685295072</v>
      </c>
    </row>
    <row r="133" spans="2:7" x14ac:dyDescent="0.25">
      <c r="B133" s="7" t="s">
        <v>30</v>
      </c>
      <c r="C133" s="462">
        <v>610</v>
      </c>
      <c r="D133" s="462">
        <v>1039606345</v>
      </c>
      <c r="E133" s="462">
        <v>1704272.6967213114</v>
      </c>
      <c r="F133" s="462">
        <v>79.32031470046482</v>
      </c>
      <c r="G133" s="463">
        <v>1.6523841458374324</v>
      </c>
    </row>
    <row r="134" spans="2:7" x14ac:dyDescent="0.25">
      <c r="B134" s="7" t="s">
        <v>31</v>
      </c>
      <c r="C134" s="124">
        <v>929</v>
      </c>
      <c r="D134" s="358">
        <v>1126035064</v>
      </c>
      <c r="E134" s="196">
        <v>1212093.7179763187</v>
      </c>
      <c r="F134" s="124">
        <v>71.904727219045114</v>
      </c>
      <c r="G134" s="450">
        <v>1.7339346912557601</v>
      </c>
    </row>
    <row r="135" spans="2:7" x14ac:dyDescent="0.25">
      <c r="B135" s="7"/>
      <c r="C135" s="359"/>
      <c r="D135" s="359"/>
      <c r="E135" s="96"/>
      <c r="F135" s="181"/>
      <c r="G135" s="453"/>
    </row>
    <row r="136" spans="2:7" x14ac:dyDescent="0.25">
      <c r="B136" s="29" t="s">
        <v>0</v>
      </c>
      <c r="C136" s="360">
        <f>SUM(C123:C135)</f>
        <v>6213</v>
      </c>
      <c r="D136" s="360">
        <f t="shared" ref="D136" si="0">SUM(D123:D135)</f>
        <v>10289488808</v>
      </c>
      <c r="E136" s="97">
        <f>D136/C136</f>
        <v>1656122.4542089168</v>
      </c>
      <c r="F136" s="410">
        <f>(($D123*F123)+($D124*F124)+($D125*F125)+($D126*F126)+($D127*F127)+($D128*F128)+($D129*F129)+($D130*F130)+($D131*F131)+($D132*F132)+($D133*F133)+($D134*F134))/$D136</f>
        <v>75.306551072736241</v>
      </c>
      <c r="G136" s="278">
        <f>(($D123*G123)+($D124*G124)+($D125*G125)+($D126*G126)+($D127*G127)+($D128*G128)+($D129*G129)+($D130*G130)+($D131*G131)+($D132*G132)+($D133*G133)+($D134*G134))/$D136</f>
        <v>1.6397556149390002</v>
      </c>
    </row>
    <row r="137" spans="2:7" x14ac:dyDescent="0.25">
      <c r="B137" s="32"/>
      <c r="C137" s="362"/>
      <c r="D137" s="362"/>
      <c r="E137" s="98"/>
      <c r="F137" s="412"/>
      <c r="G137" s="397"/>
    </row>
    <row r="138" spans="2:7" x14ac:dyDescent="0.25">
      <c r="B138" s="9" t="s">
        <v>59</v>
      </c>
      <c r="C138" s="363"/>
      <c r="D138" s="363"/>
      <c r="E138" s="99"/>
      <c r="F138" s="413"/>
      <c r="G138" s="451"/>
    </row>
    <row r="139" spans="2:7" x14ac:dyDescent="0.25">
      <c r="B139" s="7" t="s">
        <v>20</v>
      </c>
      <c r="C139" s="357">
        <v>688</v>
      </c>
      <c r="D139" s="357">
        <v>1111000567</v>
      </c>
      <c r="E139" s="357">
        <v>1614826.4055232557</v>
      </c>
      <c r="F139" s="340">
        <v>53.29348917605008</v>
      </c>
      <c r="G139" s="438">
        <v>1.7815844465901158</v>
      </c>
    </row>
    <row r="140" spans="2:7" x14ac:dyDescent="0.25">
      <c r="B140" s="7" t="s">
        <v>21</v>
      </c>
      <c r="C140" s="124">
        <v>527</v>
      </c>
      <c r="D140" s="358">
        <v>833157152</v>
      </c>
      <c r="E140" s="357">
        <v>1580943.3624288426</v>
      </c>
      <c r="F140" s="124">
        <v>53.24634280760516</v>
      </c>
      <c r="G140" s="450">
        <v>1.7833798097552669</v>
      </c>
    </row>
    <row r="141" spans="2:7" x14ac:dyDescent="0.25">
      <c r="B141" s="7" t="s">
        <v>22</v>
      </c>
      <c r="C141" s="124">
        <v>592</v>
      </c>
      <c r="D141" s="358">
        <v>1009931304</v>
      </c>
      <c r="E141" s="357">
        <v>1705965.0405405406</v>
      </c>
      <c r="F141" s="124">
        <v>53.430454937160754</v>
      </c>
      <c r="G141" s="450">
        <v>1.7604443259142704</v>
      </c>
    </row>
    <row r="142" spans="2:7" x14ac:dyDescent="0.25">
      <c r="B142" s="7" t="s">
        <v>23</v>
      </c>
      <c r="C142" s="124">
        <v>480</v>
      </c>
      <c r="D142" s="358">
        <v>801318601</v>
      </c>
      <c r="E142" s="357">
        <v>1669413.7520833334</v>
      </c>
      <c r="F142" s="124">
        <v>53.408145846847752</v>
      </c>
      <c r="G142" s="450">
        <v>1.7688297645420563</v>
      </c>
    </row>
    <row r="143" spans="2:7" x14ac:dyDescent="0.25">
      <c r="B143" s="7" t="s">
        <v>24</v>
      </c>
      <c r="C143" s="124">
        <v>364</v>
      </c>
      <c r="D143" s="358">
        <v>633349519</v>
      </c>
      <c r="E143" s="196">
        <v>1739971.2060439561</v>
      </c>
      <c r="F143" s="124">
        <v>54.806240615460226</v>
      </c>
      <c r="G143" s="450">
        <v>1.7768407428442368</v>
      </c>
    </row>
    <row r="144" spans="2:7" x14ac:dyDescent="0.25">
      <c r="B144" s="7" t="s">
        <v>25</v>
      </c>
      <c r="C144" s="124">
        <v>591</v>
      </c>
      <c r="D144" s="358">
        <v>1013914300</v>
      </c>
      <c r="E144" s="196">
        <v>1715591.0321489002</v>
      </c>
      <c r="F144" s="124">
        <v>53.640504338483048</v>
      </c>
      <c r="G144" s="450">
        <v>1.7236836978135135</v>
      </c>
    </row>
    <row r="145" spans="2:8" x14ac:dyDescent="0.25">
      <c r="B145" s="7" t="s">
        <v>26</v>
      </c>
      <c r="C145" s="330">
        <v>638</v>
      </c>
      <c r="D145" s="330">
        <v>1137304960</v>
      </c>
      <c r="E145" s="330">
        <v>1782609.6551724137</v>
      </c>
      <c r="F145" s="446">
        <v>54.103723820917828</v>
      </c>
      <c r="G145" s="447">
        <v>1.7241533983022461</v>
      </c>
    </row>
    <row r="146" spans="2:8" x14ac:dyDescent="0.25">
      <c r="B146" s="7" t="s">
        <v>27</v>
      </c>
      <c r="C146" s="124">
        <v>595</v>
      </c>
      <c r="D146" s="358">
        <v>1027070187</v>
      </c>
      <c r="E146" s="330">
        <v>1726168.3815126051</v>
      </c>
      <c r="F146" s="124">
        <v>53.980539532494483</v>
      </c>
      <c r="G146" s="450">
        <v>1.7294309960240333</v>
      </c>
    </row>
    <row r="147" spans="2:8" x14ac:dyDescent="0.25">
      <c r="B147" s="7" t="s">
        <v>28</v>
      </c>
      <c r="C147" s="124">
        <v>646</v>
      </c>
      <c r="D147" s="358">
        <v>1075940956</v>
      </c>
      <c r="E147" s="330">
        <v>1665543.2755417957</v>
      </c>
      <c r="F147" s="124">
        <v>53.137345644457461</v>
      </c>
      <c r="G147" s="450">
        <v>1.7421994524576867</v>
      </c>
    </row>
    <row r="148" spans="2:8" x14ac:dyDescent="0.25">
      <c r="B148" s="145" t="s">
        <v>29</v>
      </c>
      <c r="C148" s="124">
        <v>556</v>
      </c>
      <c r="D148" s="358">
        <v>1010074298</v>
      </c>
      <c r="E148" s="330">
        <v>1816680.392086331</v>
      </c>
      <c r="F148" s="124">
        <v>54.606891248706937</v>
      </c>
      <c r="G148" s="450">
        <v>1.7344120187780483</v>
      </c>
    </row>
    <row r="149" spans="2:8" x14ac:dyDescent="0.25">
      <c r="B149" s="145" t="s">
        <v>30</v>
      </c>
      <c r="C149" s="124">
        <v>675</v>
      </c>
      <c r="D149" s="358">
        <v>1143270132</v>
      </c>
      <c r="E149" s="196">
        <v>1693733.5288888889</v>
      </c>
      <c r="F149" s="124">
        <v>53.849363170453231</v>
      </c>
      <c r="G149" s="450">
        <v>1.735892789981502</v>
      </c>
    </row>
    <row r="150" spans="2:8" x14ac:dyDescent="0.25">
      <c r="B150" s="7" t="s">
        <v>31</v>
      </c>
      <c r="C150" s="124">
        <v>829</v>
      </c>
      <c r="D150" s="358">
        <v>1396922941</v>
      </c>
      <c r="E150" s="196">
        <v>1685069.8926417371</v>
      </c>
      <c r="F150" s="124">
        <v>53.029355213373933</v>
      </c>
      <c r="G150" s="450">
        <v>1.7283345433082125</v>
      </c>
    </row>
    <row r="151" spans="2:8" x14ac:dyDescent="0.25">
      <c r="B151" s="7"/>
      <c r="C151" s="359"/>
      <c r="D151" s="359"/>
      <c r="E151" s="96"/>
      <c r="F151" s="181"/>
      <c r="G151" s="453"/>
    </row>
    <row r="152" spans="2:8" x14ac:dyDescent="0.25">
      <c r="B152" s="29" t="s">
        <v>0</v>
      </c>
      <c r="C152" s="360">
        <f>SUM(C139:C151)</f>
        <v>7181</v>
      </c>
      <c r="D152" s="360">
        <f>SUM(D139:D151)</f>
        <v>12193254917</v>
      </c>
      <c r="E152" s="97">
        <f>D152/C152</f>
        <v>1697988.4301629299</v>
      </c>
      <c r="F152" s="410">
        <f>(($D139*F139)+($D140*F140)+($D141*F141)+($D142*F142)+($D143*F143)+($D144*F144)+($D145*F145)+($D146*F146)+($D147*F147)+($D148*F148)+($D149*F149)+($D150*F150))/$D152</f>
        <v>53.666906354566784</v>
      </c>
      <c r="G152" s="278">
        <f>(($D139*G139)+($D140*G140)+($D141*G141)+($D142*G142)+($D143*G143)+($D144*G144)+($D145*G145)+($D146*G146)+($D147*G147)+($D148*G148)+($D149*G149)+($D150*G150))/$D152</f>
        <v>1.746539250722039</v>
      </c>
      <c r="H152" s="461"/>
    </row>
    <row r="153" spans="2:8" x14ac:dyDescent="0.25">
      <c r="B153" s="7"/>
      <c r="C153" s="355"/>
      <c r="D153" s="355"/>
      <c r="E153" s="93"/>
      <c r="F153" s="417"/>
      <c r="G153" s="343"/>
    </row>
    <row r="154" spans="2:8" x14ac:dyDescent="0.25">
      <c r="B154" s="9" t="s">
        <v>83</v>
      </c>
      <c r="C154" s="356"/>
      <c r="D154" s="356"/>
      <c r="E154" s="94"/>
      <c r="F154" s="417"/>
      <c r="G154" s="343"/>
    </row>
    <row r="155" spans="2:8" x14ac:dyDescent="0.25">
      <c r="B155" s="7" t="s">
        <v>20</v>
      </c>
      <c r="C155" s="357">
        <v>92</v>
      </c>
      <c r="D155" s="357">
        <v>63903501</v>
      </c>
      <c r="E155" s="357">
        <v>694603.27173913049</v>
      </c>
      <c r="F155" s="340">
        <v>31.68516070817466</v>
      </c>
      <c r="G155" s="438">
        <v>1.5653926907697906</v>
      </c>
    </row>
    <row r="156" spans="2:8" x14ac:dyDescent="0.25">
      <c r="B156" s="7" t="s">
        <v>21</v>
      </c>
      <c r="C156" s="124">
        <v>74</v>
      </c>
      <c r="D156" s="358">
        <v>132847883</v>
      </c>
      <c r="E156" s="357">
        <v>1795241.6621621621</v>
      </c>
      <c r="F156" s="124">
        <v>42.791057746851713</v>
      </c>
      <c r="G156" s="450">
        <v>1.017683306251858</v>
      </c>
    </row>
    <row r="157" spans="2:8" x14ac:dyDescent="0.25">
      <c r="B157" s="7" t="s">
        <v>22</v>
      </c>
      <c r="C157" s="124">
        <v>54</v>
      </c>
      <c r="D157" s="358">
        <v>35067723</v>
      </c>
      <c r="E157" s="357">
        <v>649402.27777777775</v>
      </c>
      <c r="F157" s="124">
        <v>33.270644432773693</v>
      </c>
      <c r="G157" s="450">
        <v>1.6303915312665154</v>
      </c>
    </row>
    <row r="158" spans="2:8" x14ac:dyDescent="0.25">
      <c r="B158" s="7" t="s">
        <v>23</v>
      </c>
      <c r="C158" s="124">
        <v>43</v>
      </c>
      <c r="D158" s="358">
        <v>27992353</v>
      </c>
      <c r="E158" s="357">
        <v>650984.95348837215</v>
      </c>
      <c r="F158" s="124">
        <v>28.649044437243273</v>
      </c>
      <c r="G158" s="450">
        <v>1.5845533671285155</v>
      </c>
    </row>
    <row r="159" spans="2:8" x14ac:dyDescent="0.25">
      <c r="B159" s="7" t="s">
        <v>24</v>
      </c>
      <c r="C159" s="124">
        <v>48</v>
      </c>
      <c r="D159" s="358">
        <v>28941790</v>
      </c>
      <c r="E159" s="196">
        <v>602953.95833333337</v>
      </c>
      <c r="F159" s="124">
        <v>27.753019906508893</v>
      </c>
      <c r="G159" s="450">
        <v>1.5054869377464213</v>
      </c>
    </row>
    <row r="160" spans="2:8" x14ac:dyDescent="0.25">
      <c r="B160" s="7" t="s">
        <v>25</v>
      </c>
      <c r="C160" s="124">
        <v>46</v>
      </c>
      <c r="D160" s="358">
        <v>26780613</v>
      </c>
      <c r="E160" s="196">
        <v>582187.23913043481</v>
      </c>
      <c r="F160" s="124">
        <v>30.819091930419965</v>
      </c>
      <c r="G160" s="450">
        <v>1.6</v>
      </c>
    </row>
    <row r="161" spans="2:7" x14ac:dyDescent="0.25">
      <c r="B161" s="7" t="s">
        <v>26</v>
      </c>
      <c r="C161" s="330">
        <v>56</v>
      </c>
      <c r="D161" s="330">
        <v>29589218</v>
      </c>
      <c r="E161" s="330">
        <v>528378.89285714284</v>
      </c>
      <c r="F161" s="446">
        <v>29.976514283006736</v>
      </c>
      <c r="G161" s="447">
        <v>1.4669121840259516</v>
      </c>
    </row>
    <row r="162" spans="2:7" x14ac:dyDescent="0.25">
      <c r="B162" s="7" t="s">
        <v>27</v>
      </c>
      <c r="C162" s="124">
        <v>66</v>
      </c>
      <c r="D162" s="358">
        <v>40748277</v>
      </c>
      <c r="E162" s="330">
        <v>617398.13636363635</v>
      </c>
      <c r="F162" s="124">
        <v>32.27427994071995</v>
      </c>
      <c r="G162" s="450">
        <v>1.5418079198784282</v>
      </c>
    </row>
    <row r="163" spans="2:7" x14ac:dyDescent="0.25">
      <c r="B163" s="7" t="s">
        <v>28</v>
      </c>
      <c r="C163" s="124">
        <v>70</v>
      </c>
      <c r="D163" s="358">
        <v>43497761</v>
      </c>
      <c r="E163" s="330">
        <v>621396.58571428573</v>
      </c>
      <c r="F163" s="124">
        <v>32.035430352380665</v>
      </c>
      <c r="G163" s="450">
        <v>1.5070130207391594</v>
      </c>
    </row>
    <row r="164" spans="2:7" x14ac:dyDescent="0.25">
      <c r="B164" s="145" t="s">
        <v>29</v>
      </c>
      <c r="C164" s="124">
        <v>63</v>
      </c>
      <c r="D164" s="358">
        <v>31798354</v>
      </c>
      <c r="E164" s="330">
        <v>504735.77777777775</v>
      </c>
      <c r="F164" s="124">
        <v>29.685676812076498</v>
      </c>
      <c r="G164" s="450">
        <v>1.6</v>
      </c>
    </row>
    <row r="165" spans="2:7" x14ac:dyDescent="0.25">
      <c r="B165" s="145" t="s">
        <v>30</v>
      </c>
      <c r="C165" s="124">
        <v>76</v>
      </c>
      <c r="D165" s="358">
        <v>46621221</v>
      </c>
      <c r="E165" s="196">
        <v>613437.11842105258</v>
      </c>
      <c r="F165" s="124">
        <v>32.128770158121768</v>
      </c>
      <c r="G165" s="450">
        <v>1.5367799183123068</v>
      </c>
    </row>
    <row r="166" spans="2:7" x14ac:dyDescent="0.25">
      <c r="B166" s="7" t="s">
        <v>31</v>
      </c>
      <c r="C166" s="95">
        <v>129</v>
      </c>
      <c r="D166" s="358">
        <v>115396658</v>
      </c>
      <c r="E166" s="196">
        <v>894547.73643410858</v>
      </c>
      <c r="F166" s="124">
        <v>20.203019510322388</v>
      </c>
      <c r="G166" s="450">
        <v>1.5005933794027206</v>
      </c>
    </row>
    <row r="167" spans="2:7" x14ac:dyDescent="0.25">
      <c r="B167" s="7"/>
      <c r="C167" s="359"/>
      <c r="D167" s="359"/>
      <c r="E167" s="96"/>
      <c r="F167" s="181"/>
      <c r="G167" s="439"/>
    </row>
    <row r="168" spans="2:7" x14ac:dyDescent="0.25">
      <c r="B168" s="29" t="s">
        <v>0</v>
      </c>
      <c r="C168" s="360">
        <f>SUM(C155:C167)</f>
        <v>817</v>
      </c>
      <c r="D168" s="360">
        <f>SUM(D155:D167)</f>
        <v>623185352</v>
      </c>
      <c r="E168" s="97">
        <f>D168/C168</f>
        <v>762772.76866585063</v>
      </c>
      <c r="F168" s="410">
        <f>(($D155*F155)+($D156*F156)+($D157*F157)+($D158*F158)+($D159*F159)+($D160*F160)+($D161*F161)+($D162*F162)+($D163*F163)+($D164*F164)+($D165*F165)+($D166*F166))/$D168</f>
        <v>31.572503621683328</v>
      </c>
      <c r="G168" s="278">
        <f>(($D155*G155)+($D156*G156)+($D157*G157)+($D158*G158)+($D159*G159)+($D160*G160)+($D161*G161)+($D162*G162)+($D163*G163)+($D164*G164)+($D165*G165)+($D166*G166))/$D168</f>
        <v>1.4291911437289366</v>
      </c>
    </row>
    <row r="169" spans="2:7" x14ac:dyDescent="0.25">
      <c r="B169" s="7"/>
      <c r="C169" s="355"/>
      <c r="D169" s="355"/>
      <c r="E169" s="93"/>
      <c r="F169" s="417"/>
      <c r="G169" s="343"/>
    </row>
    <row r="170" spans="2:7" x14ac:dyDescent="0.25">
      <c r="B170" s="285" t="s">
        <v>86</v>
      </c>
      <c r="C170" s="356"/>
      <c r="D170" s="356"/>
      <c r="E170" s="94"/>
      <c r="F170" s="417"/>
      <c r="G170" s="343"/>
    </row>
    <row r="171" spans="2:7" x14ac:dyDescent="0.25">
      <c r="B171" s="7" t="s">
        <v>20</v>
      </c>
      <c r="C171" s="357">
        <v>562</v>
      </c>
      <c r="D171" s="357">
        <v>463887737</v>
      </c>
      <c r="E171" s="357">
        <v>825423.01957295369</v>
      </c>
      <c r="F171" s="340">
        <v>53.98340596358554</v>
      </c>
      <c r="G171" s="438">
        <v>1.7</v>
      </c>
    </row>
    <row r="172" spans="2:7" x14ac:dyDescent="0.25">
      <c r="B172" s="7" t="s">
        <v>21</v>
      </c>
      <c r="C172" s="124">
        <v>453</v>
      </c>
      <c r="D172" s="358">
        <v>386849473</v>
      </c>
      <c r="E172" s="357">
        <v>853972.34657836647</v>
      </c>
      <c r="F172" s="124">
        <v>53.173973567749954</v>
      </c>
      <c r="G172" s="450">
        <v>1.7</v>
      </c>
    </row>
    <row r="173" spans="2:7" x14ac:dyDescent="0.25">
      <c r="B173" s="7" t="s">
        <v>22</v>
      </c>
      <c r="C173" s="124">
        <v>485</v>
      </c>
      <c r="D173" s="358">
        <v>386768766</v>
      </c>
      <c r="E173" s="357">
        <v>797461.37319587625</v>
      </c>
      <c r="F173" s="124">
        <v>52.764945029196078</v>
      </c>
      <c r="G173" s="450">
        <v>1.7</v>
      </c>
    </row>
    <row r="174" spans="2:7" x14ac:dyDescent="0.25">
      <c r="B174" s="7" t="s">
        <v>23</v>
      </c>
      <c r="C174" s="124">
        <v>539</v>
      </c>
      <c r="D174" s="358">
        <v>444781973</v>
      </c>
      <c r="E174" s="357">
        <v>825198.46567717998</v>
      </c>
      <c r="F174" s="124">
        <v>53.456903618708488</v>
      </c>
      <c r="G174" s="450">
        <v>1.7</v>
      </c>
    </row>
    <row r="175" spans="2:7" x14ac:dyDescent="0.25">
      <c r="B175" s="7" t="s">
        <v>24</v>
      </c>
      <c r="C175" s="124">
        <v>367</v>
      </c>
      <c r="D175" s="358">
        <v>302169444</v>
      </c>
      <c r="E175" s="196">
        <v>823349.98365122615</v>
      </c>
      <c r="F175" s="124">
        <v>52.588250961602853</v>
      </c>
      <c r="G175" s="450">
        <v>1.7</v>
      </c>
    </row>
    <row r="176" spans="2:7" x14ac:dyDescent="0.25">
      <c r="B176" s="7" t="s">
        <v>25</v>
      </c>
      <c r="C176" s="124">
        <v>903</v>
      </c>
      <c r="D176" s="358">
        <v>659993081</v>
      </c>
      <c r="E176" s="196">
        <v>730889.34772978956</v>
      </c>
      <c r="F176" s="124">
        <v>55.685376445635796</v>
      </c>
      <c r="G176" s="450">
        <v>1.7</v>
      </c>
    </row>
    <row r="177" spans="2:7" x14ac:dyDescent="0.25">
      <c r="B177" s="7" t="s">
        <v>26</v>
      </c>
      <c r="C177" s="330">
        <v>806</v>
      </c>
      <c r="D177" s="330">
        <v>624617424</v>
      </c>
      <c r="E177" s="330">
        <v>774959.58312655089</v>
      </c>
      <c r="F177" s="446">
        <v>55.655358821690506</v>
      </c>
      <c r="G177" s="447">
        <v>1.7</v>
      </c>
    </row>
    <row r="178" spans="2:7" x14ac:dyDescent="0.25">
      <c r="B178" s="7" t="s">
        <v>27</v>
      </c>
      <c r="C178" s="124">
        <v>530</v>
      </c>
      <c r="D178" s="358">
        <v>445158534</v>
      </c>
      <c r="E178" s="330">
        <v>839921.76226415089</v>
      </c>
      <c r="F178" s="124">
        <v>54.475327117956589</v>
      </c>
      <c r="G178" s="450">
        <v>1.6588421834006668</v>
      </c>
    </row>
    <row r="179" spans="2:7" x14ac:dyDescent="0.25">
      <c r="B179" s="7" t="s">
        <v>28</v>
      </c>
      <c r="C179" s="124">
        <v>869</v>
      </c>
      <c r="D179" s="358">
        <v>687551936</v>
      </c>
      <c r="E179" s="330">
        <v>791199.00575373997</v>
      </c>
      <c r="F179" s="124">
        <v>52.702551130624698</v>
      </c>
      <c r="G179" s="450">
        <v>1.55</v>
      </c>
    </row>
    <row r="180" spans="2:7" x14ac:dyDescent="0.25">
      <c r="B180" s="145" t="s">
        <v>29</v>
      </c>
      <c r="C180" s="124">
        <v>645</v>
      </c>
      <c r="D180" s="358">
        <v>574112022</v>
      </c>
      <c r="E180" s="330">
        <v>890096.15813953488</v>
      </c>
      <c r="F180" s="124">
        <v>54.977153523184711</v>
      </c>
      <c r="G180" s="450">
        <v>1.55</v>
      </c>
    </row>
    <row r="181" spans="2:7" x14ac:dyDescent="0.25">
      <c r="B181" s="145" t="s">
        <v>30</v>
      </c>
      <c r="C181" s="124">
        <v>685</v>
      </c>
      <c r="D181" s="358">
        <v>572260633</v>
      </c>
      <c r="E181" s="196">
        <v>835416.98248175182</v>
      </c>
      <c r="F181" s="124">
        <v>53.602530592035322</v>
      </c>
      <c r="G181" s="450">
        <v>1.55</v>
      </c>
    </row>
    <row r="182" spans="2:7" x14ac:dyDescent="0.25">
      <c r="B182" s="7" t="s">
        <v>31</v>
      </c>
      <c r="C182" s="95">
        <v>1179</v>
      </c>
      <c r="D182" s="358">
        <v>988658522</v>
      </c>
      <c r="E182" s="196">
        <v>838556.84648006782</v>
      </c>
      <c r="F182" s="124">
        <v>54.594257230303832</v>
      </c>
      <c r="G182" s="450">
        <v>1.55</v>
      </c>
    </row>
    <row r="183" spans="2:7" x14ac:dyDescent="0.25">
      <c r="B183" s="7"/>
      <c r="C183" s="359"/>
      <c r="D183" s="359"/>
      <c r="E183" s="96"/>
      <c r="F183" s="181"/>
      <c r="G183" s="439"/>
    </row>
    <row r="184" spans="2:7" x14ac:dyDescent="0.25">
      <c r="B184" s="29" t="s">
        <v>0</v>
      </c>
      <c r="C184" s="360">
        <f>SUM(C171:C183)</f>
        <v>8023</v>
      </c>
      <c r="D184" s="360">
        <f>SUM(D171:D183)</f>
        <v>6536809545</v>
      </c>
      <c r="E184" s="97">
        <f>D184/C184</f>
        <v>814758.76168515522</v>
      </c>
      <c r="F184" s="410">
        <f>(($D171*F171)+($D172*F172)+($D173*F173)+($D174*F174)+($D175*F175)+($D176*F176)+($D177*F177)+($D178*F178)+($D179*F179)+($D180*F180)+($D181*F181)+($D182*F182))/$D184</f>
        <v>54.139795860153058</v>
      </c>
      <c r="G184" s="278">
        <f>(($D171*G171)+($D172*G172)+($D173*G173)+($D174*G174)+($D175*G175)+($D176*G176)+($D177*G177)+($D178*G178)+($D179*G179)+($D180*G180)+($D181*G181)+($D182*G182))/$D184</f>
        <v>1.6324273994508742</v>
      </c>
    </row>
    <row r="185" spans="2:7" x14ac:dyDescent="0.25">
      <c r="B185" s="318"/>
      <c r="C185" s="371"/>
      <c r="D185" s="372"/>
      <c r="E185" s="326"/>
      <c r="F185" s="418"/>
      <c r="G185" s="400"/>
    </row>
    <row r="186" spans="2:7" x14ac:dyDescent="0.25">
      <c r="B186" s="319" t="s">
        <v>135</v>
      </c>
      <c r="C186" s="373">
        <f>SUM(C24,C40,C56,C72,C88,C104,C120,C136, C152,C168,C184)</f>
        <v>70312</v>
      </c>
      <c r="D186" s="374">
        <f>SUM(D24,D40,D56,D72,D88,D104,D120,D136, D152,D168,D184)</f>
        <v>85232992853</v>
      </c>
      <c r="E186" s="323">
        <f>D186/C186</f>
        <v>1212211.1851888725</v>
      </c>
      <c r="F186" s="419">
        <f>(($D24*F24)+($D40*F40)+($D56*F56)+($D72*F72)+($D88*F88)+($D104*F104)+($D120*F120)+($D136*F136)+($D152*F152)+($D168*F168)+($D184*F184))/$D186</f>
        <v>54.533012757798531</v>
      </c>
      <c r="G186" s="280">
        <f>(($D24*G24)+($D40*G40)+($D56*G56)+($D72*G72)+($D88*G88)+($D104*G104)+($D120*G120)+($D136*G136)+($D152*G152)+($D168*G168)+($D184*G184))/$D186</f>
        <v>1.7109134000595554</v>
      </c>
    </row>
    <row r="187" spans="2:7" x14ac:dyDescent="0.25">
      <c r="B187" s="320"/>
      <c r="C187" s="375"/>
      <c r="D187" s="376"/>
      <c r="E187" s="327"/>
      <c r="F187" s="354"/>
      <c r="G187" s="342"/>
    </row>
    <row r="188" spans="2:7" ht="9.6" customHeight="1" x14ac:dyDescent="0.25">
      <c r="B188" s="284"/>
      <c r="C188" s="348"/>
      <c r="D188" s="348"/>
      <c r="E188" s="348"/>
      <c r="F188" s="404"/>
      <c r="G188" s="399"/>
    </row>
    <row r="189" spans="2:7" ht="4.2" customHeight="1" x14ac:dyDescent="0.25">
      <c r="B189" s="10"/>
      <c r="C189" s="348"/>
      <c r="D189" s="348"/>
      <c r="E189" s="348"/>
      <c r="F189" s="404"/>
      <c r="G189" s="399"/>
    </row>
    <row r="190" spans="2:7" x14ac:dyDescent="0.25">
      <c r="B190" s="128" t="s">
        <v>133</v>
      </c>
      <c r="C190" s="348"/>
      <c r="D190" s="348"/>
      <c r="E190" s="348"/>
      <c r="F190" s="404"/>
      <c r="G190" s="399"/>
    </row>
    <row r="191" spans="2:7" x14ac:dyDescent="0.25">
      <c r="B191" s="110" t="s">
        <v>7</v>
      </c>
      <c r="C191" s="349" t="s">
        <v>51</v>
      </c>
      <c r="D191" s="349" t="s">
        <v>3</v>
      </c>
      <c r="E191" s="350" t="s">
        <v>11</v>
      </c>
      <c r="F191" s="405" t="s">
        <v>13</v>
      </c>
      <c r="G191" s="394" t="s">
        <v>15</v>
      </c>
    </row>
    <row r="192" spans="2:7" x14ac:dyDescent="0.25">
      <c r="B192" s="114"/>
      <c r="C192" s="351" t="s">
        <v>9</v>
      </c>
      <c r="D192" s="351" t="s">
        <v>50</v>
      </c>
      <c r="E192" s="352" t="s">
        <v>52</v>
      </c>
      <c r="F192" s="406" t="s">
        <v>52</v>
      </c>
      <c r="G192" s="395" t="s">
        <v>60</v>
      </c>
    </row>
    <row r="193" spans="2:7" x14ac:dyDescent="0.25">
      <c r="B193" s="41"/>
      <c r="C193" s="353" t="s">
        <v>4</v>
      </c>
      <c r="D193" s="353" t="s">
        <v>5</v>
      </c>
      <c r="E193" s="354" t="s">
        <v>6</v>
      </c>
      <c r="F193" s="407" t="s">
        <v>17</v>
      </c>
      <c r="G193" s="396" t="s">
        <v>18</v>
      </c>
    </row>
    <row r="194" spans="2:7" x14ac:dyDescent="0.25">
      <c r="B194" s="7"/>
      <c r="C194" s="355"/>
      <c r="D194" s="355"/>
      <c r="E194" s="93"/>
      <c r="F194" s="417"/>
      <c r="G194" s="399"/>
    </row>
    <row r="195" spans="2:7" x14ac:dyDescent="0.25">
      <c r="B195" s="9" t="s">
        <v>19</v>
      </c>
      <c r="C195" s="356"/>
      <c r="D195" s="356"/>
      <c r="E195" s="94"/>
      <c r="F195" s="417"/>
      <c r="G195" s="399"/>
    </row>
    <row r="196" spans="2:7" x14ac:dyDescent="0.25">
      <c r="B196" s="7" t="s">
        <v>20</v>
      </c>
      <c r="C196" s="377">
        <v>19</v>
      </c>
      <c r="D196" s="377">
        <v>90116637</v>
      </c>
      <c r="E196" s="378">
        <v>4742980.8947368423</v>
      </c>
      <c r="F196" s="377">
        <v>347.45609248600789</v>
      </c>
      <c r="G196" s="438">
        <v>4.8476953858126057</v>
      </c>
    </row>
    <row r="197" spans="2:7" x14ac:dyDescent="0.25">
      <c r="B197" s="7" t="s">
        <v>21</v>
      </c>
      <c r="C197" s="124">
        <v>13</v>
      </c>
      <c r="D197" s="358">
        <v>79372155</v>
      </c>
      <c r="E197" s="378">
        <v>6105550.384615385</v>
      </c>
      <c r="F197" s="414">
        <v>360</v>
      </c>
      <c r="G197" s="401">
        <v>4.7378445456206126</v>
      </c>
    </row>
    <row r="198" spans="2:7" x14ac:dyDescent="0.25">
      <c r="B198" s="7" t="s">
        <v>22</v>
      </c>
      <c r="C198" s="124">
        <v>18</v>
      </c>
      <c r="D198" s="358">
        <v>108617237</v>
      </c>
      <c r="E198" s="378">
        <v>6034290.944444444</v>
      </c>
      <c r="F198" s="414">
        <v>346.13563094041876</v>
      </c>
      <c r="G198" s="401">
        <v>4.7743235024543722</v>
      </c>
    </row>
    <row r="199" spans="2:7" x14ac:dyDescent="0.25">
      <c r="B199" s="7" t="s">
        <v>23</v>
      </c>
      <c r="C199" s="124">
        <v>21</v>
      </c>
      <c r="D199" s="358">
        <v>127195453</v>
      </c>
      <c r="E199" s="378">
        <v>6056926.333333333</v>
      </c>
      <c r="F199" s="414">
        <v>340.95332621677915</v>
      </c>
      <c r="G199" s="401">
        <v>4.7947840470149652</v>
      </c>
    </row>
    <row r="200" spans="2:7" x14ac:dyDescent="0.25">
      <c r="B200" s="7" t="s">
        <v>24</v>
      </c>
      <c r="C200" s="124">
        <v>13</v>
      </c>
      <c r="D200" s="358">
        <v>76186372</v>
      </c>
      <c r="E200" s="196">
        <v>5860490.153846154</v>
      </c>
      <c r="F200" s="414">
        <v>360</v>
      </c>
      <c r="G200" s="401">
        <v>4.6484025133519395</v>
      </c>
    </row>
    <row r="201" spans="2:7" x14ac:dyDescent="0.25">
      <c r="B201" s="7" t="s">
        <v>25</v>
      </c>
      <c r="C201" s="124">
        <v>13</v>
      </c>
      <c r="D201" s="358">
        <v>86832275</v>
      </c>
      <c r="E201" s="196">
        <v>6679405.769230769</v>
      </c>
      <c r="F201" s="414">
        <v>360</v>
      </c>
      <c r="G201" s="401">
        <v>4.6330578351842799</v>
      </c>
    </row>
    <row r="202" spans="2:7" x14ac:dyDescent="0.25">
      <c r="B202" s="7" t="s">
        <v>26</v>
      </c>
      <c r="C202" s="330">
        <v>21</v>
      </c>
      <c r="D202" s="330">
        <v>100610733</v>
      </c>
      <c r="E202" s="281">
        <v>4790987.2857142854</v>
      </c>
      <c r="F202" s="330">
        <v>350.8537002707256</v>
      </c>
      <c r="G202" s="447">
        <v>4.7877622798977235</v>
      </c>
    </row>
    <row r="203" spans="2:7" x14ac:dyDescent="0.25">
      <c r="B203" s="7" t="s">
        <v>27</v>
      </c>
      <c r="C203" s="124">
        <v>25</v>
      </c>
      <c r="D203" s="358">
        <v>155881868</v>
      </c>
      <c r="E203" s="196">
        <v>6235274.7199999997</v>
      </c>
      <c r="F203" s="414">
        <v>357.04713430814161</v>
      </c>
      <c r="G203" s="401">
        <v>4.6681648664077127</v>
      </c>
    </row>
    <row r="204" spans="2:7" x14ac:dyDescent="0.25">
      <c r="B204" s="7" t="s">
        <v>28</v>
      </c>
      <c r="C204" s="124">
        <v>25</v>
      </c>
      <c r="D204" s="358">
        <v>130314701</v>
      </c>
      <c r="E204" s="196">
        <v>5212588.04</v>
      </c>
      <c r="F204" s="414">
        <v>351.46900072310336</v>
      </c>
      <c r="G204" s="401">
        <v>4.7594396369396472</v>
      </c>
    </row>
    <row r="205" spans="2:7" x14ac:dyDescent="0.25">
      <c r="B205" s="145" t="s">
        <v>29</v>
      </c>
      <c r="C205" s="124">
        <v>26</v>
      </c>
      <c r="D205" s="358">
        <v>165574632</v>
      </c>
      <c r="E205" s="196">
        <v>6368255.076923077</v>
      </c>
      <c r="F205" s="414">
        <v>353.22636924236076</v>
      </c>
      <c r="G205" s="401">
        <v>4.6403816021080644</v>
      </c>
    </row>
    <row r="206" spans="2:7" x14ac:dyDescent="0.25">
      <c r="B206" s="145" t="s">
        <v>30</v>
      </c>
      <c r="C206" s="124">
        <v>18</v>
      </c>
      <c r="D206" s="377">
        <v>109032077</v>
      </c>
      <c r="E206" s="196">
        <v>6057337.611111111</v>
      </c>
      <c r="F206" s="414">
        <v>352.31146701901315</v>
      </c>
      <c r="G206" s="401">
        <v>4.7004984609000378</v>
      </c>
    </row>
    <row r="207" spans="2:7" x14ac:dyDescent="0.25">
      <c r="B207" s="7" t="s">
        <v>31</v>
      </c>
      <c r="C207" s="124">
        <v>35</v>
      </c>
      <c r="D207" s="377">
        <v>302135706</v>
      </c>
      <c r="E207" s="196">
        <v>8632448.7428571433</v>
      </c>
      <c r="F207" s="414">
        <v>351.51881691202692</v>
      </c>
      <c r="G207" s="401">
        <v>4.4707324524636576</v>
      </c>
    </row>
    <row r="208" spans="2:7" x14ac:dyDescent="0.25">
      <c r="B208" s="7"/>
      <c r="C208" s="363"/>
      <c r="D208" s="363"/>
      <c r="E208" s="96"/>
      <c r="F208" s="413"/>
      <c r="G208" s="425"/>
    </row>
    <row r="209" spans="2:7" x14ac:dyDescent="0.25">
      <c r="B209" s="29" t="s">
        <v>0</v>
      </c>
      <c r="C209" s="360">
        <f>SUM(C196:C207)</f>
        <v>247</v>
      </c>
      <c r="D209" s="360">
        <f>SUM(D196:D207)</f>
        <v>1531869846</v>
      </c>
      <c r="E209" s="97">
        <f>D209/C209</f>
        <v>6201902.2105263155</v>
      </c>
      <c r="F209" s="410">
        <f>(($D196*F196)+($D197*F197)+($D198*F198)+($D199*F199)+($D200*F200)+($D201*F201)+($D202*F202)+($D203*F203)+($D204*F204)+($D205*F205)+($D206*F206)+($D207*F207))/$D209</f>
        <v>352.11844942863377</v>
      </c>
      <c r="G209" s="278">
        <f>(($D196*G196)+($D197*G197)+($D198*G198)+($D199*G199)+($D200*G200)+($D201*G201)+($D202*G202)+($D203*G203)+($D204*G204)+($D205*G205)+($D206*G206)+($D207*G207))/$D209</f>
        <v>4.6733822487185464</v>
      </c>
    </row>
    <row r="210" spans="2:7" x14ac:dyDescent="0.25">
      <c r="B210" s="252"/>
      <c r="C210" s="364"/>
      <c r="D210" s="364"/>
      <c r="E210" s="283"/>
      <c r="F210" s="421"/>
      <c r="G210" s="402"/>
    </row>
    <row r="211" spans="2:7" x14ac:dyDescent="0.25">
      <c r="B211" s="9" t="s">
        <v>85</v>
      </c>
      <c r="C211" s="356"/>
      <c r="D211" s="356"/>
      <c r="E211" s="94"/>
      <c r="F211" s="417"/>
      <c r="G211" s="399"/>
    </row>
    <row r="212" spans="2:7" x14ac:dyDescent="0.25">
      <c r="B212" s="7" t="s">
        <v>20</v>
      </c>
      <c r="C212" s="124">
        <v>6</v>
      </c>
      <c r="D212" s="124">
        <v>32971252</v>
      </c>
      <c r="E212" s="124">
        <v>5495208.666666667</v>
      </c>
      <c r="F212" s="124">
        <v>299.80854812550035</v>
      </c>
      <c r="G212" s="458">
        <v>4.4502726392510263</v>
      </c>
    </row>
    <row r="213" spans="2:7" x14ac:dyDescent="0.25">
      <c r="B213" s="7" t="s">
        <v>21</v>
      </c>
      <c r="C213" s="124">
        <v>6</v>
      </c>
      <c r="D213" s="124">
        <v>34235612</v>
      </c>
      <c r="E213" s="124">
        <v>5705935.333333333</v>
      </c>
      <c r="F213" s="124">
        <v>293.00389021817398</v>
      </c>
      <c r="G213" s="458">
        <v>4.4502726392510263</v>
      </c>
    </row>
    <row r="214" spans="2:7" x14ac:dyDescent="0.25">
      <c r="B214" s="7" t="s">
        <v>22</v>
      </c>
      <c r="C214" s="124">
        <v>3</v>
      </c>
      <c r="D214" s="358">
        <v>16851148</v>
      </c>
      <c r="E214" s="378">
        <v>5617049.333333333</v>
      </c>
      <c r="F214" s="414">
        <v>322.93950299409869</v>
      </c>
      <c r="G214" s="401">
        <v>4.4502726392510263</v>
      </c>
    </row>
    <row r="215" spans="2:7" x14ac:dyDescent="0.25">
      <c r="B215" s="7" t="s">
        <v>23</v>
      </c>
      <c r="C215" s="124">
        <v>0</v>
      </c>
      <c r="D215" s="358">
        <v>0</v>
      </c>
      <c r="E215" s="378">
        <v>0</v>
      </c>
      <c r="F215" s="414">
        <v>0</v>
      </c>
      <c r="G215" s="401">
        <v>0</v>
      </c>
    </row>
    <row r="216" spans="2:7" x14ac:dyDescent="0.25">
      <c r="B216" s="7" t="s">
        <v>24</v>
      </c>
      <c r="C216" s="124">
        <v>0</v>
      </c>
      <c r="D216" s="124">
        <v>0</v>
      </c>
      <c r="E216" s="378">
        <v>0</v>
      </c>
      <c r="F216" s="124">
        <v>0</v>
      </c>
      <c r="G216" s="124">
        <v>0</v>
      </c>
    </row>
    <row r="217" spans="2:7" x14ac:dyDescent="0.25">
      <c r="B217" s="7" t="s">
        <v>25</v>
      </c>
      <c r="C217" s="124">
        <v>1</v>
      </c>
      <c r="D217" s="358">
        <v>6423923</v>
      </c>
      <c r="E217" s="196">
        <v>6423923</v>
      </c>
      <c r="F217" s="414">
        <v>360</v>
      </c>
      <c r="G217" s="401">
        <v>4.4502726392510263</v>
      </c>
    </row>
    <row r="218" spans="2:7" x14ac:dyDescent="0.25">
      <c r="B218" s="7" t="s">
        <v>26</v>
      </c>
      <c r="C218" s="124">
        <v>9</v>
      </c>
      <c r="D218" s="358">
        <v>74608070</v>
      </c>
      <c r="E218" s="196">
        <v>8289785.555555556</v>
      </c>
      <c r="F218" s="414">
        <v>342.28246327776606</v>
      </c>
      <c r="G218" s="401">
        <v>4.2632801962727997</v>
      </c>
    </row>
    <row r="219" spans="2:7" x14ac:dyDescent="0.25">
      <c r="B219" s="7" t="s">
        <v>27</v>
      </c>
      <c r="C219" s="124">
        <v>6</v>
      </c>
      <c r="D219" s="358">
        <v>49737114</v>
      </c>
      <c r="E219" s="196">
        <v>8289519</v>
      </c>
      <c r="F219" s="414">
        <v>283.28850322919823</v>
      </c>
      <c r="G219" s="401">
        <v>4.1160239867941648</v>
      </c>
    </row>
    <row r="220" spans="2:7" x14ac:dyDescent="0.25">
      <c r="B220" s="145" t="s">
        <v>28</v>
      </c>
      <c r="C220" s="124">
        <v>2</v>
      </c>
      <c r="D220" s="358">
        <v>780738955</v>
      </c>
      <c r="E220" s="196">
        <v>390369477.5</v>
      </c>
      <c r="F220" s="414">
        <v>300</v>
      </c>
      <c r="G220" s="401">
        <v>4.0003236925937644</v>
      </c>
    </row>
    <row r="221" spans="2:7" x14ac:dyDescent="0.25">
      <c r="B221" s="145" t="s">
        <v>29</v>
      </c>
      <c r="C221" s="124">
        <v>7</v>
      </c>
      <c r="D221" s="358">
        <v>80139373</v>
      </c>
      <c r="E221" s="196">
        <v>11448481.857142856</v>
      </c>
      <c r="F221" s="414">
        <v>333.75581593332407</v>
      </c>
      <c r="G221" s="401">
        <v>4.1301639870391673</v>
      </c>
    </row>
    <row r="222" spans="2:7" x14ac:dyDescent="0.25">
      <c r="B222" s="145" t="s">
        <v>30</v>
      </c>
      <c r="C222" s="124">
        <v>8</v>
      </c>
      <c r="D222" s="124">
        <v>68312848</v>
      </c>
      <c r="E222" s="444">
        <v>8539106</v>
      </c>
      <c r="F222" s="124">
        <v>319.6419252202748</v>
      </c>
      <c r="G222" s="458">
        <v>4.179196651164923</v>
      </c>
    </row>
    <row r="223" spans="2:7" x14ac:dyDescent="0.25">
      <c r="B223" s="145" t="s">
        <v>31</v>
      </c>
      <c r="C223" s="124">
        <v>3</v>
      </c>
      <c r="D223" s="358">
        <v>39358956</v>
      </c>
      <c r="E223" s="196">
        <v>13119652</v>
      </c>
      <c r="F223" s="414">
        <v>297.49907238393212</v>
      </c>
      <c r="G223" s="401">
        <v>4.2021412900007151</v>
      </c>
    </row>
    <row r="224" spans="2:7" x14ac:dyDescent="0.25">
      <c r="B224" s="145"/>
      <c r="C224" s="124"/>
      <c r="D224" s="379"/>
      <c r="E224" s="96"/>
      <c r="F224" s="420"/>
      <c r="G224" s="401"/>
    </row>
    <row r="225" spans="1:8" x14ac:dyDescent="0.25">
      <c r="B225" s="426" t="s">
        <v>0</v>
      </c>
      <c r="C225" s="427">
        <f>SUM(C212:C223)</f>
        <v>51</v>
      </c>
      <c r="D225" s="427">
        <f>SUM(D212:D223)</f>
        <v>1183377251</v>
      </c>
      <c r="E225" s="428">
        <f>D225/C225</f>
        <v>23203475.509803921</v>
      </c>
      <c r="F225" s="429">
        <f>(($D212*F212)+($D213*F213)+($D214*F214)+($D215*F215)+($D216*F216)+($D217*F217)+($D218*F218)+($D219*F219)+($D220*F220)+($D221*F221)+($D222*F222)+(D223*F223))/$D225</f>
        <v>305.74468290839235</v>
      </c>
      <c r="G225" s="430">
        <f>(($D212*G212)+($D213*G213)+($D214*G214)+($D215*G215)+($D216*G216)+($D217*G217)+($D218*G218)+($D219*G219)+($D220*G220)+($D221*G221)+($D222*G222)+($D223*G223))/$D225</f>
        <v>4.0819996739197055</v>
      </c>
      <c r="H225" s="516"/>
    </row>
    <row r="226" spans="1:8" x14ac:dyDescent="0.25">
      <c r="B226" s="434"/>
      <c r="C226" s="432"/>
      <c r="D226" s="381"/>
      <c r="E226" s="101"/>
      <c r="F226" s="350"/>
      <c r="G226" s="341"/>
    </row>
    <row r="227" spans="1:8" x14ac:dyDescent="0.25">
      <c r="B227" s="436" t="s">
        <v>135</v>
      </c>
      <c r="C227" s="373">
        <f>+C209+C225</f>
        <v>298</v>
      </c>
      <c r="D227" s="382">
        <f>+D209+D225</f>
        <v>2715247097</v>
      </c>
      <c r="E227" s="102">
        <f>D227/C227</f>
        <v>9111567.4395973161</v>
      </c>
      <c r="F227" s="422">
        <f>+(($D209*F209)+(D225*F225))/$D227</f>
        <v>331.90752262058305</v>
      </c>
      <c r="G227" s="280">
        <f>(+($D209*G209)+(D225*G225))/$D227</f>
        <v>4.4156419176717048</v>
      </c>
    </row>
    <row r="228" spans="1:8" x14ac:dyDescent="0.25">
      <c r="B228" s="435"/>
      <c r="C228" s="433"/>
      <c r="D228" s="376"/>
      <c r="E228" s="103"/>
      <c r="F228" s="354"/>
      <c r="G228" s="342"/>
    </row>
    <row r="229" spans="1:8" ht="7.2" customHeight="1" x14ac:dyDescent="0.25">
      <c r="B229" s="312"/>
      <c r="C229" s="383"/>
      <c r="D229" s="383"/>
      <c r="E229" s="314"/>
      <c r="F229" s="423"/>
      <c r="G229" s="403"/>
    </row>
    <row r="230" spans="1:8" ht="4.95" customHeight="1" x14ac:dyDescent="0.25">
      <c r="B230" s="312"/>
    </row>
    <row r="231" spans="1:8" x14ac:dyDescent="0.25">
      <c r="B231" s="300" t="s">
        <v>121</v>
      </c>
      <c r="C231" s="384"/>
      <c r="D231" s="384"/>
      <c r="E231" s="384"/>
      <c r="F231" s="384"/>
      <c r="G231" s="440"/>
    </row>
    <row r="232" spans="1:8" x14ac:dyDescent="0.25">
      <c r="B232" s="331" t="s">
        <v>7</v>
      </c>
      <c r="C232" s="385" t="s">
        <v>123</v>
      </c>
      <c r="D232" s="385" t="s">
        <v>3</v>
      </c>
      <c r="E232" s="386" t="s">
        <v>134</v>
      </c>
      <c r="F232" s="386" t="s">
        <v>124</v>
      </c>
      <c r="G232" s="344" t="s">
        <v>15</v>
      </c>
    </row>
    <row r="233" spans="1:8" x14ac:dyDescent="0.25">
      <c r="B233" s="332"/>
      <c r="C233" s="387" t="s">
        <v>125</v>
      </c>
      <c r="D233" s="387" t="s">
        <v>126</v>
      </c>
      <c r="E233" s="388" t="s">
        <v>12</v>
      </c>
      <c r="F233" s="388" t="s">
        <v>127</v>
      </c>
      <c r="G233" s="345" t="s">
        <v>16</v>
      </c>
    </row>
    <row r="234" spans="1:8" x14ac:dyDescent="0.25">
      <c r="B234" s="333"/>
      <c r="C234" s="389" t="s">
        <v>4</v>
      </c>
      <c r="D234" s="389" t="s">
        <v>5</v>
      </c>
      <c r="E234" s="390" t="s">
        <v>6</v>
      </c>
      <c r="F234" s="390" t="s">
        <v>17</v>
      </c>
      <c r="G234" s="346" t="s">
        <v>18</v>
      </c>
    </row>
    <row r="235" spans="1:8" x14ac:dyDescent="0.25">
      <c r="A235" s="445"/>
      <c r="C235" s="380"/>
      <c r="D235" s="380"/>
      <c r="E235" s="391"/>
      <c r="F235" s="380"/>
      <c r="G235" s="441"/>
    </row>
    <row r="236" spans="1:8" x14ac:dyDescent="0.25">
      <c r="B236" s="9" t="s">
        <v>2</v>
      </c>
      <c r="C236" s="377"/>
      <c r="D236" s="377"/>
      <c r="E236" s="378"/>
      <c r="F236" s="377"/>
      <c r="G236" s="438"/>
    </row>
    <row r="237" spans="1:8" x14ac:dyDescent="0.25">
      <c r="B237" s="7" t="s">
        <v>20</v>
      </c>
      <c r="C237" s="377">
        <v>21</v>
      </c>
      <c r="D237" s="377">
        <v>2440170345</v>
      </c>
      <c r="E237" s="378">
        <v>116198587.85714285</v>
      </c>
      <c r="F237" s="377">
        <v>44.186615437292353</v>
      </c>
      <c r="G237" s="438">
        <v>0.76322414271983952</v>
      </c>
    </row>
    <row r="238" spans="1:8" x14ac:dyDescent="0.25">
      <c r="B238" s="7" t="s">
        <v>21</v>
      </c>
      <c r="C238" s="95">
        <v>7</v>
      </c>
      <c r="D238" s="517">
        <v>625982601</v>
      </c>
      <c r="E238" s="378">
        <v>89426085.857142851</v>
      </c>
      <c r="F238" s="518">
        <v>79.24871509967096</v>
      </c>
      <c r="G238" s="519">
        <v>0.90817518798737351</v>
      </c>
    </row>
    <row r="239" spans="1:8" x14ac:dyDescent="0.25">
      <c r="B239" s="7" t="s">
        <v>22</v>
      </c>
      <c r="C239" s="95">
        <v>11</v>
      </c>
      <c r="D239" s="517">
        <v>829429979</v>
      </c>
      <c r="E239" s="378">
        <v>75402725.36363636</v>
      </c>
      <c r="F239" s="518">
        <v>72.540089125473969</v>
      </c>
      <c r="G239" s="519">
        <v>0.82399160303621</v>
      </c>
    </row>
    <row r="240" spans="1:8" x14ac:dyDescent="0.25">
      <c r="B240" s="7" t="s">
        <v>23</v>
      </c>
      <c r="C240" s="95">
        <v>10</v>
      </c>
      <c r="D240" s="517">
        <v>1260712288</v>
      </c>
      <c r="E240" s="378">
        <v>126071228.8</v>
      </c>
      <c r="F240" s="518">
        <v>20.934142066520415</v>
      </c>
      <c r="G240" s="519">
        <v>0.76482358612895507</v>
      </c>
    </row>
    <row r="241" spans="2:7" x14ac:dyDescent="0.25">
      <c r="B241" s="7" t="s">
        <v>24</v>
      </c>
      <c r="C241" s="95">
        <v>36</v>
      </c>
      <c r="D241" s="517">
        <v>1056966064</v>
      </c>
      <c r="E241" s="357">
        <v>29360168.444444444</v>
      </c>
      <c r="F241" s="518">
        <v>66.114305900742707</v>
      </c>
      <c r="G241" s="519">
        <v>0.86276579988664615</v>
      </c>
    </row>
    <row r="242" spans="2:7" x14ac:dyDescent="0.25">
      <c r="B242" s="7" t="s">
        <v>25</v>
      </c>
      <c r="C242" s="95">
        <v>17</v>
      </c>
      <c r="D242" s="517">
        <v>1297935259</v>
      </c>
      <c r="E242" s="357">
        <v>76349132.882352948</v>
      </c>
      <c r="F242" s="518">
        <v>91.040525624552743</v>
      </c>
      <c r="G242" s="519">
        <v>0.8427382720943557</v>
      </c>
    </row>
    <row r="243" spans="2:7" x14ac:dyDescent="0.25">
      <c r="B243" s="7" t="s">
        <v>26</v>
      </c>
      <c r="C243" s="330">
        <v>11</v>
      </c>
      <c r="D243" s="330">
        <v>1052492997</v>
      </c>
      <c r="E243" s="281">
        <v>95681181.545454547</v>
      </c>
      <c r="F243" s="330">
        <v>24.198622388553527</v>
      </c>
      <c r="G243" s="447">
        <v>0.82687585967852284</v>
      </c>
    </row>
    <row r="244" spans="2:7" x14ac:dyDescent="0.25">
      <c r="B244" s="7" t="s">
        <v>27</v>
      </c>
      <c r="C244" s="95">
        <v>12</v>
      </c>
      <c r="D244" s="517">
        <v>955411962</v>
      </c>
      <c r="E244" s="357">
        <v>79617663.5</v>
      </c>
      <c r="F244" s="518">
        <v>69.945380298682082</v>
      </c>
      <c r="G244" s="519">
        <v>0.87361760136723099</v>
      </c>
    </row>
    <row r="245" spans="2:7" x14ac:dyDescent="0.25">
      <c r="B245" s="7" t="s">
        <v>28</v>
      </c>
      <c r="C245" s="95">
        <v>13</v>
      </c>
      <c r="D245" s="517">
        <v>1195258065</v>
      </c>
      <c r="E245" s="357">
        <v>91942928.076923072</v>
      </c>
      <c r="F245" s="518">
        <v>81.777719649187219</v>
      </c>
      <c r="G245" s="519">
        <v>0.84111215987486354</v>
      </c>
    </row>
    <row r="246" spans="2:7" x14ac:dyDescent="0.25">
      <c r="B246" s="145" t="s">
        <v>29</v>
      </c>
      <c r="C246" s="95">
        <v>24</v>
      </c>
      <c r="D246" s="517">
        <v>2139884426</v>
      </c>
      <c r="E246" s="357">
        <v>89161851.083333328</v>
      </c>
      <c r="F246" s="518">
        <v>61.32820704915958</v>
      </c>
      <c r="G246" s="519">
        <v>0.87335650175436152</v>
      </c>
    </row>
    <row r="247" spans="2:7" x14ac:dyDescent="0.25">
      <c r="B247" s="145" t="s">
        <v>30</v>
      </c>
      <c r="C247" s="520">
        <v>20</v>
      </c>
      <c r="D247" s="520">
        <v>1974914764</v>
      </c>
      <c r="E247" s="520">
        <v>98745738.200000003</v>
      </c>
      <c r="F247" s="520">
        <v>51.5392600786694</v>
      </c>
      <c r="G247" s="495">
        <v>0.92044630492215007</v>
      </c>
    </row>
    <row r="248" spans="2:7" x14ac:dyDescent="0.25">
      <c r="B248" s="7" t="s">
        <v>31</v>
      </c>
      <c r="C248" s="95">
        <v>24</v>
      </c>
      <c r="D248" s="517">
        <v>2103400897</v>
      </c>
      <c r="E248" s="357">
        <v>87641704.041666672</v>
      </c>
      <c r="F248" s="518">
        <v>59.099482870002788</v>
      </c>
      <c r="G248" s="519">
        <v>0.89810653163850962</v>
      </c>
    </row>
    <row r="249" spans="2:7" x14ac:dyDescent="0.25">
      <c r="B249" s="7"/>
      <c r="C249" s="455"/>
      <c r="D249" s="457"/>
      <c r="E249" s="456"/>
      <c r="F249" s="414"/>
      <c r="G249" s="401"/>
    </row>
    <row r="250" spans="2:7" x14ac:dyDescent="0.25">
      <c r="B250" s="258" t="s">
        <v>0</v>
      </c>
      <c r="C250" s="360">
        <f>SUM(C236:C248)</f>
        <v>206</v>
      </c>
      <c r="D250" s="360">
        <f>SUM(D236:D248)</f>
        <v>16932559647</v>
      </c>
      <c r="E250" s="184">
        <f>D250/C250</f>
        <v>82196891.490291268</v>
      </c>
      <c r="F250" s="410">
        <f>(($D237*F237)+($D238*F238)+($D239*F239)+($D240*F240)+($D241*F241)+($D242*F242)+($D243*F243)+($D244*F244)+($D245*F245)+($D246*F246)+($D247*F247)+(D248*F248))/$D250</f>
        <v>57.841648583327149</v>
      </c>
      <c r="G250" s="278">
        <f>(($D237*G237)+($D238*G238)+($D239*G239)+($D240*G240)+($D241*G241)+($D242*G242)+($D243*G243)+($D244*G244)+($D245*G245)+($D246*G246)+($D247*G247)+($D248*G248))/$D250</f>
        <v>0.84868169459108012</v>
      </c>
    </row>
    <row r="251" spans="2:7" ht="6.6" customHeight="1" x14ac:dyDescent="0.25">
      <c r="B251" s="431"/>
      <c r="C251" s="384"/>
      <c r="D251" s="384"/>
      <c r="E251" s="384"/>
      <c r="F251" s="384"/>
      <c r="G251" s="440"/>
    </row>
    <row r="252" spans="2:7" x14ac:dyDescent="0.25">
      <c r="B252" s="284" t="s">
        <v>128</v>
      </c>
      <c r="C252" s="392"/>
      <c r="D252" s="392"/>
      <c r="E252" s="392"/>
      <c r="F252" s="392"/>
      <c r="G252" s="442"/>
    </row>
    <row r="253" spans="2:7" x14ac:dyDescent="0.25">
      <c r="B253" s="284" t="s">
        <v>129</v>
      </c>
      <c r="C253" s="392"/>
      <c r="D253" s="392"/>
      <c r="E253" s="392"/>
      <c r="F253" s="392"/>
      <c r="G253" s="442"/>
    </row>
    <row r="254" spans="2:7" x14ac:dyDescent="0.25">
      <c r="B254" s="284" t="s">
        <v>130</v>
      </c>
      <c r="C254" s="392"/>
      <c r="D254" s="392"/>
      <c r="E254" s="392"/>
      <c r="F254" s="392"/>
      <c r="G254" s="442"/>
    </row>
    <row r="255" spans="2:7" x14ac:dyDescent="0.25">
      <c r="B255" s="284" t="s">
        <v>131</v>
      </c>
      <c r="C255" s="392"/>
      <c r="D255" s="392"/>
      <c r="E255" s="392"/>
      <c r="F255" s="392"/>
      <c r="G255" s="442"/>
    </row>
    <row r="256" spans="2:7" x14ac:dyDescent="0.25">
      <c r="B256" s="284" t="s">
        <v>132</v>
      </c>
    </row>
    <row r="257" spans="2:7" x14ac:dyDescent="0.25">
      <c r="B257" s="605"/>
      <c r="C257" s="605"/>
      <c r="D257" s="605"/>
      <c r="E257" s="605"/>
      <c r="F257" s="605"/>
      <c r="G257" s="605"/>
    </row>
  </sheetData>
  <mergeCells count="1">
    <mergeCell ref="B257:G257"/>
  </mergeCells>
  <pageMargins left="0.7" right="0.7" top="0.75" bottom="0.75" header="0.3" footer="0.3"/>
  <pageSetup orientation="portrait" horizontalDpi="4294967295" verticalDpi="4294967295" r:id="rId1"/>
  <ignoredErrors>
    <ignoredError sqref="F225:G227 F209:G209 F184:G186 F168:G168 F152:G152 F120:G120 F104:G104 F40:G40 F24:G24" unlockedFormula="1"/>
    <ignoredError sqref="C234:G234 C193:G193 C8:H8" numberStoredAsText="1"/>
    <ignoredError sqref="E88 E72 E56" evalError="1"/>
    <ignoredError sqref="F88:G88 F72:G72 F56:G56" evalError="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74"/>
  <sheetViews>
    <sheetView showGridLines="0" workbookViewId="0">
      <selection activeCell="C134" sqref="C134"/>
    </sheetView>
  </sheetViews>
  <sheetFormatPr baseColWidth="10" defaultRowHeight="13.2" x14ac:dyDescent="0.25"/>
  <cols>
    <col min="1" max="1" width="1.33203125" customWidth="1"/>
    <col min="2" max="2" width="19.5546875" customWidth="1"/>
    <col min="3" max="3" width="11.6640625" style="347" bestFit="1" customWidth="1"/>
    <col min="4" max="4" width="14.33203125" style="347" bestFit="1" customWidth="1"/>
    <col min="5" max="6" width="11.6640625" style="347" bestFit="1" customWidth="1"/>
    <col min="7" max="7" width="11.6640625" style="437" bestFit="1" customWidth="1"/>
  </cols>
  <sheetData>
    <row r="1" spans="2:7" ht="4.2" customHeight="1" x14ac:dyDescent="0.25"/>
    <row r="2" spans="2:7" x14ac:dyDescent="0.25">
      <c r="B2" s="11" t="s">
        <v>137</v>
      </c>
      <c r="C2" s="348"/>
      <c r="D2" s="348"/>
      <c r="E2" s="348"/>
      <c r="F2" s="404"/>
      <c r="G2" s="393"/>
    </row>
    <row r="3" spans="2:7" x14ac:dyDescent="0.25">
      <c r="B3" s="240" t="s">
        <v>141</v>
      </c>
      <c r="C3" s="348"/>
      <c r="D3" s="348"/>
      <c r="E3" s="348"/>
      <c r="F3" s="404"/>
      <c r="G3" s="393"/>
    </row>
    <row r="4" spans="2:7" ht="4.95" customHeight="1" x14ac:dyDescent="0.25">
      <c r="B4" s="1"/>
      <c r="C4" s="348"/>
      <c r="D4" s="348"/>
      <c r="E4" s="348"/>
      <c r="F4" s="404"/>
      <c r="G4" s="393"/>
    </row>
    <row r="5" spans="2:7" x14ac:dyDescent="0.25">
      <c r="B5" s="128" t="s">
        <v>120</v>
      </c>
      <c r="C5" s="348"/>
      <c r="D5" s="348"/>
      <c r="E5" s="348"/>
      <c r="F5" s="404"/>
      <c r="G5" s="393"/>
    </row>
    <row r="6" spans="2:7" x14ac:dyDescent="0.25">
      <c r="B6" s="110" t="s">
        <v>7</v>
      </c>
      <c r="C6" s="349" t="s">
        <v>51</v>
      </c>
      <c r="D6" s="349" t="s">
        <v>3</v>
      </c>
      <c r="E6" s="350" t="s">
        <v>11</v>
      </c>
      <c r="F6" s="405" t="s">
        <v>13</v>
      </c>
      <c r="G6" s="341" t="s">
        <v>15</v>
      </c>
    </row>
    <row r="7" spans="2:7" x14ac:dyDescent="0.25">
      <c r="B7" s="114"/>
      <c r="C7" s="351" t="s">
        <v>9</v>
      </c>
      <c r="D7" s="351" t="s">
        <v>50</v>
      </c>
      <c r="E7" s="352" t="s">
        <v>52</v>
      </c>
      <c r="F7" s="406" t="s">
        <v>52</v>
      </c>
      <c r="G7" s="448" t="s">
        <v>16</v>
      </c>
    </row>
    <row r="8" spans="2:7" x14ac:dyDescent="0.25">
      <c r="B8" s="41"/>
      <c r="C8" s="353" t="s">
        <v>4</v>
      </c>
      <c r="D8" s="353" t="s">
        <v>5</v>
      </c>
      <c r="E8" s="354" t="s">
        <v>6</v>
      </c>
      <c r="F8" s="407" t="s">
        <v>17</v>
      </c>
      <c r="G8" s="342" t="s">
        <v>18</v>
      </c>
    </row>
    <row r="9" spans="2:7" x14ac:dyDescent="0.25">
      <c r="B9" s="7"/>
      <c r="C9" s="355"/>
      <c r="D9" s="355"/>
      <c r="E9" s="93"/>
      <c r="F9" s="408"/>
      <c r="G9" s="424"/>
    </row>
    <row r="10" spans="2:7" x14ac:dyDescent="0.25">
      <c r="B10" s="9" t="s">
        <v>19</v>
      </c>
      <c r="C10" s="336"/>
      <c r="D10" s="356"/>
      <c r="E10" s="94"/>
      <c r="F10" s="408"/>
      <c r="G10" s="343"/>
    </row>
    <row r="11" spans="2:7" x14ac:dyDescent="0.25">
      <c r="B11" s="7" t="s">
        <v>20</v>
      </c>
      <c r="C11" s="357">
        <v>1059</v>
      </c>
      <c r="D11" s="357">
        <v>1018506945</v>
      </c>
      <c r="E11" s="357">
        <f t="shared" ref="E11:E20" si="0">+D11/C11</f>
        <v>961762.93201133143</v>
      </c>
      <c r="F11" s="340">
        <v>53</v>
      </c>
      <c r="G11" s="443">
        <v>1.83</v>
      </c>
    </row>
    <row r="12" spans="2:7" x14ac:dyDescent="0.25">
      <c r="B12" s="7" t="s">
        <v>21</v>
      </c>
      <c r="C12" s="124">
        <v>1028</v>
      </c>
      <c r="D12" s="358">
        <v>931175229</v>
      </c>
      <c r="E12" s="357">
        <f t="shared" si="0"/>
        <v>905812.47957198438</v>
      </c>
      <c r="F12" s="340">
        <v>53</v>
      </c>
      <c r="G12" s="443">
        <v>1.83</v>
      </c>
    </row>
    <row r="13" spans="2:7" x14ac:dyDescent="0.25">
      <c r="B13" s="7" t="s">
        <v>22</v>
      </c>
      <c r="C13" s="124">
        <v>1033</v>
      </c>
      <c r="D13" s="358">
        <v>1039088932</v>
      </c>
      <c r="E13" s="357">
        <f t="shared" si="0"/>
        <v>1005894.4162633107</v>
      </c>
      <c r="F13" s="124">
        <v>54</v>
      </c>
      <c r="G13" s="449">
        <v>1.82</v>
      </c>
    </row>
    <row r="14" spans="2:7" x14ac:dyDescent="0.25">
      <c r="B14" s="7" t="s">
        <v>23</v>
      </c>
      <c r="C14" s="124">
        <v>1138</v>
      </c>
      <c r="D14" s="358">
        <v>1202960925</v>
      </c>
      <c r="E14" s="357">
        <f t="shared" si="0"/>
        <v>1057083.4138840071</v>
      </c>
      <c r="F14" s="124">
        <v>55</v>
      </c>
      <c r="G14" s="450">
        <v>1.77</v>
      </c>
    </row>
    <row r="15" spans="2:7" x14ac:dyDescent="0.25">
      <c r="B15" s="7" t="s">
        <v>24</v>
      </c>
      <c r="C15" s="124">
        <v>1014</v>
      </c>
      <c r="D15" s="358">
        <v>1120401013</v>
      </c>
      <c r="E15" s="196">
        <f t="shared" si="0"/>
        <v>1104931.9654832347</v>
      </c>
      <c r="F15" s="124">
        <v>55</v>
      </c>
      <c r="G15" s="450">
        <v>1.78</v>
      </c>
    </row>
    <row r="16" spans="2:7" x14ac:dyDescent="0.25">
      <c r="B16" s="7" t="s">
        <v>25</v>
      </c>
      <c r="C16" s="124">
        <v>1097</v>
      </c>
      <c r="D16" s="358">
        <v>1135311483</v>
      </c>
      <c r="E16" s="196">
        <f t="shared" si="0"/>
        <v>1034923.8678213309</v>
      </c>
      <c r="F16" s="124">
        <v>55</v>
      </c>
      <c r="G16" s="450">
        <v>1.78</v>
      </c>
    </row>
    <row r="17" spans="2:7" x14ac:dyDescent="0.25">
      <c r="B17" s="7" t="s">
        <v>26</v>
      </c>
      <c r="C17" s="330">
        <v>1381</v>
      </c>
      <c r="D17" s="330">
        <v>1478114312</v>
      </c>
      <c r="E17" s="330">
        <f t="shared" si="0"/>
        <v>1070321.7320782042</v>
      </c>
      <c r="F17" s="446">
        <v>55</v>
      </c>
      <c r="G17" s="447">
        <v>1.76</v>
      </c>
    </row>
    <row r="18" spans="2:7" x14ac:dyDescent="0.25">
      <c r="B18" s="7" t="s">
        <v>27</v>
      </c>
      <c r="C18" s="124">
        <v>856</v>
      </c>
      <c r="D18" s="358">
        <v>1019892264</v>
      </c>
      <c r="E18" s="330">
        <f t="shared" si="0"/>
        <v>1191462.9252336449</v>
      </c>
      <c r="F18" s="124">
        <v>54</v>
      </c>
      <c r="G18" s="450">
        <v>1.7</v>
      </c>
    </row>
    <row r="19" spans="2:7" x14ac:dyDescent="0.25">
      <c r="B19" s="7" t="s">
        <v>28</v>
      </c>
      <c r="C19" s="124">
        <v>880</v>
      </c>
      <c r="D19" s="358">
        <v>964554158</v>
      </c>
      <c r="E19" s="330">
        <f t="shared" si="0"/>
        <v>1096084.2704545455</v>
      </c>
      <c r="F19" s="124">
        <v>54</v>
      </c>
      <c r="G19" s="450">
        <v>1.74</v>
      </c>
    </row>
    <row r="20" spans="2:7" x14ac:dyDescent="0.25">
      <c r="B20" s="7" t="s">
        <v>29</v>
      </c>
      <c r="C20" s="124">
        <v>884</v>
      </c>
      <c r="D20" s="358">
        <v>1003788922</v>
      </c>
      <c r="E20" s="196">
        <f t="shared" si="0"/>
        <v>1135507.8303167422</v>
      </c>
      <c r="F20" s="124">
        <v>53</v>
      </c>
      <c r="G20" s="450">
        <v>1.73</v>
      </c>
    </row>
    <row r="21" spans="2:7" x14ac:dyDescent="0.25">
      <c r="B21" s="7" t="s">
        <v>30</v>
      </c>
      <c r="C21" s="124">
        <v>825</v>
      </c>
      <c r="D21" s="358">
        <v>995439008</v>
      </c>
      <c r="E21" s="196">
        <v>1206592.7369696971</v>
      </c>
      <c r="F21" s="124">
        <v>53.009359822073598</v>
      </c>
      <c r="G21" s="450">
        <v>1.7227375134871146</v>
      </c>
    </row>
    <row r="22" spans="2:7" x14ac:dyDescent="0.25">
      <c r="B22" s="7" t="s">
        <v>31</v>
      </c>
      <c r="C22" s="124">
        <v>1208</v>
      </c>
      <c r="D22" s="358">
        <v>1375938159</v>
      </c>
      <c r="E22" s="196">
        <v>1139021.6548013245</v>
      </c>
      <c r="F22" s="124">
        <v>53.32455050183691</v>
      </c>
      <c r="G22" s="450">
        <v>1.7353093920335121</v>
      </c>
    </row>
    <row r="23" spans="2:7" x14ac:dyDescent="0.25">
      <c r="B23" s="7"/>
      <c r="C23" s="359"/>
      <c r="D23" s="359"/>
      <c r="E23" s="96"/>
      <c r="F23" s="409"/>
      <c r="G23" s="439"/>
    </row>
    <row r="24" spans="2:7" x14ac:dyDescent="0.25">
      <c r="B24" s="29" t="s">
        <v>0</v>
      </c>
      <c r="C24" s="360">
        <f>SUM(C11:C23)</f>
        <v>12403</v>
      </c>
      <c r="D24" s="360">
        <f>SUM(D11:D23)</f>
        <v>13285171350</v>
      </c>
      <c r="E24" s="97">
        <f>D24/C24</f>
        <v>1071125.6429895994</v>
      </c>
      <c r="F24" s="410">
        <f>(($D11*F11)+($D12*F12)+($D13*F13)+($D14*F14)+($D15*F15)+($D16*F16)+($D17*F17)+($D18*F18)+($D19*F19)+($D20*F20)+($D21*F21)+($D22*F22))/$D24</f>
        <v>54.005104790914118</v>
      </c>
      <c r="G24" s="278">
        <f>(($D11*G11)+($D12*G12)+($D13*G13)+($D14*G14)+($D15*G15)+($D16*G16)+($D17*G17)+($D18*G18)+($D19*G19)+($D20*G20)+($D21*G21)+($D22*G22))/$D24</f>
        <v>1.765592955963643</v>
      </c>
    </row>
    <row r="25" spans="2:7" x14ac:dyDescent="0.25">
      <c r="B25" s="9"/>
      <c r="C25" s="361"/>
      <c r="D25" s="361"/>
      <c r="E25" s="159"/>
      <c r="F25" s="411"/>
      <c r="G25" s="398"/>
    </row>
    <row r="26" spans="2:7" x14ac:dyDescent="0.25">
      <c r="B26" s="9" t="s">
        <v>81</v>
      </c>
      <c r="C26" s="361"/>
      <c r="D26" s="361"/>
      <c r="E26" s="160"/>
      <c r="F26" s="411"/>
      <c r="G26" s="398"/>
    </row>
    <row r="27" spans="2:7" x14ac:dyDescent="0.25">
      <c r="B27" s="7" t="s">
        <v>20</v>
      </c>
      <c r="C27" s="337">
        <v>319</v>
      </c>
      <c r="D27" s="337">
        <v>378943479</v>
      </c>
      <c r="E27" s="337">
        <f t="shared" ref="E27:E36" si="1">+D27/C27</f>
        <v>1187910.592476489</v>
      </c>
      <c r="F27" s="340">
        <v>51</v>
      </c>
      <c r="G27" s="438">
        <v>1.79</v>
      </c>
    </row>
    <row r="28" spans="2:7" x14ac:dyDescent="0.25">
      <c r="B28" s="7" t="s">
        <v>21</v>
      </c>
      <c r="C28" s="338">
        <v>236</v>
      </c>
      <c r="D28" s="339">
        <v>253536418</v>
      </c>
      <c r="E28" s="337">
        <f t="shared" si="1"/>
        <v>1074306.8559322034</v>
      </c>
      <c r="F28" s="124">
        <v>52</v>
      </c>
      <c r="G28" s="450">
        <v>1.79</v>
      </c>
    </row>
    <row r="29" spans="2:7" x14ac:dyDescent="0.25">
      <c r="B29" s="7" t="s">
        <v>22</v>
      </c>
      <c r="C29" s="338">
        <v>249</v>
      </c>
      <c r="D29" s="339">
        <v>286912754</v>
      </c>
      <c r="E29" s="337">
        <f t="shared" si="1"/>
        <v>1152260.0562248996</v>
      </c>
      <c r="F29" s="338">
        <v>52</v>
      </c>
      <c r="G29" s="450">
        <v>1.78</v>
      </c>
    </row>
    <row r="30" spans="2:7" x14ac:dyDescent="0.25">
      <c r="B30" s="7" t="s">
        <v>23</v>
      </c>
      <c r="C30" s="124">
        <v>346</v>
      </c>
      <c r="D30" s="358">
        <v>377248882</v>
      </c>
      <c r="E30" s="337">
        <f t="shared" si="1"/>
        <v>1090314.6878612717</v>
      </c>
      <c r="F30" s="124">
        <v>51</v>
      </c>
      <c r="G30" s="450">
        <v>1.75</v>
      </c>
    </row>
    <row r="31" spans="2:7" x14ac:dyDescent="0.25">
      <c r="B31" s="7" t="s">
        <v>24</v>
      </c>
      <c r="C31" s="124">
        <v>263</v>
      </c>
      <c r="D31" s="358">
        <v>288750710</v>
      </c>
      <c r="E31" s="337">
        <f t="shared" si="1"/>
        <v>1097911.4448669201</v>
      </c>
      <c r="F31" s="124">
        <v>51</v>
      </c>
      <c r="G31" s="450">
        <v>1.76</v>
      </c>
    </row>
    <row r="32" spans="2:7" x14ac:dyDescent="0.25">
      <c r="B32" s="7" t="s">
        <v>25</v>
      </c>
      <c r="C32" s="124">
        <v>224</v>
      </c>
      <c r="D32" s="358">
        <v>238190555</v>
      </c>
      <c r="E32" s="337">
        <f t="shared" si="1"/>
        <v>1063350.6919642857</v>
      </c>
      <c r="F32" s="124">
        <v>50</v>
      </c>
      <c r="G32" s="450">
        <v>1.78</v>
      </c>
    </row>
    <row r="33" spans="2:7" x14ac:dyDescent="0.25">
      <c r="B33" s="7" t="s">
        <v>26</v>
      </c>
      <c r="C33" s="330">
        <v>254</v>
      </c>
      <c r="D33" s="330">
        <v>314194713</v>
      </c>
      <c r="E33" s="330">
        <f t="shared" si="1"/>
        <v>1236987.0590551181</v>
      </c>
      <c r="F33" s="446">
        <v>51</v>
      </c>
      <c r="G33" s="447">
        <v>1.77</v>
      </c>
    </row>
    <row r="34" spans="2:7" x14ac:dyDescent="0.25">
      <c r="B34" s="7" t="s">
        <v>27</v>
      </c>
      <c r="C34" s="124">
        <v>397</v>
      </c>
      <c r="D34" s="358">
        <v>508155161</v>
      </c>
      <c r="E34" s="196">
        <f t="shared" si="1"/>
        <v>1279987.8110831233</v>
      </c>
      <c r="F34" s="124">
        <v>52</v>
      </c>
      <c r="G34" s="450">
        <v>1.73</v>
      </c>
    </row>
    <row r="35" spans="2:7" x14ac:dyDescent="0.25">
      <c r="B35" s="7" t="s">
        <v>28</v>
      </c>
      <c r="C35" s="124">
        <v>348</v>
      </c>
      <c r="D35" s="358">
        <v>418023996</v>
      </c>
      <c r="E35" s="196">
        <f t="shared" si="1"/>
        <v>1201218.3793103448</v>
      </c>
      <c r="F35" s="124">
        <v>50</v>
      </c>
      <c r="G35" s="450">
        <v>1.74</v>
      </c>
    </row>
    <row r="36" spans="2:7" x14ac:dyDescent="0.25">
      <c r="B36" s="7" t="s">
        <v>29</v>
      </c>
      <c r="C36" s="124">
        <v>252</v>
      </c>
      <c r="D36" s="358">
        <v>282742107</v>
      </c>
      <c r="E36" s="196">
        <f t="shared" si="1"/>
        <v>1121992.4880952381</v>
      </c>
      <c r="F36" s="124">
        <v>51</v>
      </c>
      <c r="G36" s="450">
        <v>1.67</v>
      </c>
    </row>
    <row r="37" spans="2:7" x14ac:dyDescent="0.25">
      <c r="B37" s="7" t="s">
        <v>30</v>
      </c>
      <c r="C37" s="124">
        <v>246</v>
      </c>
      <c r="D37" s="358">
        <v>302259368</v>
      </c>
      <c r="E37" s="196">
        <v>1228696.6178861789</v>
      </c>
      <c r="F37" s="124">
        <v>51.632688870043559</v>
      </c>
      <c r="G37" s="450">
        <v>1.6585098158148732</v>
      </c>
    </row>
    <row r="38" spans="2:7" x14ac:dyDescent="0.25">
      <c r="B38" s="7" t="s">
        <v>31</v>
      </c>
      <c r="C38" s="124">
        <v>330</v>
      </c>
      <c r="D38" s="358">
        <v>375774158</v>
      </c>
      <c r="E38" s="196">
        <v>1138709.5696969696</v>
      </c>
      <c r="F38" s="124">
        <v>51.639474245059716</v>
      </c>
      <c r="G38" s="450">
        <v>1.6221440373236096</v>
      </c>
    </row>
    <row r="39" spans="2:7" x14ac:dyDescent="0.25">
      <c r="B39" s="9"/>
      <c r="C39" s="359"/>
      <c r="D39" s="359"/>
      <c r="E39" s="96"/>
      <c r="F39" s="409"/>
      <c r="G39" s="439"/>
    </row>
    <row r="40" spans="2:7" x14ac:dyDescent="0.25">
      <c r="B40" s="29" t="s">
        <v>0</v>
      </c>
      <c r="C40" s="360">
        <f>SUM(C27:C39)</f>
        <v>3464</v>
      </c>
      <c r="D40" s="360">
        <f>SUM(D27:D39)</f>
        <v>4024732301</v>
      </c>
      <c r="E40" s="97">
        <f>D40/C40</f>
        <v>1161874.2208429561</v>
      </c>
      <c r="F40" s="410">
        <f>(($D27*F27)+($D28*F28)+($D29*F29)+($D30*F30)+($D31*F31)+($D32*F32)+($D33*F33)+($D34*F34)+($D35*F35)+($D36*F36)+($D37*F37)+($D38*F38))/$D40</f>
        <v>51.204715184608744</v>
      </c>
      <c r="G40" s="278">
        <f>(($D27*G27)+($D28*G28)+($D29*G29)+($D30*G30)+($D31*G31)+($D32*G32)+($D33*G33)+($D34*G34)+($D35*G35)+($D36*G36)+($D37*G37)+($D38*G38))/$D40</f>
        <v>1.7344864844341357</v>
      </c>
    </row>
    <row r="41" spans="2:7" x14ac:dyDescent="0.25">
      <c r="B41" s="32"/>
      <c r="C41" s="362"/>
      <c r="D41" s="362"/>
      <c r="E41" s="98"/>
      <c r="F41" s="412"/>
      <c r="G41" s="397"/>
    </row>
    <row r="42" spans="2:7" x14ac:dyDescent="0.25">
      <c r="B42" s="9" t="s">
        <v>140</v>
      </c>
      <c r="C42" s="363"/>
      <c r="D42" s="363"/>
      <c r="E42" s="124"/>
      <c r="F42" s="413"/>
      <c r="G42" s="451"/>
    </row>
    <row r="43" spans="2:7" x14ac:dyDescent="0.25">
      <c r="B43" s="7" t="s">
        <v>20</v>
      </c>
      <c r="C43" s="357">
        <v>222</v>
      </c>
      <c r="D43" s="357">
        <v>261023015</v>
      </c>
      <c r="E43" s="357">
        <f>+D43/C43</f>
        <v>1175779.3468468469</v>
      </c>
      <c r="F43" s="340">
        <v>51</v>
      </c>
      <c r="G43" s="438">
        <v>1.7</v>
      </c>
    </row>
    <row r="44" spans="2:7" x14ac:dyDescent="0.25">
      <c r="B44" s="7" t="s">
        <v>21</v>
      </c>
      <c r="C44" s="124">
        <v>156</v>
      </c>
      <c r="D44" s="358">
        <v>172273685</v>
      </c>
      <c r="E44" s="357">
        <f>+D44/C44</f>
        <v>1104318.4935897435</v>
      </c>
      <c r="F44" s="124">
        <v>52</v>
      </c>
      <c r="G44" s="450">
        <v>1.7</v>
      </c>
    </row>
    <row r="45" spans="2:7" x14ac:dyDescent="0.25">
      <c r="B45" s="7" t="s">
        <v>22</v>
      </c>
      <c r="C45" s="124">
        <v>168</v>
      </c>
      <c r="D45" s="358">
        <v>177730761</v>
      </c>
      <c r="E45" s="357">
        <f>+D45/C45</f>
        <v>1057921.1964285714</v>
      </c>
      <c r="F45" s="124">
        <v>51</v>
      </c>
      <c r="G45" s="450">
        <v>1.7</v>
      </c>
    </row>
    <row r="46" spans="2:7" x14ac:dyDescent="0.25">
      <c r="B46" s="7" t="s">
        <v>23</v>
      </c>
      <c r="C46" s="124"/>
      <c r="D46" s="358"/>
      <c r="E46" s="196"/>
      <c r="F46" s="124"/>
      <c r="G46" s="450"/>
    </row>
    <row r="47" spans="2:7" x14ac:dyDescent="0.25">
      <c r="B47" s="7" t="s">
        <v>24</v>
      </c>
      <c r="C47" s="124"/>
      <c r="D47" s="358"/>
      <c r="E47" s="196"/>
      <c r="F47" s="124"/>
      <c r="G47" s="450"/>
    </row>
    <row r="48" spans="2:7" x14ac:dyDescent="0.25">
      <c r="B48" s="7" t="s">
        <v>25</v>
      </c>
      <c r="C48" s="124"/>
      <c r="D48" s="358"/>
      <c r="E48" s="196"/>
      <c r="F48" s="124"/>
      <c r="G48" s="450"/>
    </row>
    <row r="49" spans="2:7" x14ac:dyDescent="0.25">
      <c r="B49" s="7" t="s">
        <v>26</v>
      </c>
      <c r="C49" s="124"/>
      <c r="D49" s="358"/>
      <c r="E49" s="196"/>
      <c r="F49" s="124"/>
      <c r="G49" s="450"/>
    </row>
    <row r="50" spans="2:7" x14ac:dyDescent="0.25">
      <c r="B50" s="7" t="s">
        <v>27</v>
      </c>
      <c r="C50" s="124"/>
      <c r="D50" s="358"/>
      <c r="E50" s="196"/>
      <c r="F50" s="124"/>
      <c r="G50" s="450"/>
    </row>
    <row r="51" spans="2:7" x14ac:dyDescent="0.25">
      <c r="B51" s="7" t="s">
        <v>28</v>
      </c>
      <c r="C51" s="124"/>
      <c r="D51" s="358"/>
      <c r="E51" s="196"/>
      <c r="F51" s="124"/>
      <c r="G51" s="450"/>
    </row>
    <row r="52" spans="2:7" x14ac:dyDescent="0.25">
      <c r="B52" s="7" t="s">
        <v>29</v>
      </c>
      <c r="C52" s="124"/>
      <c r="D52" s="358"/>
      <c r="E52" s="196"/>
      <c r="F52" s="124"/>
      <c r="G52" s="450"/>
    </row>
    <row r="53" spans="2:7" x14ac:dyDescent="0.25">
      <c r="B53" s="7" t="s">
        <v>30</v>
      </c>
      <c r="C53" s="124"/>
      <c r="D53" s="358"/>
      <c r="E53" s="196"/>
      <c r="F53" s="124"/>
      <c r="G53" s="450"/>
    </row>
    <row r="54" spans="2:7" x14ac:dyDescent="0.25">
      <c r="B54" s="7" t="s">
        <v>31</v>
      </c>
      <c r="C54" s="124"/>
      <c r="D54" s="358"/>
      <c r="E54" s="196"/>
      <c r="F54" s="124"/>
      <c r="G54" s="450"/>
    </row>
    <row r="55" spans="2:7" x14ac:dyDescent="0.25">
      <c r="B55" s="7"/>
      <c r="C55" s="359"/>
      <c r="D55" s="359"/>
      <c r="E55" s="96"/>
      <c r="F55" s="181"/>
      <c r="G55" s="451"/>
    </row>
    <row r="56" spans="2:7" x14ac:dyDescent="0.25">
      <c r="B56" s="29" t="s">
        <v>0</v>
      </c>
      <c r="C56" s="360">
        <f>SUM(C43:C54)</f>
        <v>546</v>
      </c>
      <c r="D56" s="360">
        <f>SUM(D43:D54)</f>
        <v>611027461</v>
      </c>
      <c r="E56" s="97">
        <f>D56/C56</f>
        <v>1119097.9139194139</v>
      </c>
      <c r="F56" s="410">
        <f>(($D43*F43)+($D44*F44)+($D45*F45)+($D46*F46)+($D47*F47)+($D48*F48)+($D49*F49)+($D50*F50)+($D51*F51)+($D52*F52)+($D53*F53)+($D54*F54))/$D56</f>
        <v>51.28194098628245</v>
      </c>
      <c r="G56" s="278">
        <f>(($D42*G42)+($D43*G43)+($D44*G44)+($D45*G45)+($D46*G46)+($D47*G47)+($D48*G48)+($D49*G49)+($D50*G50)+($D51*G51)+($D52*G52)+($D53*G53)+($D54*G54))/$D56</f>
        <v>1.7000000000000002</v>
      </c>
    </row>
    <row r="57" spans="2:7" x14ac:dyDescent="0.25">
      <c r="B57" s="7"/>
      <c r="C57" s="363"/>
      <c r="D57" s="363"/>
      <c r="E57" s="99"/>
      <c r="F57" s="413"/>
      <c r="G57" s="451"/>
    </row>
    <row r="58" spans="2:7" x14ac:dyDescent="0.25">
      <c r="B58" s="9" t="s">
        <v>68</v>
      </c>
      <c r="C58" s="363"/>
      <c r="D58" s="363"/>
      <c r="E58" s="99"/>
      <c r="F58" s="413"/>
      <c r="G58" s="451"/>
    </row>
    <row r="59" spans="2:7" x14ac:dyDescent="0.25">
      <c r="B59" s="7" t="s">
        <v>20</v>
      </c>
      <c r="C59" s="357">
        <v>54</v>
      </c>
      <c r="D59" s="357">
        <v>36871252</v>
      </c>
      <c r="E59" s="357">
        <f t="shared" ref="E59:E68" si="2">+D59/C59</f>
        <v>682800.96296296292</v>
      </c>
      <c r="F59" s="340">
        <v>22</v>
      </c>
      <c r="G59" s="438">
        <v>1.53</v>
      </c>
    </row>
    <row r="60" spans="2:7" x14ac:dyDescent="0.25">
      <c r="B60" s="7" t="s">
        <v>21</v>
      </c>
      <c r="C60" s="124">
        <v>30</v>
      </c>
      <c r="D60" s="358">
        <v>17803629</v>
      </c>
      <c r="E60" s="357">
        <f t="shared" si="2"/>
        <v>593454.30000000005</v>
      </c>
      <c r="F60" s="124">
        <v>23</v>
      </c>
      <c r="G60" s="450">
        <v>1.57</v>
      </c>
    </row>
    <row r="61" spans="2:7" x14ac:dyDescent="0.25">
      <c r="B61" s="7" t="s">
        <v>22</v>
      </c>
      <c r="C61" s="124">
        <v>99</v>
      </c>
      <c r="D61" s="358">
        <v>82718949</v>
      </c>
      <c r="E61" s="357">
        <f t="shared" si="2"/>
        <v>835544.93939393945</v>
      </c>
      <c r="F61" s="124">
        <v>25</v>
      </c>
      <c r="G61" s="450">
        <v>1.74</v>
      </c>
    </row>
    <row r="62" spans="2:7" x14ac:dyDescent="0.25">
      <c r="B62" s="7" t="s">
        <v>23</v>
      </c>
      <c r="C62" s="124">
        <v>67</v>
      </c>
      <c r="D62" s="358">
        <v>49984882</v>
      </c>
      <c r="E62" s="357">
        <f t="shared" si="2"/>
        <v>746043.01492537314</v>
      </c>
      <c r="F62" s="124">
        <v>23</v>
      </c>
      <c r="G62" s="450">
        <v>1.68</v>
      </c>
    </row>
    <row r="63" spans="2:7" x14ac:dyDescent="0.25">
      <c r="B63" s="7" t="s">
        <v>24</v>
      </c>
      <c r="C63" s="124">
        <v>27</v>
      </c>
      <c r="D63" s="358">
        <v>21699001</v>
      </c>
      <c r="E63" s="196">
        <f t="shared" si="2"/>
        <v>803666.70370370371</v>
      </c>
      <c r="F63" s="124">
        <v>25</v>
      </c>
      <c r="G63" s="450">
        <v>1.74</v>
      </c>
    </row>
    <row r="64" spans="2:7" x14ac:dyDescent="0.25">
      <c r="B64" s="7" t="s">
        <v>25</v>
      </c>
      <c r="C64" s="124">
        <v>27</v>
      </c>
      <c r="D64" s="358">
        <v>19793297</v>
      </c>
      <c r="E64" s="196">
        <f t="shared" si="2"/>
        <v>733085.07407407404</v>
      </c>
      <c r="F64" s="124">
        <v>28</v>
      </c>
      <c r="G64" s="450">
        <v>1.84</v>
      </c>
    </row>
    <row r="65" spans="2:7" x14ac:dyDescent="0.25">
      <c r="B65" s="7" t="s">
        <v>26</v>
      </c>
      <c r="C65" s="330">
        <v>42</v>
      </c>
      <c r="D65" s="330">
        <v>29223432</v>
      </c>
      <c r="E65" s="330">
        <f t="shared" si="2"/>
        <v>695796</v>
      </c>
      <c r="F65" s="446">
        <v>25</v>
      </c>
      <c r="G65" s="447">
        <v>1.76</v>
      </c>
    </row>
    <row r="66" spans="2:7" x14ac:dyDescent="0.25">
      <c r="B66" s="7" t="s">
        <v>27</v>
      </c>
      <c r="C66" s="124">
        <v>52</v>
      </c>
      <c r="D66" s="358">
        <v>45899333</v>
      </c>
      <c r="E66" s="330">
        <f t="shared" si="2"/>
        <v>882679.48076923075</v>
      </c>
      <c r="F66" s="124">
        <v>30</v>
      </c>
      <c r="G66" s="450">
        <v>1.86</v>
      </c>
    </row>
    <row r="67" spans="2:7" x14ac:dyDescent="0.25">
      <c r="B67" s="7" t="s">
        <v>28</v>
      </c>
      <c r="C67" s="124">
        <v>20</v>
      </c>
      <c r="D67" s="358">
        <v>13604403</v>
      </c>
      <c r="E67" s="330">
        <f t="shared" si="2"/>
        <v>680220.15</v>
      </c>
      <c r="F67" s="124">
        <v>26</v>
      </c>
      <c r="G67" s="450">
        <v>1.8</v>
      </c>
    </row>
    <row r="68" spans="2:7" x14ac:dyDescent="0.25">
      <c r="B68" s="7" t="s">
        <v>29</v>
      </c>
      <c r="C68" s="124">
        <v>25</v>
      </c>
      <c r="D68" s="358">
        <v>20441704</v>
      </c>
      <c r="E68" s="196">
        <f t="shared" si="2"/>
        <v>817668.16</v>
      </c>
      <c r="F68" s="124">
        <v>26</v>
      </c>
      <c r="G68" s="450">
        <v>1.73</v>
      </c>
    </row>
    <row r="69" spans="2:7" x14ac:dyDescent="0.25">
      <c r="B69" s="7" t="s">
        <v>30</v>
      </c>
      <c r="C69" s="124">
        <v>33</v>
      </c>
      <c r="D69" s="358">
        <v>22248460</v>
      </c>
      <c r="E69" s="196">
        <v>674195.75757575757</v>
      </c>
      <c r="F69" s="124">
        <v>25.901778010702763</v>
      </c>
      <c r="G69" s="450">
        <v>1.769366082416491</v>
      </c>
    </row>
    <row r="70" spans="2:7" x14ac:dyDescent="0.25">
      <c r="B70" s="7" t="s">
        <v>31</v>
      </c>
      <c r="C70" s="124">
        <v>33</v>
      </c>
      <c r="D70" s="358">
        <v>25335398</v>
      </c>
      <c r="E70" s="196">
        <v>767739.33333333337</v>
      </c>
      <c r="F70" s="124">
        <v>24.910170663196212</v>
      </c>
      <c r="G70" s="450">
        <v>1.7006827968520566</v>
      </c>
    </row>
    <row r="71" spans="2:7" x14ac:dyDescent="0.25">
      <c r="B71" s="7"/>
      <c r="C71" s="359"/>
      <c r="D71" s="359"/>
      <c r="E71" s="334"/>
      <c r="F71" s="181"/>
      <c r="G71" s="451"/>
    </row>
    <row r="72" spans="2:7" x14ac:dyDescent="0.25">
      <c r="B72" s="29" t="s">
        <v>0</v>
      </c>
      <c r="C72" s="360">
        <f>SUM(C59:C70)</f>
        <v>509</v>
      </c>
      <c r="D72" s="360">
        <f>SUM(D59:D70)</f>
        <v>385623740</v>
      </c>
      <c r="E72" s="97">
        <f>D72/C72</f>
        <v>757610.49115913559</v>
      </c>
      <c r="F72" s="410">
        <f>(($D59*F59)+($D60*F60)+($D61*F61)+($D62*F62)+($D63*F63)+($D64*F64)+($D65*F65)+($D66*F66)+($D67*F67)+($D68*F68)+($D69*F69)+($D70*F70))/$D72</f>
        <v>25.245107303300362</v>
      </c>
      <c r="G72" s="278">
        <f>(($D59*G59)+($D60*G60)+($D61*G61)+($D62*G62)+($D63*G63)+($D64*G64)+($D65*G65)+($D66*G66)+($D67*G67)+($D68*G68)+($D69*G69)+($D70*G70))/$D72</f>
        <v>1.7259244293154772</v>
      </c>
    </row>
    <row r="73" spans="2:7" x14ac:dyDescent="0.25">
      <c r="B73" s="252"/>
      <c r="C73" s="364"/>
      <c r="D73" s="364"/>
      <c r="E73" s="254"/>
      <c r="F73" s="414"/>
      <c r="G73" s="452"/>
    </row>
    <row r="74" spans="2:7" x14ac:dyDescent="0.25">
      <c r="B74" s="9" t="s">
        <v>119</v>
      </c>
      <c r="C74" s="361"/>
      <c r="D74" s="361"/>
      <c r="E74" s="94"/>
      <c r="F74" s="414"/>
      <c r="G74" s="398"/>
    </row>
    <row r="75" spans="2:7" x14ac:dyDescent="0.25">
      <c r="B75" s="7" t="s">
        <v>20</v>
      </c>
      <c r="C75" s="357">
        <v>462</v>
      </c>
      <c r="D75" s="357">
        <v>314072803</v>
      </c>
      <c r="E75" s="357">
        <f t="shared" ref="E75:E84" si="3">+D75/C75</f>
        <v>679811.26190476189</v>
      </c>
      <c r="F75" s="340">
        <v>38</v>
      </c>
      <c r="G75" s="438">
        <v>1.85</v>
      </c>
    </row>
    <row r="76" spans="2:7" x14ac:dyDescent="0.25">
      <c r="B76" s="7" t="s">
        <v>21</v>
      </c>
      <c r="C76" s="124">
        <v>370</v>
      </c>
      <c r="D76" s="358">
        <v>272496004</v>
      </c>
      <c r="E76" s="357">
        <f t="shared" si="3"/>
        <v>736475.68648648646</v>
      </c>
      <c r="F76" s="124">
        <v>40</v>
      </c>
      <c r="G76" s="450">
        <v>1.84</v>
      </c>
    </row>
    <row r="77" spans="2:7" x14ac:dyDescent="0.25">
      <c r="B77" s="7" t="s">
        <v>22</v>
      </c>
      <c r="C77" s="124">
        <v>513</v>
      </c>
      <c r="D77" s="358">
        <v>430645133</v>
      </c>
      <c r="E77" s="357">
        <f t="shared" si="3"/>
        <v>839464.19688109157</v>
      </c>
      <c r="F77" s="124">
        <v>43</v>
      </c>
      <c r="G77" s="450">
        <v>1.84</v>
      </c>
    </row>
    <row r="78" spans="2:7" x14ac:dyDescent="0.25">
      <c r="B78" s="7" t="s">
        <v>23</v>
      </c>
      <c r="C78" s="124">
        <v>428</v>
      </c>
      <c r="D78" s="358">
        <v>351366397</v>
      </c>
      <c r="E78" s="357">
        <f t="shared" si="3"/>
        <v>820949.52570093458</v>
      </c>
      <c r="F78" s="124">
        <v>40</v>
      </c>
      <c r="G78" s="450">
        <v>1.83</v>
      </c>
    </row>
    <row r="79" spans="2:7" x14ac:dyDescent="0.25">
      <c r="B79" s="7" t="s">
        <v>24</v>
      </c>
      <c r="C79" s="124">
        <v>344</v>
      </c>
      <c r="D79" s="358">
        <v>264263239</v>
      </c>
      <c r="E79" s="196">
        <f t="shared" si="3"/>
        <v>768207.09011627908</v>
      </c>
      <c r="F79" s="124">
        <v>42</v>
      </c>
      <c r="G79" s="450">
        <v>1.87</v>
      </c>
    </row>
    <row r="80" spans="2:7" x14ac:dyDescent="0.25">
      <c r="B80" s="7" t="s">
        <v>25</v>
      </c>
      <c r="C80" s="124">
        <v>315</v>
      </c>
      <c r="D80" s="358">
        <v>227768748</v>
      </c>
      <c r="E80" s="196">
        <f t="shared" si="3"/>
        <v>723075.39047619049</v>
      </c>
      <c r="F80" s="124">
        <v>41</v>
      </c>
      <c r="G80" s="450">
        <v>1.76</v>
      </c>
    </row>
    <row r="81" spans="2:7" x14ac:dyDescent="0.25">
      <c r="B81" s="7" t="s">
        <v>26</v>
      </c>
      <c r="C81" s="330">
        <v>513</v>
      </c>
      <c r="D81" s="330">
        <v>411342160</v>
      </c>
      <c r="E81" s="330">
        <f t="shared" si="3"/>
        <v>801836.56920077978</v>
      </c>
      <c r="F81" s="446">
        <v>41</v>
      </c>
      <c r="G81" s="447">
        <v>1.77</v>
      </c>
    </row>
    <row r="82" spans="2:7" x14ac:dyDescent="0.25">
      <c r="B82" s="7" t="s">
        <v>27</v>
      </c>
      <c r="C82" s="124">
        <v>436</v>
      </c>
      <c r="D82" s="358">
        <v>364038061</v>
      </c>
      <c r="E82" s="330">
        <f t="shared" si="3"/>
        <v>834949.68119266059</v>
      </c>
      <c r="F82" s="124">
        <v>41</v>
      </c>
      <c r="G82" s="450">
        <v>1.77</v>
      </c>
    </row>
    <row r="83" spans="2:7" x14ac:dyDescent="0.25">
      <c r="B83" s="7" t="s">
        <v>28</v>
      </c>
      <c r="C83" s="124">
        <v>366</v>
      </c>
      <c r="D83" s="358">
        <v>276605989</v>
      </c>
      <c r="E83" s="330">
        <f t="shared" si="3"/>
        <v>755754.06830601091</v>
      </c>
      <c r="F83" s="124">
        <v>40</v>
      </c>
      <c r="G83" s="450">
        <v>1.81</v>
      </c>
    </row>
    <row r="84" spans="2:7" x14ac:dyDescent="0.25">
      <c r="B84" s="7" t="s">
        <v>29</v>
      </c>
      <c r="C84" s="124">
        <v>473</v>
      </c>
      <c r="D84" s="358">
        <v>380705571</v>
      </c>
      <c r="E84" s="330">
        <f t="shared" si="3"/>
        <v>804874.3572938689</v>
      </c>
      <c r="F84" s="124">
        <v>41</v>
      </c>
      <c r="G84" s="450">
        <v>1.85</v>
      </c>
    </row>
    <row r="85" spans="2:7" x14ac:dyDescent="0.25">
      <c r="B85" s="7" t="s">
        <v>30</v>
      </c>
      <c r="C85" s="124">
        <v>528</v>
      </c>
      <c r="D85" s="358">
        <v>414817042</v>
      </c>
      <c r="E85" s="196">
        <v>785638.33712121216</v>
      </c>
      <c r="F85" s="124">
        <v>41.591424293508176</v>
      </c>
      <c r="G85" s="450">
        <v>1.8870201341438619</v>
      </c>
    </row>
    <row r="86" spans="2:7" x14ac:dyDescent="0.25">
      <c r="B86" s="7" t="s">
        <v>31</v>
      </c>
      <c r="C86" s="124">
        <v>526</v>
      </c>
      <c r="D86" s="358">
        <v>411907283</v>
      </c>
      <c r="E86" s="196">
        <v>783093.69391634979</v>
      </c>
      <c r="F86" s="124">
        <v>41.104163618296596</v>
      </c>
      <c r="G86" s="450">
        <v>1.886682761057177</v>
      </c>
    </row>
    <row r="87" spans="2:7" x14ac:dyDescent="0.25">
      <c r="B87" s="259"/>
      <c r="C87" s="365"/>
      <c r="D87" s="366"/>
      <c r="E87" s="335"/>
      <c r="F87" s="415"/>
      <c r="G87" s="398"/>
    </row>
    <row r="88" spans="2:7" x14ac:dyDescent="0.25">
      <c r="B88" s="258" t="s">
        <v>0</v>
      </c>
      <c r="C88" s="360">
        <f>SUM(C75:C86)</f>
        <v>5274</v>
      </c>
      <c r="D88" s="360">
        <f>SUM(D75:D86)</f>
        <v>4120028430</v>
      </c>
      <c r="E88" s="97">
        <f>D88/C88</f>
        <v>781196.1376564278</v>
      </c>
      <c r="F88" s="410">
        <f>(($D75*F75)+($D76*F76)+($D77*F77)+($D78*F78)+($D79*F79)+($D80*F80)+($D81*F81)+($D82*F82)+($D83*F83)+($D84*F84)+($D85*F85)+($D86*F86))/$D88</f>
        <v>40.895900071495383</v>
      </c>
      <c r="G88" s="278">
        <f>(($D75*G75)+($D76*G76)+($D77*G77)+($D78*G78)+($D79*G79)+($D80*G80)+($D81*G81)+($D82*G82)+($D83*G83)+($D84*G84)+($D85*G85)+($D86*G86))/$D88</f>
        <v>1.8325484602032225</v>
      </c>
    </row>
    <row r="89" spans="2:7" x14ac:dyDescent="0.25">
      <c r="B89" s="9"/>
      <c r="C89" s="361"/>
      <c r="D89" s="361"/>
      <c r="E89" s="160"/>
      <c r="F89" s="411"/>
      <c r="G89" s="398"/>
    </row>
    <row r="90" spans="2:7" x14ac:dyDescent="0.25">
      <c r="B90" s="9" t="s">
        <v>73</v>
      </c>
      <c r="C90" s="361"/>
      <c r="D90" s="361"/>
      <c r="E90" s="160"/>
      <c r="F90" s="411"/>
      <c r="G90" s="398"/>
    </row>
    <row r="91" spans="2:7" x14ac:dyDescent="0.25">
      <c r="B91" s="7" t="s">
        <v>20</v>
      </c>
      <c r="C91" s="357">
        <v>168</v>
      </c>
      <c r="D91" s="357">
        <v>121756692</v>
      </c>
      <c r="E91" s="357">
        <f t="shared" ref="E91:E100" si="4">+D91/C91</f>
        <v>724742.21428571432</v>
      </c>
      <c r="F91" s="340">
        <v>50</v>
      </c>
      <c r="G91" s="438">
        <v>1.93</v>
      </c>
    </row>
    <row r="92" spans="2:7" x14ac:dyDescent="0.25">
      <c r="B92" s="7" t="s">
        <v>21</v>
      </c>
      <c r="C92" s="124">
        <v>91</v>
      </c>
      <c r="D92" s="358">
        <v>61271694</v>
      </c>
      <c r="E92" s="357">
        <f t="shared" si="4"/>
        <v>673315.31868131866</v>
      </c>
      <c r="F92" s="124">
        <v>50</v>
      </c>
      <c r="G92" s="450">
        <v>1.92</v>
      </c>
    </row>
    <row r="93" spans="2:7" x14ac:dyDescent="0.25">
      <c r="B93" s="7" t="s">
        <v>22</v>
      </c>
      <c r="C93" s="124">
        <v>69</v>
      </c>
      <c r="D93" s="358">
        <v>49524810</v>
      </c>
      <c r="E93" s="357">
        <f t="shared" si="4"/>
        <v>717750.86956521741</v>
      </c>
      <c r="F93" s="124">
        <v>50</v>
      </c>
      <c r="G93" s="450">
        <v>1.93</v>
      </c>
    </row>
    <row r="94" spans="2:7" x14ac:dyDescent="0.25">
      <c r="B94" s="7" t="s">
        <v>23</v>
      </c>
      <c r="C94" s="124">
        <v>71</v>
      </c>
      <c r="D94" s="358">
        <v>60271620</v>
      </c>
      <c r="E94" s="357">
        <f t="shared" si="4"/>
        <v>848896.05633802817</v>
      </c>
      <c r="F94" s="124">
        <v>48</v>
      </c>
      <c r="G94" s="450">
        <v>1.9</v>
      </c>
    </row>
    <row r="95" spans="2:7" x14ac:dyDescent="0.25">
      <c r="B95" s="7" t="s">
        <v>24</v>
      </c>
      <c r="C95" s="124">
        <v>64</v>
      </c>
      <c r="D95" s="358">
        <v>51518793</v>
      </c>
      <c r="E95" s="196">
        <f t="shared" si="4"/>
        <v>804981.140625</v>
      </c>
      <c r="F95" s="124">
        <v>51</v>
      </c>
      <c r="G95" s="450">
        <v>1.92</v>
      </c>
    </row>
    <row r="96" spans="2:7" x14ac:dyDescent="0.25">
      <c r="B96" s="7" t="s">
        <v>25</v>
      </c>
      <c r="C96" s="124">
        <v>77</v>
      </c>
      <c r="D96" s="358">
        <v>63740437</v>
      </c>
      <c r="E96" s="196">
        <f t="shared" si="4"/>
        <v>827797.88311688311</v>
      </c>
      <c r="F96" s="124">
        <v>52</v>
      </c>
      <c r="G96" s="450">
        <v>1.9</v>
      </c>
    </row>
    <row r="97" spans="2:7" x14ac:dyDescent="0.25">
      <c r="B97" s="7" t="s">
        <v>26</v>
      </c>
      <c r="C97" s="330">
        <v>120</v>
      </c>
      <c r="D97" s="330">
        <v>96314344</v>
      </c>
      <c r="E97" s="330">
        <f t="shared" si="4"/>
        <v>802619.53333333333</v>
      </c>
      <c r="F97" s="446">
        <v>50</v>
      </c>
      <c r="G97" s="447">
        <v>1.9</v>
      </c>
    </row>
    <row r="98" spans="2:7" x14ac:dyDescent="0.25">
      <c r="B98" s="7" t="s">
        <v>27</v>
      </c>
      <c r="C98" s="124">
        <v>92</v>
      </c>
      <c r="D98" s="358">
        <v>74279891</v>
      </c>
      <c r="E98" s="330">
        <f t="shared" si="4"/>
        <v>807390.11956521741</v>
      </c>
      <c r="F98" s="124">
        <v>49</v>
      </c>
      <c r="G98" s="450">
        <v>1.9</v>
      </c>
    </row>
    <row r="99" spans="2:7" x14ac:dyDescent="0.25">
      <c r="B99" s="7" t="s">
        <v>28</v>
      </c>
      <c r="C99" s="124">
        <v>79</v>
      </c>
      <c r="D99" s="358">
        <v>68396468</v>
      </c>
      <c r="E99" s="330">
        <f t="shared" si="4"/>
        <v>865778.07594936714</v>
      </c>
      <c r="F99" s="124">
        <v>51</v>
      </c>
      <c r="G99" s="450">
        <v>1.85</v>
      </c>
    </row>
    <row r="100" spans="2:7" x14ac:dyDescent="0.25">
      <c r="B100" s="7" t="s">
        <v>29</v>
      </c>
      <c r="C100" s="124">
        <v>90</v>
      </c>
      <c r="D100" s="358">
        <v>73001225</v>
      </c>
      <c r="E100" s="196">
        <f t="shared" si="4"/>
        <v>811124.72222222225</v>
      </c>
      <c r="F100" s="124">
        <v>49</v>
      </c>
      <c r="G100" s="450">
        <v>1.81</v>
      </c>
    </row>
    <row r="101" spans="2:7" x14ac:dyDescent="0.25">
      <c r="B101" s="7" t="s">
        <v>30</v>
      </c>
      <c r="C101" s="124">
        <v>122</v>
      </c>
      <c r="D101" s="358">
        <v>97800080</v>
      </c>
      <c r="E101" s="196">
        <v>801640</v>
      </c>
      <c r="F101" s="124">
        <v>50.045326302391572</v>
      </c>
      <c r="G101" s="450">
        <v>1.7933353441019679</v>
      </c>
    </row>
    <row r="102" spans="2:7" x14ac:dyDescent="0.25">
      <c r="B102" s="7" t="s">
        <v>31</v>
      </c>
      <c r="C102" s="124">
        <v>361</v>
      </c>
      <c r="D102" s="358">
        <v>264067219</v>
      </c>
      <c r="E102" s="196">
        <v>731488.14127423824</v>
      </c>
      <c r="F102" s="124">
        <v>49.77389783470246</v>
      </c>
      <c r="G102" s="450">
        <v>1.7885887262288318</v>
      </c>
    </row>
    <row r="103" spans="2:7" x14ac:dyDescent="0.25">
      <c r="B103" s="9"/>
      <c r="C103" s="366"/>
      <c r="D103" s="366"/>
      <c r="E103" s="198"/>
      <c r="F103" s="415"/>
      <c r="G103" s="398"/>
    </row>
    <row r="104" spans="2:7" x14ac:dyDescent="0.25">
      <c r="B104" s="29" t="s">
        <v>0</v>
      </c>
      <c r="C104" s="360">
        <f>SUM(C91:C103)</f>
        <v>1404</v>
      </c>
      <c r="D104" s="360">
        <f>SUM(D91:D103)</f>
        <v>1081943273</v>
      </c>
      <c r="E104" s="199">
        <f>D104/C104</f>
        <v>770614.86680911679</v>
      </c>
      <c r="F104" s="410">
        <f>(($D91*F91)+($D92*F92)+($D93*F93)+($D94*F94)+($D95*F95)+($D96*F96)+($D97*F97)+($D98*F98)+($D99*F99)+($D100*F100)+($D101*F101)+($D102*F102))/$D104</f>
        <v>49.930031937081047</v>
      </c>
      <c r="G104" s="278">
        <f>(($D91*G91)+($D92*G92)+($D93*G93)+($D94*G94)+($D95*G95)+($D96*G96)+($D97*G97)+($D98*G98)+($D99*G99)+($D100*G100)+($D101*G101)+($D102*G102))/$D104</f>
        <v>1.8607672998952134</v>
      </c>
    </row>
    <row r="105" spans="2:7" x14ac:dyDescent="0.25">
      <c r="B105" s="32"/>
      <c r="C105" s="362"/>
      <c r="D105" s="362"/>
      <c r="E105" s="98"/>
      <c r="F105" s="412"/>
      <c r="G105" s="397"/>
    </row>
    <row r="106" spans="2:7" x14ac:dyDescent="0.25">
      <c r="B106" s="9" t="s">
        <v>89</v>
      </c>
      <c r="C106" s="363"/>
      <c r="D106" s="363"/>
      <c r="E106" s="99"/>
      <c r="F106" s="413"/>
      <c r="G106" s="451"/>
    </row>
    <row r="107" spans="2:7" x14ac:dyDescent="0.25">
      <c r="B107" s="7" t="s">
        <v>20</v>
      </c>
      <c r="C107" s="357">
        <v>532</v>
      </c>
      <c r="D107" s="357">
        <v>411825024</v>
      </c>
      <c r="E107" s="357">
        <f t="shared" ref="E107:E116" si="5">+D107/C107</f>
        <v>774107.18796992477</v>
      </c>
      <c r="F107" s="340">
        <v>36</v>
      </c>
      <c r="G107" s="438">
        <v>1.83</v>
      </c>
    </row>
    <row r="108" spans="2:7" x14ac:dyDescent="0.25">
      <c r="B108" s="7" t="s">
        <v>21</v>
      </c>
      <c r="C108" s="124">
        <v>423</v>
      </c>
      <c r="D108" s="358">
        <v>335430708</v>
      </c>
      <c r="E108" s="357">
        <f t="shared" si="5"/>
        <v>792980.39716312056</v>
      </c>
      <c r="F108" s="124">
        <v>38</v>
      </c>
      <c r="G108" s="450">
        <v>1.83</v>
      </c>
    </row>
    <row r="109" spans="2:7" x14ac:dyDescent="0.25">
      <c r="B109" s="7" t="s">
        <v>22</v>
      </c>
      <c r="C109" s="124">
        <v>642</v>
      </c>
      <c r="D109" s="358">
        <v>568120345</v>
      </c>
      <c r="E109" s="357">
        <f t="shared" si="5"/>
        <v>884922.65576323983</v>
      </c>
      <c r="F109" s="124">
        <v>39</v>
      </c>
      <c r="G109" s="450">
        <v>1.83</v>
      </c>
    </row>
    <row r="110" spans="2:7" x14ac:dyDescent="0.25">
      <c r="B110" s="7" t="s">
        <v>23</v>
      </c>
      <c r="C110" s="124">
        <v>566</v>
      </c>
      <c r="D110" s="358">
        <v>498595081</v>
      </c>
      <c r="E110" s="357">
        <f t="shared" si="5"/>
        <v>880910.03710247355</v>
      </c>
      <c r="F110" s="124">
        <v>40</v>
      </c>
      <c r="G110" s="450">
        <v>1.81</v>
      </c>
    </row>
    <row r="111" spans="2:7" x14ac:dyDescent="0.25">
      <c r="B111" s="7" t="s">
        <v>24</v>
      </c>
      <c r="C111" s="124">
        <v>477</v>
      </c>
      <c r="D111" s="358">
        <v>434500694</v>
      </c>
      <c r="E111" s="196">
        <f t="shared" si="5"/>
        <v>910902.92243186582</v>
      </c>
      <c r="F111" s="124">
        <v>38</v>
      </c>
      <c r="G111" s="450">
        <v>1.79</v>
      </c>
    </row>
    <row r="112" spans="2:7" x14ac:dyDescent="0.25">
      <c r="B112" s="7" t="s">
        <v>25</v>
      </c>
      <c r="C112" s="124">
        <v>414</v>
      </c>
      <c r="D112" s="358">
        <v>369041064</v>
      </c>
      <c r="E112" s="196">
        <f t="shared" si="5"/>
        <v>891403.53623188403</v>
      </c>
      <c r="F112" s="124">
        <v>37</v>
      </c>
      <c r="G112" s="450">
        <v>1.76</v>
      </c>
    </row>
    <row r="113" spans="2:7" x14ac:dyDescent="0.25">
      <c r="B113" s="7" t="s">
        <v>26</v>
      </c>
      <c r="C113" s="330">
        <v>807</v>
      </c>
      <c r="D113" s="330">
        <v>664661661</v>
      </c>
      <c r="E113" s="330">
        <f t="shared" si="5"/>
        <v>823620.39776951668</v>
      </c>
      <c r="F113" s="446">
        <v>38</v>
      </c>
      <c r="G113" s="447">
        <v>1.79</v>
      </c>
    </row>
    <row r="114" spans="2:7" x14ac:dyDescent="0.25">
      <c r="B114" s="7" t="s">
        <v>27</v>
      </c>
      <c r="C114" s="124">
        <v>623</v>
      </c>
      <c r="D114" s="358">
        <v>579112289</v>
      </c>
      <c r="E114" s="330">
        <f t="shared" si="5"/>
        <v>929554.23595505615</v>
      </c>
      <c r="F114" s="124">
        <v>40</v>
      </c>
      <c r="G114" s="450">
        <v>1.78</v>
      </c>
    </row>
    <row r="115" spans="2:7" x14ac:dyDescent="0.25">
      <c r="B115" s="7" t="s">
        <v>28</v>
      </c>
      <c r="C115" s="124">
        <v>519</v>
      </c>
      <c r="D115" s="358">
        <v>467105451</v>
      </c>
      <c r="E115" s="330">
        <f t="shared" si="5"/>
        <v>900010.50289017346</v>
      </c>
      <c r="F115" s="124">
        <v>39</v>
      </c>
      <c r="G115" s="450">
        <v>1.79</v>
      </c>
    </row>
    <row r="116" spans="2:7" x14ac:dyDescent="0.25">
      <c r="B116" s="145" t="s">
        <v>29</v>
      </c>
      <c r="C116" s="124">
        <v>640</v>
      </c>
      <c r="D116" s="358">
        <v>559357398</v>
      </c>
      <c r="E116" s="196">
        <f t="shared" si="5"/>
        <v>873995.93437499995</v>
      </c>
      <c r="F116" s="124">
        <v>38</v>
      </c>
      <c r="G116" s="450">
        <v>1.83</v>
      </c>
    </row>
    <row r="117" spans="2:7" x14ac:dyDescent="0.25">
      <c r="B117" s="145" t="s">
        <v>30</v>
      </c>
      <c r="C117" s="124">
        <v>750</v>
      </c>
      <c r="D117" s="358">
        <v>738996133</v>
      </c>
      <c r="E117" s="196">
        <v>985328.1773333333</v>
      </c>
      <c r="F117" s="124">
        <v>40.0194896811456</v>
      </c>
      <c r="G117" s="450">
        <v>1.8677847391794133</v>
      </c>
    </row>
    <row r="118" spans="2:7" x14ac:dyDescent="0.25">
      <c r="B118" s="145" t="s">
        <v>31</v>
      </c>
      <c r="C118" s="124">
        <v>799</v>
      </c>
      <c r="D118" s="358">
        <v>741027657</v>
      </c>
      <c r="E118" s="196">
        <v>927443.87609511893</v>
      </c>
      <c r="F118" s="124">
        <v>40.198174442765769</v>
      </c>
      <c r="G118" s="450">
        <v>1.874544508586405</v>
      </c>
    </row>
    <row r="119" spans="2:7" x14ac:dyDescent="0.25">
      <c r="B119" s="7"/>
      <c r="C119" s="359"/>
      <c r="D119" s="359"/>
      <c r="E119" s="96"/>
      <c r="F119" s="181"/>
      <c r="G119" s="453"/>
    </row>
    <row r="120" spans="2:7" x14ac:dyDescent="0.25">
      <c r="B120" s="29" t="s">
        <v>0</v>
      </c>
      <c r="C120" s="360">
        <f>SUM(C107:C119)</f>
        <v>7192</v>
      </c>
      <c r="D120" s="360">
        <f>SUM(D107:D119)</f>
        <v>6367773505</v>
      </c>
      <c r="E120" s="97">
        <f>D120/C120</f>
        <v>885396.76098442718</v>
      </c>
      <c r="F120" s="410">
        <f>(($D107*F107)+($D108*F108)+($D109*F109)+($D110*F110)+($D111*F111)+($D112*F112)+($D113*F113)+($D114*F114)+($D115*F115)+($D116*F116)+($D117*F117)+($D118*F118))/$D120</f>
        <v>38.803931317905757</v>
      </c>
      <c r="G120" s="278">
        <f>(($D107*G107)+($D108*G108)+($D109*G109)+($D110*G110)+($D111*G111)+($D112*G112)+($D113*G113)+($D114*G114)+($D115*G115)+($D116*G116)+($D117*G117)+($D118*G118))/$D120</f>
        <v>1.8195599908244537</v>
      </c>
    </row>
    <row r="121" spans="2:7" x14ac:dyDescent="0.25">
      <c r="B121" s="9"/>
      <c r="C121" s="361"/>
      <c r="D121" s="361"/>
      <c r="E121" s="159"/>
      <c r="F121" s="411"/>
      <c r="G121" s="398"/>
    </row>
    <row r="122" spans="2:7" x14ac:dyDescent="0.25">
      <c r="B122" s="285" t="s">
        <v>139</v>
      </c>
      <c r="C122" s="367"/>
      <c r="D122" s="367"/>
      <c r="E122" s="160"/>
      <c r="F122" s="416"/>
      <c r="G122" s="398"/>
    </row>
    <row r="123" spans="2:7" x14ac:dyDescent="0.25">
      <c r="B123" s="7" t="s">
        <v>20</v>
      </c>
      <c r="C123" s="357">
        <v>289</v>
      </c>
      <c r="D123" s="357">
        <v>233841283</v>
      </c>
      <c r="E123" s="368">
        <f t="shared" ref="E123:E132" si="6">+D123/C123</f>
        <v>809139.38754325255</v>
      </c>
      <c r="F123" s="357">
        <v>54</v>
      </c>
      <c r="G123" s="438">
        <v>1.7</v>
      </c>
    </row>
    <row r="124" spans="2:7" x14ac:dyDescent="0.25">
      <c r="B124" s="7" t="s">
        <v>21</v>
      </c>
      <c r="C124" s="124">
        <v>267</v>
      </c>
      <c r="D124" s="358">
        <v>193067197</v>
      </c>
      <c r="E124" s="368">
        <f t="shared" si="6"/>
        <v>723098.11610486894</v>
      </c>
      <c r="F124" s="124">
        <v>54</v>
      </c>
      <c r="G124" s="450">
        <v>1.7</v>
      </c>
    </row>
    <row r="125" spans="2:7" x14ac:dyDescent="0.25">
      <c r="B125" s="7" t="s">
        <v>22</v>
      </c>
      <c r="C125" s="124">
        <v>324</v>
      </c>
      <c r="D125" s="358">
        <v>244549649</v>
      </c>
      <c r="E125" s="368">
        <f t="shared" si="6"/>
        <v>754782.86728395056</v>
      </c>
      <c r="F125" s="124">
        <v>53</v>
      </c>
      <c r="G125" s="450">
        <v>1.7</v>
      </c>
    </row>
    <row r="126" spans="2:7" x14ac:dyDescent="0.25">
      <c r="B126" s="7" t="s">
        <v>23</v>
      </c>
      <c r="C126" s="124">
        <v>578</v>
      </c>
      <c r="D126" s="358">
        <v>475076393</v>
      </c>
      <c r="E126" s="368">
        <f t="shared" si="6"/>
        <v>821931.47577854677</v>
      </c>
      <c r="F126" s="124">
        <v>54</v>
      </c>
      <c r="G126" s="450">
        <v>1.7</v>
      </c>
    </row>
    <row r="127" spans="2:7" x14ac:dyDescent="0.25">
      <c r="B127" s="7" t="s">
        <v>24</v>
      </c>
      <c r="C127" s="124">
        <v>534</v>
      </c>
      <c r="D127" s="358">
        <v>408604294</v>
      </c>
      <c r="E127" s="196">
        <f t="shared" si="6"/>
        <v>765176.58052434458</v>
      </c>
      <c r="F127" s="124">
        <v>54</v>
      </c>
      <c r="G127" s="450">
        <v>1.7</v>
      </c>
    </row>
    <row r="128" spans="2:7" x14ac:dyDescent="0.25">
      <c r="B128" s="7" t="s">
        <v>25</v>
      </c>
      <c r="C128" s="124">
        <v>859</v>
      </c>
      <c r="D128" s="358">
        <v>602919074</v>
      </c>
      <c r="E128" s="196">
        <f t="shared" si="6"/>
        <v>701884.83585564606</v>
      </c>
      <c r="F128" s="124">
        <v>55</v>
      </c>
      <c r="G128" s="450">
        <v>1.7</v>
      </c>
    </row>
    <row r="129" spans="2:7" x14ac:dyDescent="0.25">
      <c r="B129" s="7" t="s">
        <v>26</v>
      </c>
      <c r="C129" s="330">
        <v>1064</v>
      </c>
      <c r="D129" s="330">
        <v>759515797</v>
      </c>
      <c r="E129" s="281">
        <f t="shared" si="6"/>
        <v>713830.63627819554</v>
      </c>
      <c r="F129" s="330">
        <v>56</v>
      </c>
      <c r="G129" s="447">
        <v>1.7</v>
      </c>
    </row>
    <row r="130" spans="2:7" x14ac:dyDescent="0.25">
      <c r="B130" s="7" t="s">
        <v>27</v>
      </c>
      <c r="C130" s="124">
        <v>694</v>
      </c>
      <c r="D130" s="358">
        <v>541093480</v>
      </c>
      <c r="E130" s="281">
        <f t="shared" si="6"/>
        <v>779673.60230547551</v>
      </c>
      <c r="F130" s="124">
        <v>55</v>
      </c>
      <c r="G130" s="450">
        <v>1.7</v>
      </c>
    </row>
    <row r="131" spans="2:7" x14ac:dyDescent="0.25">
      <c r="B131" s="7" t="s">
        <v>28</v>
      </c>
      <c r="C131" s="124">
        <v>686</v>
      </c>
      <c r="D131" s="358">
        <v>498165549</v>
      </c>
      <c r="E131" s="281">
        <f t="shared" si="6"/>
        <v>726188.8469387755</v>
      </c>
      <c r="F131" s="124">
        <v>53</v>
      </c>
      <c r="G131" s="450">
        <v>1.7</v>
      </c>
    </row>
    <row r="132" spans="2:7" x14ac:dyDescent="0.25">
      <c r="B132" s="7" t="s">
        <v>29</v>
      </c>
      <c r="C132" s="124">
        <v>579</v>
      </c>
      <c r="D132" s="358">
        <v>509955772</v>
      </c>
      <c r="E132" s="196">
        <f t="shared" si="6"/>
        <v>880752.62867012084</v>
      </c>
      <c r="F132" s="124">
        <v>53</v>
      </c>
      <c r="G132" s="450">
        <v>1.7</v>
      </c>
    </row>
    <row r="133" spans="2:7" x14ac:dyDescent="0.25">
      <c r="B133" s="7" t="s">
        <v>30</v>
      </c>
      <c r="C133" s="124">
        <v>531</v>
      </c>
      <c r="D133" s="358">
        <v>450822017</v>
      </c>
      <c r="E133" s="196">
        <v>849005.68173258007</v>
      </c>
      <c r="F133" s="124">
        <v>52.975664167706341</v>
      </c>
      <c r="G133" s="450">
        <v>1.7</v>
      </c>
    </row>
    <row r="134" spans="2:7" x14ac:dyDescent="0.25">
      <c r="B134" s="7" t="s">
        <v>31</v>
      </c>
      <c r="C134" s="124">
        <v>832</v>
      </c>
      <c r="D134" s="358">
        <v>661379670</v>
      </c>
      <c r="E134" s="196">
        <v>794927.48798076925</v>
      </c>
      <c r="F134" s="124">
        <v>54.408359705099492</v>
      </c>
      <c r="G134" s="450">
        <v>1.7</v>
      </c>
    </row>
    <row r="135" spans="2:7" x14ac:dyDescent="0.25">
      <c r="B135" s="238"/>
      <c r="C135" s="369"/>
      <c r="D135" s="369"/>
      <c r="E135" s="370"/>
      <c r="F135" s="95"/>
      <c r="G135" s="454"/>
    </row>
    <row r="136" spans="2:7" x14ac:dyDescent="0.25">
      <c r="B136" s="29" t="s">
        <v>0</v>
      </c>
      <c r="C136" s="360">
        <f>SUM(C123:C134)</f>
        <v>7237</v>
      </c>
      <c r="D136" s="360">
        <f>SUM(D123:D134)</f>
        <v>5578990175</v>
      </c>
      <c r="E136" s="97">
        <f>D136/C136</f>
        <v>770898.18640320573</v>
      </c>
      <c r="F136" s="410">
        <f>(($D123*F123)+($D124*F124)+($D125*F125)+($D126*F126)+($D127*F127)+($D128*F128)+($D129*F129)+($D130*F130)+($D131*F131)+($D132*F132)+($D133*F133)+($D134*F134))/$D136</f>
        <v>54.218437530946183</v>
      </c>
      <c r="G136" s="278">
        <f>(($D123*G123)+($D124*G124)+($D125*G125)+($D126*G126)+($D127*G127)+($D128*G128)+($D129*G129)+($D130*G130)+($D131*G131)+($D132*G132)+($D133*G133)+($D134*G134))/$D136</f>
        <v>1.7</v>
      </c>
    </row>
    <row r="137" spans="2:7" x14ac:dyDescent="0.25">
      <c r="B137" s="32"/>
      <c r="C137" s="362"/>
      <c r="D137" s="362"/>
      <c r="E137" s="98"/>
      <c r="F137" s="412"/>
      <c r="G137" s="397"/>
    </row>
    <row r="138" spans="2:7" x14ac:dyDescent="0.25">
      <c r="B138" s="9" t="s">
        <v>1</v>
      </c>
      <c r="C138" s="363"/>
      <c r="D138" s="363"/>
      <c r="E138" s="99"/>
      <c r="F138" s="413"/>
      <c r="G138" s="451"/>
    </row>
    <row r="139" spans="2:7" x14ac:dyDescent="0.25">
      <c r="B139" s="7" t="s">
        <v>20</v>
      </c>
      <c r="C139" s="357">
        <v>1009</v>
      </c>
      <c r="D139" s="357">
        <v>1251497735</v>
      </c>
      <c r="E139" s="357">
        <f t="shared" ref="E139:E148" si="7">+D139/C139</f>
        <v>1240334.7224975224</v>
      </c>
      <c r="F139" s="340">
        <v>51</v>
      </c>
      <c r="G139" s="438">
        <v>1.81</v>
      </c>
    </row>
    <row r="140" spans="2:7" x14ac:dyDescent="0.25">
      <c r="B140" s="7" t="s">
        <v>21</v>
      </c>
      <c r="C140" s="124">
        <v>791</v>
      </c>
      <c r="D140" s="358">
        <v>994398199</v>
      </c>
      <c r="E140" s="357">
        <f t="shared" si="7"/>
        <v>1257140.5802781289</v>
      </c>
      <c r="F140" s="124">
        <v>53</v>
      </c>
      <c r="G140" s="450">
        <v>1.84</v>
      </c>
    </row>
    <row r="141" spans="2:7" x14ac:dyDescent="0.25">
      <c r="B141" s="7" t="s">
        <v>22</v>
      </c>
      <c r="C141" s="124">
        <v>1348</v>
      </c>
      <c r="D141" s="358">
        <v>1825308443</v>
      </c>
      <c r="E141" s="357">
        <f t="shared" si="7"/>
        <v>1354086.3820474776</v>
      </c>
      <c r="F141" s="124">
        <v>55</v>
      </c>
      <c r="G141" s="450">
        <v>1.85</v>
      </c>
    </row>
    <row r="142" spans="2:7" x14ac:dyDescent="0.25">
      <c r="B142" s="7" t="s">
        <v>23</v>
      </c>
      <c r="C142" s="124">
        <v>700</v>
      </c>
      <c r="D142" s="358">
        <v>1007938375</v>
      </c>
      <c r="E142" s="357">
        <f t="shared" si="7"/>
        <v>1439911.9642857143</v>
      </c>
      <c r="F142" s="124">
        <v>53</v>
      </c>
      <c r="G142" s="450">
        <v>1.81</v>
      </c>
    </row>
    <row r="143" spans="2:7" x14ac:dyDescent="0.25">
      <c r="B143" s="7" t="s">
        <v>24</v>
      </c>
      <c r="C143" s="124">
        <v>638</v>
      </c>
      <c r="D143" s="358">
        <v>911246159</v>
      </c>
      <c r="E143" s="196">
        <f t="shared" si="7"/>
        <v>1428285.5156739813</v>
      </c>
      <c r="F143" s="124">
        <v>53</v>
      </c>
      <c r="G143" s="450">
        <v>1.79</v>
      </c>
    </row>
    <row r="144" spans="2:7" x14ac:dyDescent="0.25">
      <c r="B144" s="7" t="s">
        <v>25</v>
      </c>
      <c r="C144" s="124">
        <v>936</v>
      </c>
      <c r="D144" s="358">
        <v>1354006389</v>
      </c>
      <c r="E144" s="196">
        <f t="shared" si="7"/>
        <v>1446588.0224358975</v>
      </c>
      <c r="F144" s="124">
        <v>54</v>
      </c>
      <c r="G144" s="450">
        <v>1.84</v>
      </c>
    </row>
    <row r="145" spans="2:7" x14ac:dyDescent="0.25">
      <c r="B145" s="7" t="s">
        <v>26</v>
      </c>
      <c r="C145" s="330">
        <v>1290</v>
      </c>
      <c r="D145" s="330">
        <v>1589788837</v>
      </c>
      <c r="E145" s="330">
        <f t="shared" si="7"/>
        <v>1232394.4472868217</v>
      </c>
      <c r="F145" s="446">
        <v>53</v>
      </c>
      <c r="G145" s="447">
        <v>1.91</v>
      </c>
    </row>
    <row r="146" spans="2:7" x14ac:dyDescent="0.25">
      <c r="B146" s="7" t="s">
        <v>27</v>
      </c>
      <c r="C146" s="124">
        <v>987</v>
      </c>
      <c r="D146" s="358">
        <v>1236356172</v>
      </c>
      <c r="E146" s="330">
        <f t="shared" si="7"/>
        <v>1252640.4984802431</v>
      </c>
      <c r="F146" s="124">
        <v>53</v>
      </c>
      <c r="G146" s="450">
        <v>1.91</v>
      </c>
    </row>
    <row r="147" spans="2:7" x14ac:dyDescent="0.25">
      <c r="B147" s="7" t="s">
        <v>28</v>
      </c>
      <c r="C147" s="124">
        <v>1643</v>
      </c>
      <c r="D147" s="358">
        <v>2279648594</v>
      </c>
      <c r="E147" s="330">
        <f t="shared" si="7"/>
        <v>1387491.5362142422</v>
      </c>
      <c r="F147" s="124">
        <v>55</v>
      </c>
      <c r="G147" s="450">
        <v>1.89</v>
      </c>
    </row>
    <row r="148" spans="2:7" x14ac:dyDescent="0.25">
      <c r="B148" s="7" t="s">
        <v>29</v>
      </c>
      <c r="C148" s="124">
        <v>1204</v>
      </c>
      <c r="D148" s="358">
        <v>1580238484</v>
      </c>
      <c r="E148" s="196">
        <f t="shared" si="7"/>
        <v>1312490.4352159468</v>
      </c>
      <c r="F148" s="124">
        <v>54</v>
      </c>
      <c r="G148" s="450">
        <v>1.88</v>
      </c>
    </row>
    <row r="149" spans="2:7" x14ac:dyDescent="0.25">
      <c r="B149" s="7" t="s">
        <v>30</v>
      </c>
      <c r="C149" s="124">
        <v>1342</v>
      </c>
      <c r="D149" s="358">
        <v>1821298916</v>
      </c>
      <c r="E149" s="196">
        <v>1357152.694485842</v>
      </c>
      <c r="F149" s="124">
        <v>54.100403416700878</v>
      </c>
      <c r="G149" s="450">
        <v>1.9046898238476742</v>
      </c>
    </row>
    <row r="150" spans="2:7" x14ac:dyDescent="0.25">
      <c r="B150" s="7" t="s">
        <v>31</v>
      </c>
      <c r="C150" s="124">
        <v>1694</v>
      </c>
      <c r="D150" s="358">
        <v>2229116834</v>
      </c>
      <c r="E150" s="196">
        <v>1315889.5123966942</v>
      </c>
      <c r="F150" s="124">
        <v>54.59496116209403</v>
      </c>
      <c r="G150" s="450">
        <v>1.9015144945291818</v>
      </c>
    </row>
    <row r="151" spans="2:7" x14ac:dyDescent="0.25">
      <c r="B151" s="7"/>
      <c r="C151" s="359"/>
      <c r="D151" s="359"/>
      <c r="E151" s="96"/>
      <c r="F151" s="181"/>
      <c r="G151" s="453"/>
    </row>
    <row r="152" spans="2:7" x14ac:dyDescent="0.25">
      <c r="B152" s="29" t="s">
        <v>0</v>
      </c>
      <c r="C152" s="360">
        <f>SUM(C139:C151)</f>
        <v>13582</v>
      </c>
      <c r="D152" s="360">
        <f>SUM(D139:D151)</f>
        <v>18080843137</v>
      </c>
      <c r="E152" s="97">
        <f>D152/C152</f>
        <v>1331235.689662789</v>
      </c>
      <c r="F152" s="410">
        <f>(($D139*F139)+($D140*F140)+($D141*F141)+($D142*F142)+($D143*F143)+($D144*F144)+($D145*F145)+($D146*F146)+($D147*F147)+($D148*F148)+($D149*F149)+($D150*F150))/$D152</f>
        <v>53.78539931436827</v>
      </c>
      <c r="G152" s="278">
        <f>(($D139*G139)+($D140*G140)+($D141*G141)+($D142*G142)+($D143*G143)+($D144*G144)+($D145*G145)+($D146*G146)+($D147*G147)+($D148*G148)+($D149*G149)+($D150*G150))/$D152</f>
        <v>1.8695822661674144</v>
      </c>
    </row>
    <row r="153" spans="2:7" x14ac:dyDescent="0.25">
      <c r="B153" s="32"/>
      <c r="C153" s="362"/>
      <c r="D153" s="362"/>
      <c r="E153" s="98"/>
      <c r="F153" s="412"/>
      <c r="G153" s="397"/>
    </row>
    <row r="154" spans="2:7" x14ac:dyDescent="0.25">
      <c r="B154" s="9" t="s">
        <v>2</v>
      </c>
      <c r="C154" s="363"/>
      <c r="D154" s="363"/>
      <c r="E154" s="99"/>
      <c r="F154" s="413"/>
      <c r="G154" s="451"/>
    </row>
    <row r="155" spans="2:7" x14ac:dyDescent="0.25">
      <c r="B155" s="7" t="s">
        <v>20</v>
      </c>
      <c r="C155" s="357">
        <v>728</v>
      </c>
      <c r="D155" s="357">
        <v>1338068292</v>
      </c>
      <c r="E155" s="357">
        <f t="shared" ref="E155:E164" si="8">+D155/C155</f>
        <v>1838005.8956043955</v>
      </c>
      <c r="F155" s="340">
        <v>70</v>
      </c>
      <c r="G155" s="438">
        <v>1.64</v>
      </c>
    </row>
    <row r="156" spans="2:7" x14ac:dyDescent="0.25">
      <c r="B156" s="7" t="s">
        <v>21</v>
      </c>
      <c r="C156" s="124">
        <v>653</v>
      </c>
      <c r="D156" s="358">
        <v>1064173472</v>
      </c>
      <c r="E156" s="357">
        <f t="shared" si="8"/>
        <v>1629668.4104134762</v>
      </c>
      <c r="F156" s="124">
        <v>69</v>
      </c>
      <c r="G156" s="450">
        <v>1.67</v>
      </c>
    </row>
    <row r="157" spans="2:7" x14ac:dyDescent="0.25">
      <c r="B157" s="7" t="s">
        <v>22</v>
      </c>
      <c r="C157" s="124">
        <v>583</v>
      </c>
      <c r="D157" s="358">
        <v>974453452</v>
      </c>
      <c r="E157" s="357">
        <f t="shared" si="8"/>
        <v>1671446.744425386</v>
      </c>
      <c r="F157" s="124">
        <v>69</v>
      </c>
      <c r="G157" s="450">
        <v>1.63</v>
      </c>
    </row>
    <row r="158" spans="2:7" x14ac:dyDescent="0.25">
      <c r="B158" s="7" t="s">
        <v>23</v>
      </c>
      <c r="C158" s="124">
        <v>592</v>
      </c>
      <c r="D158" s="358">
        <v>973868945</v>
      </c>
      <c r="E158" s="357">
        <f t="shared" si="8"/>
        <v>1645048.8935810812</v>
      </c>
      <c r="F158" s="124">
        <v>71</v>
      </c>
      <c r="G158" s="450">
        <v>1.67</v>
      </c>
    </row>
    <row r="159" spans="2:7" x14ac:dyDescent="0.25">
      <c r="B159" s="7" t="s">
        <v>24</v>
      </c>
      <c r="C159" s="124">
        <v>685</v>
      </c>
      <c r="D159" s="358">
        <v>1059912883</v>
      </c>
      <c r="E159" s="196">
        <f t="shared" si="8"/>
        <v>1547318.0773722627</v>
      </c>
      <c r="F159" s="124">
        <v>72</v>
      </c>
      <c r="G159" s="450">
        <v>1.65</v>
      </c>
    </row>
    <row r="160" spans="2:7" x14ac:dyDescent="0.25">
      <c r="B160" s="7" t="s">
        <v>25</v>
      </c>
      <c r="C160" s="124">
        <v>752</v>
      </c>
      <c r="D160" s="358">
        <v>999235130</v>
      </c>
      <c r="E160" s="196">
        <f t="shared" si="8"/>
        <v>1328770.119680851</v>
      </c>
      <c r="F160" s="124">
        <v>77</v>
      </c>
      <c r="G160" s="450">
        <v>1.69</v>
      </c>
    </row>
    <row r="161" spans="2:7" x14ac:dyDescent="0.25">
      <c r="B161" s="7" t="s">
        <v>26</v>
      </c>
      <c r="C161" s="330">
        <v>937</v>
      </c>
      <c r="D161" s="330">
        <v>1343903764</v>
      </c>
      <c r="E161" s="330">
        <f t="shared" si="8"/>
        <v>1434262.2881536819</v>
      </c>
      <c r="F161" s="446">
        <v>75</v>
      </c>
      <c r="G161" s="447">
        <v>1.63</v>
      </c>
    </row>
    <row r="162" spans="2:7" x14ac:dyDescent="0.25">
      <c r="B162" s="7" t="s">
        <v>27</v>
      </c>
      <c r="C162" s="124">
        <v>703</v>
      </c>
      <c r="D162" s="358">
        <v>1128355603</v>
      </c>
      <c r="E162" s="330">
        <f t="shared" si="8"/>
        <v>1605057.7567567567</v>
      </c>
      <c r="F162" s="124">
        <v>73</v>
      </c>
      <c r="G162" s="450">
        <v>1.61</v>
      </c>
    </row>
    <row r="163" spans="2:7" x14ac:dyDescent="0.25">
      <c r="B163" s="7" t="s">
        <v>28</v>
      </c>
      <c r="C163" s="124">
        <v>468</v>
      </c>
      <c r="D163" s="358">
        <v>851221212</v>
      </c>
      <c r="E163" s="330">
        <f t="shared" si="8"/>
        <v>1818848.7435897435</v>
      </c>
      <c r="F163" s="124">
        <v>73</v>
      </c>
      <c r="G163" s="450">
        <v>1.63</v>
      </c>
    </row>
    <row r="164" spans="2:7" x14ac:dyDescent="0.25">
      <c r="B164" s="145" t="s">
        <v>29</v>
      </c>
      <c r="C164" s="124">
        <v>517</v>
      </c>
      <c r="D164" s="358">
        <v>849082837</v>
      </c>
      <c r="E164" s="196">
        <f t="shared" si="8"/>
        <v>1642326.5705996132</v>
      </c>
      <c r="F164" s="124">
        <v>73</v>
      </c>
      <c r="G164" s="450">
        <v>1.65</v>
      </c>
    </row>
    <row r="165" spans="2:7" x14ac:dyDescent="0.25">
      <c r="B165" s="145" t="s">
        <v>30</v>
      </c>
      <c r="C165" s="124">
        <v>656</v>
      </c>
      <c r="D165" s="358">
        <v>1038256287</v>
      </c>
      <c r="E165" s="196">
        <v>1582707.7545731708</v>
      </c>
      <c r="F165" s="124">
        <v>75.371417477388221</v>
      </c>
      <c r="G165" s="450">
        <v>1.6439484830877793</v>
      </c>
    </row>
    <row r="166" spans="2:7" x14ac:dyDescent="0.25">
      <c r="B166" s="7" t="s">
        <v>31</v>
      </c>
      <c r="C166" s="124">
        <v>816</v>
      </c>
      <c r="D166" s="358">
        <v>1256232653</v>
      </c>
      <c r="E166" s="196">
        <v>1539500.8002450981</v>
      </c>
      <c r="F166" s="124">
        <v>76.497637104486245</v>
      </c>
      <c r="G166" s="450">
        <v>1.6550742898417559</v>
      </c>
    </row>
    <row r="167" spans="2:7" x14ac:dyDescent="0.25">
      <c r="B167" s="7"/>
      <c r="C167" s="359"/>
      <c r="D167" s="359"/>
      <c r="E167" s="96"/>
      <c r="F167" s="181"/>
      <c r="G167" s="453"/>
    </row>
    <row r="168" spans="2:7" x14ac:dyDescent="0.25">
      <c r="B168" s="29" t="s">
        <v>0</v>
      </c>
      <c r="C168" s="360">
        <f>SUM(C155:C167)</f>
        <v>8090</v>
      </c>
      <c r="D168" s="360">
        <f>SUM(D155:D167)</f>
        <v>12876764530</v>
      </c>
      <c r="E168" s="97">
        <f>D168/C168</f>
        <v>1591689.064276885</v>
      </c>
      <c r="F168" s="410">
        <f>(($D155*F155)+($D156*F156)+($D157*F157)+($D158*F158)+($D159*F159)+($D160*F160)+($D161*F161)+($D162*F162)+($D163*F163)+($D164*F164)+($D165*F165)+($D166*F166))/$D168</f>
        <v>72.872978165501948</v>
      </c>
      <c r="G168" s="278">
        <f>(($D155*G155)+($D156*G156)+($D157*G157)+($D158*G158)+($D159*G159)+($D160*G160)+($D161*G161)+($D162*G162)+($D163*G163)+($D164*G164)+($D165*G165)+($D166*G166))/$D168</f>
        <v>1.6468093880373225</v>
      </c>
    </row>
    <row r="169" spans="2:7" x14ac:dyDescent="0.25">
      <c r="B169" s="7"/>
      <c r="C169" s="355"/>
      <c r="D169" s="355"/>
      <c r="E169" s="93"/>
      <c r="F169" s="417"/>
      <c r="G169" s="343"/>
    </row>
    <row r="170" spans="2:7" x14ac:dyDescent="0.25">
      <c r="B170" s="9" t="s">
        <v>59</v>
      </c>
      <c r="C170" s="356"/>
      <c r="D170" s="356"/>
      <c r="E170" s="94"/>
      <c r="F170" s="417"/>
      <c r="G170" s="343"/>
    </row>
    <row r="171" spans="2:7" x14ac:dyDescent="0.25">
      <c r="B171" s="7" t="s">
        <v>20</v>
      </c>
      <c r="C171" s="357">
        <v>620</v>
      </c>
      <c r="D171" s="357">
        <v>919343714</v>
      </c>
      <c r="E171" s="357">
        <f t="shared" ref="E171:E180" si="9">+D171/C171</f>
        <v>1482812.4419354838</v>
      </c>
      <c r="F171" s="340">
        <v>53</v>
      </c>
      <c r="G171" s="438">
        <v>1.96</v>
      </c>
    </row>
    <row r="172" spans="2:7" x14ac:dyDescent="0.25">
      <c r="B172" s="7" t="s">
        <v>21</v>
      </c>
      <c r="C172" s="124">
        <v>541</v>
      </c>
      <c r="D172" s="358">
        <v>822044498</v>
      </c>
      <c r="E172" s="357">
        <f t="shared" si="9"/>
        <v>1519490.7541589648</v>
      </c>
      <c r="F172" s="124">
        <v>53</v>
      </c>
      <c r="G172" s="450">
        <v>1.95</v>
      </c>
    </row>
    <row r="173" spans="2:7" x14ac:dyDescent="0.25">
      <c r="B173" s="7" t="s">
        <v>22</v>
      </c>
      <c r="C173" s="124">
        <v>491</v>
      </c>
      <c r="D173" s="358">
        <v>753208090</v>
      </c>
      <c r="E173" s="357">
        <f t="shared" si="9"/>
        <v>1534028.6965376781</v>
      </c>
      <c r="F173" s="124">
        <v>53</v>
      </c>
      <c r="G173" s="450">
        <v>1.94</v>
      </c>
    </row>
    <row r="174" spans="2:7" x14ac:dyDescent="0.25">
      <c r="B174" s="7" t="s">
        <v>23</v>
      </c>
      <c r="C174" s="124">
        <v>430</v>
      </c>
      <c r="D174" s="358">
        <v>680505868</v>
      </c>
      <c r="E174" s="357">
        <f t="shared" si="9"/>
        <v>1582571.7860465117</v>
      </c>
      <c r="F174" s="124">
        <v>54</v>
      </c>
      <c r="G174" s="450">
        <v>1.97</v>
      </c>
    </row>
    <row r="175" spans="2:7" x14ac:dyDescent="0.25">
      <c r="B175" s="7" t="s">
        <v>24</v>
      </c>
      <c r="C175" s="124">
        <v>459</v>
      </c>
      <c r="D175" s="358">
        <v>775632859</v>
      </c>
      <c r="E175" s="196">
        <f t="shared" si="9"/>
        <v>1689831.936819172</v>
      </c>
      <c r="F175" s="124">
        <v>55</v>
      </c>
      <c r="G175" s="450">
        <v>1.95</v>
      </c>
    </row>
    <row r="176" spans="2:7" x14ac:dyDescent="0.25">
      <c r="B176" s="7" t="s">
        <v>25</v>
      </c>
      <c r="C176" s="124">
        <v>499</v>
      </c>
      <c r="D176" s="358">
        <v>795090556</v>
      </c>
      <c r="E176" s="196">
        <f t="shared" si="9"/>
        <v>1593367.8476953907</v>
      </c>
      <c r="F176" s="124">
        <v>54</v>
      </c>
      <c r="G176" s="450">
        <v>1.94</v>
      </c>
    </row>
    <row r="177" spans="2:7" x14ac:dyDescent="0.25">
      <c r="B177" s="7" t="s">
        <v>26</v>
      </c>
      <c r="C177" s="330">
        <v>595</v>
      </c>
      <c r="D177" s="330">
        <v>997672995</v>
      </c>
      <c r="E177" s="330">
        <f t="shared" si="9"/>
        <v>1676761.3361344538</v>
      </c>
      <c r="F177" s="446">
        <v>54</v>
      </c>
      <c r="G177" s="447">
        <v>1.96</v>
      </c>
    </row>
    <row r="178" spans="2:7" x14ac:dyDescent="0.25">
      <c r="B178" s="7" t="s">
        <v>27</v>
      </c>
      <c r="C178" s="124">
        <v>531</v>
      </c>
      <c r="D178" s="358">
        <v>887391192</v>
      </c>
      <c r="E178" s="330">
        <f t="shared" si="9"/>
        <v>1671169.8531073446</v>
      </c>
      <c r="F178" s="124">
        <v>54</v>
      </c>
      <c r="G178" s="450">
        <v>1.91</v>
      </c>
    </row>
    <row r="179" spans="2:7" x14ac:dyDescent="0.25">
      <c r="B179" s="7" t="s">
        <v>28</v>
      </c>
      <c r="C179" s="124">
        <v>645</v>
      </c>
      <c r="D179" s="358">
        <v>967478865</v>
      </c>
      <c r="E179" s="330">
        <f t="shared" si="9"/>
        <v>1499967.2325581396</v>
      </c>
      <c r="F179" s="124">
        <v>52</v>
      </c>
      <c r="G179" s="450">
        <v>1.85</v>
      </c>
    </row>
    <row r="180" spans="2:7" x14ac:dyDescent="0.25">
      <c r="B180" s="145" t="s">
        <v>29</v>
      </c>
      <c r="C180" s="124">
        <v>535</v>
      </c>
      <c r="D180" s="358">
        <v>869571479</v>
      </c>
      <c r="E180" s="196">
        <f t="shared" si="9"/>
        <v>1625367.2504672897</v>
      </c>
      <c r="F180" s="124">
        <v>53</v>
      </c>
      <c r="G180" s="450">
        <v>1.8</v>
      </c>
    </row>
    <row r="181" spans="2:7" x14ac:dyDescent="0.25">
      <c r="B181" s="145" t="s">
        <v>30</v>
      </c>
      <c r="C181" s="124">
        <v>609</v>
      </c>
      <c r="D181" s="358">
        <v>992286806</v>
      </c>
      <c r="E181" s="196">
        <v>1629370.7816091955</v>
      </c>
      <c r="F181" s="124">
        <v>52.838694674732984</v>
      </c>
      <c r="G181" s="450">
        <v>1.7697343431370789</v>
      </c>
    </row>
    <row r="182" spans="2:7" x14ac:dyDescent="0.25">
      <c r="B182" s="7" t="s">
        <v>31</v>
      </c>
      <c r="C182" s="124">
        <v>799</v>
      </c>
      <c r="D182" s="358">
        <v>1248013416</v>
      </c>
      <c r="E182" s="196">
        <v>1561969.2315394243</v>
      </c>
      <c r="F182" s="124">
        <v>53.079260484488252</v>
      </c>
      <c r="G182" s="450">
        <v>1.775455076061458</v>
      </c>
    </row>
    <row r="183" spans="2:7" x14ac:dyDescent="0.25">
      <c r="B183" s="7"/>
      <c r="C183" s="359"/>
      <c r="D183" s="359"/>
      <c r="E183" s="96"/>
      <c r="F183" s="181"/>
      <c r="G183" s="439"/>
    </row>
    <row r="184" spans="2:7" x14ac:dyDescent="0.25">
      <c r="B184" s="29" t="s">
        <v>0</v>
      </c>
      <c r="C184" s="360">
        <f>SUM(C171:C183)</f>
        <v>6754</v>
      </c>
      <c r="D184" s="360">
        <f>SUM(D171:D183)</f>
        <v>10708240338</v>
      </c>
      <c r="E184" s="97">
        <f>D184/C184</f>
        <v>1585466.4403316553</v>
      </c>
      <c r="F184" s="410">
        <f>(($D171*F171)+($D172*F172)+($D173*F173)+($D174*F174)+($D175*F175)+($D176*F176)+($D177*F177)+($D178*F178)+($D179*F179)+($D180*F180)+($D181*F181)+($D182*F182))/$D184</f>
        <v>53.36264636797695</v>
      </c>
      <c r="G184" s="278">
        <f>(($D171*G171)+($D172*G172)+($D173*G173)+($D174*G174)+($D175*G175)+($D176*G176)+($D177*G177)+($D178*G178)+($D179*G179)+($D180*G180)+($D181*G181)+($D182*G182))/$D184</f>
        <v>1.8900376180004637</v>
      </c>
    </row>
    <row r="185" spans="2:7" x14ac:dyDescent="0.25">
      <c r="B185" s="7"/>
      <c r="C185" s="355"/>
      <c r="D185" s="355"/>
      <c r="E185" s="93"/>
      <c r="F185" s="417"/>
      <c r="G185" s="343"/>
    </row>
    <row r="186" spans="2:7" x14ac:dyDescent="0.25">
      <c r="B186" s="9" t="s">
        <v>83</v>
      </c>
      <c r="C186" s="356"/>
      <c r="D186" s="356"/>
      <c r="E186" s="94"/>
      <c r="F186" s="417"/>
      <c r="G186" s="343"/>
    </row>
    <row r="187" spans="2:7" x14ac:dyDescent="0.25">
      <c r="B187" s="7" t="s">
        <v>20</v>
      </c>
      <c r="C187" s="357">
        <v>191</v>
      </c>
      <c r="D187" s="357">
        <v>175459709</v>
      </c>
      <c r="E187" s="357">
        <f t="shared" ref="E187:E196" si="10">+D187/C187</f>
        <v>918637.219895288</v>
      </c>
      <c r="F187" s="340">
        <v>38</v>
      </c>
      <c r="G187" s="438">
        <v>1.68</v>
      </c>
    </row>
    <row r="188" spans="2:7" x14ac:dyDescent="0.25">
      <c r="B188" s="7" t="s">
        <v>21</v>
      </c>
      <c r="C188" s="124">
        <v>50</v>
      </c>
      <c r="D188" s="358">
        <v>50008332</v>
      </c>
      <c r="E188" s="357">
        <f t="shared" si="10"/>
        <v>1000166.64</v>
      </c>
      <c r="F188" s="124">
        <v>35</v>
      </c>
      <c r="G188" s="450">
        <v>1.77</v>
      </c>
    </row>
    <row r="189" spans="2:7" x14ac:dyDescent="0.25">
      <c r="B189" s="7" t="s">
        <v>22</v>
      </c>
      <c r="C189" s="124">
        <v>47</v>
      </c>
      <c r="D189" s="358">
        <v>96775950</v>
      </c>
      <c r="E189" s="357">
        <f t="shared" si="10"/>
        <v>2059062.7659574468</v>
      </c>
      <c r="F189" s="124">
        <v>50</v>
      </c>
      <c r="G189" s="450">
        <v>1.38</v>
      </c>
    </row>
    <row r="190" spans="2:7" x14ac:dyDescent="0.25">
      <c r="B190" s="7" t="s">
        <v>23</v>
      </c>
      <c r="C190" s="124">
        <v>30</v>
      </c>
      <c r="D190" s="358">
        <v>44165041</v>
      </c>
      <c r="E190" s="357">
        <f t="shared" si="10"/>
        <v>1472168.0333333334</v>
      </c>
      <c r="F190" s="124">
        <v>42</v>
      </c>
      <c r="G190" s="450">
        <v>1.55</v>
      </c>
    </row>
    <row r="191" spans="2:7" x14ac:dyDescent="0.25">
      <c r="B191" s="7" t="s">
        <v>24</v>
      </c>
      <c r="C191" s="124">
        <v>47</v>
      </c>
      <c r="D191" s="358">
        <v>63306061</v>
      </c>
      <c r="E191" s="196">
        <f t="shared" si="10"/>
        <v>1346937.4680851065</v>
      </c>
      <c r="F191" s="124">
        <v>38</v>
      </c>
      <c r="G191" s="450">
        <v>1.65</v>
      </c>
    </row>
    <row r="192" spans="2:7" x14ac:dyDescent="0.25">
      <c r="B192" s="7" t="s">
        <v>25</v>
      </c>
      <c r="C192" s="124">
        <v>49</v>
      </c>
      <c r="D192" s="358">
        <v>45257278</v>
      </c>
      <c r="E192" s="196">
        <f t="shared" si="10"/>
        <v>923617.91836734698</v>
      </c>
      <c r="F192" s="124">
        <v>31</v>
      </c>
      <c r="G192" s="450">
        <v>1.49</v>
      </c>
    </row>
    <row r="193" spans="2:7" x14ac:dyDescent="0.25">
      <c r="B193" s="7" t="s">
        <v>26</v>
      </c>
      <c r="C193" s="330">
        <v>151</v>
      </c>
      <c r="D193" s="330">
        <v>134146330</v>
      </c>
      <c r="E193" s="330">
        <f t="shared" si="10"/>
        <v>888386.29139072844</v>
      </c>
      <c r="F193" s="446">
        <v>35</v>
      </c>
      <c r="G193" s="447">
        <v>1.61</v>
      </c>
    </row>
    <row r="194" spans="2:7" x14ac:dyDescent="0.25">
      <c r="B194" s="7" t="s">
        <v>27</v>
      </c>
      <c r="C194" s="124">
        <v>92</v>
      </c>
      <c r="D194" s="358">
        <v>78712368</v>
      </c>
      <c r="E194" s="330">
        <f t="shared" si="10"/>
        <v>855569.21739130432</v>
      </c>
      <c r="F194" s="124">
        <v>37</v>
      </c>
      <c r="G194" s="450">
        <v>1.59</v>
      </c>
    </row>
    <row r="195" spans="2:7" x14ac:dyDescent="0.25">
      <c r="B195" s="7" t="s">
        <v>28</v>
      </c>
      <c r="C195" s="124">
        <v>66</v>
      </c>
      <c r="D195" s="358">
        <v>42202984</v>
      </c>
      <c r="E195" s="330">
        <f t="shared" si="10"/>
        <v>639439.15151515149</v>
      </c>
      <c r="F195" s="124">
        <v>32</v>
      </c>
      <c r="G195" s="450">
        <v>1.51</v>
      </c>
    </row>
    <row r="196" spans="2:7" x14ac:dyDescent="0.25">
      <c r="B196" s="145" t="s">
        <v>29</v>
      </c>
      <c r="C196" s="124">
        <v>64</v>
      </c>
      <c r="D196" s="358">
        <v>46028360</v>
      </c>
      <c r="E196" s="196">
        <f t="shared" si="10"/>
        <v>719193.125</v>
      </c>
      <c r="F196" s="124">
        <v>34</v>
      </c>
      <c r="G196" s="450">
        <v>1.49</v>
      </c>
    </row>
    <row r="197" spans="2:7" x14ac:dyDescent="0.25">
      <c r="B197" s="145" t="s">
        <v>30</v>
      </c>
      <c r="C197" s="124">
        <v>59</v>
      </c>
      <c r="D197" s="358">
        <v>47570658</v>
      </c>
      <c r="E197" s="196">
        <v>806282.3389830509</v>
      </c>
      <c r="F197" s="124">
        <v>33.497663349537859</v>
      </c>
      <c r="G197" s="450">
        <v>1.6051696825383412</v>
      </c>
    </row>
    <row r="198" spans="2:7" x14ac:dyDescent="0.25">
      <c r="B198" s="7" t="s">
        <v>31</v>
      </c>
      <c r="C198" s="124">
        <v>145</v>
      </c>
      <c r="D198" s="358">
        <v>96303160</v>
      </c>
      <c r="E198" s="196">
        <v>664159.72413793101</v>
      </c>
      <c r="F198" s="124">
        <v>35.314460543143134</v>
      </c>
      <c r="G198" s="450">
        <v>1.5650481084940515</v>
      </c>
    </row>
    <row r="199" spans="2:7" x14ac:dyDescent="0.25">
      <c r="B199" s="7"/>
      <c r="C199" s="359"/>
      <c r="D199" s="359"/>
      <c r="E199" s="96"/>
      <c r="F199" s="181"/>
      <c r="G199" s="439"/>
    </row>
    <row r="200" spans="2:7" x14ac:dyDescent="0.25">
      <c r="B200" s="29" t="s">
        <v>0</v>
      </c>
      <c r="C200" s="360">
        <f>SUM(C187:C199)</f>
        <v>991</v>
      </c>
      <c r="D200" s="360">
        <f>SUM(D187:D199)</f>
        <v>919936231</v>
      </c>
      <c r="E200" s="97">
        <f>D200/C200</f>
        <v>928290.84863773966</v>
      </c>
      <c r="F200" s="410">
        <f>(($D187*F187)+($D188*F188)+($D189*F189)+($D190*F190)+($D191*F191)+($D192*F192)+($D193*F193)+($D194*F194)+($D195*F195)+($D196*F196)+($D197*F197)+($D198*F198))/$D200</f>
        <v>37.434588925327368</v>
      </c>
      <c r="G200" s="278">
        <f>(($D187*G187)+($D188*G188)+($D189*G189)+($D190*G190)+($D191*G191)+($D192*G192)+($D193*G193)+($D194*G194)+($D195*G195)+($D196*G196)+($D197*G197)+($D198*G198))/$D200</f>
        <v>1.5845632057076791</v>
      </c>
    </row>
    <row r="201" spans="2:7" x14ac:dyDescent="0.25">
      <c r="B201" s="318"/>
      <c r="C201" s="371"/>
      <c r="D201" s="372"/>
      <c r="E201" s="326"/>
      <c r="F201" s="418"/>
      <c r="G201" s="400"/>
    </row>
    <row r="202" spans="2:7" x14ac:dyDescent="0.25">
      <c r="B202" s="319" t="s">
        <v>135</v>
      </c>
      <c r="C202" s="373">
        <f>SUM(C24,C40,C56,C72,C88,C104,C120,C136,C152, C168,C184,C200)</f>
        <v>67446</v>
      </c>
      <c r="D202" s="374">
        <f>SUM(D24,D40,D56,D72,D88,D104,D120,D136,D152, D168,D184,D200)</f>
        <v>78041074471</v>
      </c>
      <c r="E202" s="323">
        <f>D202/C202</f>
        <v>1157089.738027459</v>
      </c>
      <c r="F202" s="419">
        <f>(($D24*F24)+($D40*F40)+($D56*F56)+($D72*F72)+($D88*F88)+($D104*F104)+($D120*F120)+($D136*F136)+($D152*F152)+($D168*F168)+($D184*F184)+($D200*F200))/$D202</f>
        <v>54.502397519546832</v>
      </c>
      <c r="G202" s="280">
        <f>(($D24*G24)+($D40*G40)+($D56*G56)+($D72*G72)+($D88*G88)+($D104*G104)+($D120*G120)+($D136*G136)+($D152*G152)+($D168*G168)+($D184*G184)+($D200*G200))/$D202</f>
        <v>1.7872825813700346</v>
      </c>
    </row>
    <row r="203" spans="2:7" x14ac:dyDescent="0.25">
      <c r="B203" s="320"/>
      <c r="C203" s="375"/>
      <c r="D203" s="376"/>
      <c r="E203" s="327"/>
      <c r="F203" s="354"/>
      <c r="G203" s="342"/>
    </row>
    <row r="204" spans="2:7" ht="9.6" customHeight="1" x14ac:dyDescent="0.25">
      <c r="B204" s="284"/>
      <c r="C204" s="348"/>
      <c r="D204" s="348"/>
      <c r="E204" s="348"/>
      <c r="F204" s="404"/>
      <c r="G204" s="399"/>
    </row>
    <row r="205" spans="2:7" ht="4.2" customHeight="1" x14ac:dyDescent="0.25">
      <c r="B205" s="10"/>
      <c r="C205" s="348"/>
      <c r="D205" s="348"/>
      <c r="E205" s="348"/>
      <c r="F205" s="404"/>
      <c r="G205" s="399"/>
    </row>
    <row r="206" spans="2:7" x14ac:dyDescent="0.25">
      <c r="B206" s="128" t="s">
        <v>133</v>
      </c>
      <c r="C206" s="348"/>
      <c r="D206" s="348"/>
      <c r="E206" s="348"/>
      <c r="F206" s="404"/>
      <c r="G206" s="399"/>
    </row>
    <row r="207" spans="2:7" x14ac:dyDescent="0.25">
      <c r="B207" s="110" t="s">
        <v>7</v>
      </c>
      <c r="C207" s="349" t="s">
        <v>51</v>
      </c>
      <c r="D207" s="349" t="s">
        <v>3</v>
      </c>
      <c r="E207" s="350" t="s">
        <v>11</v>
      </c>
      <c r="F207" s="405" t="s">
        <v>13</v>
      </c>
      <c r="G207" s="394" t="s">
        <v>15</v>
      </c>
    </row>
    <row r="208" spans="2:7" x14ac:dyDescent="0.25">
      <c r="B208" s="114"/>
      <c r="C208" s="351" t="s">
        <v>9</v>
      </c>
      <c r="D208" s="351" t="s">
        <v>50</v>
      </c>
      <c r="E208" s="352" t="s">
        <v>52</v>
      </c>
      <c r="F208" s="406" t="s">
        <v>52</v>
      </c>
      <c r="G208" s="395" t="s">
        <v>60</v>
      </c>
    </row>
    <row r="209" spans="2:7" x14ac:dyDescent="0.25">
      <c r="B209" s="41"/>
      <c r="C209" s="353" t="s">
        <v>4</v>
      </c>
      <c r="D209" s="353" t="s">
        <v>5</v>
      </c>
      <c r="E209" s="354" t="s">
        <v>6</v>
      </c>
      <c r="F209" s="407" t="s">
        <v>17</v>
      </c>
      <c r="G209" s="396" t="s">
        <v>18</v>
      </c>
    </row>
    <row r="210" spans="2:7" x14ac:dyDescent="0.25">
      <c r="B210" s="7"/>
      <c r="C210" s="355"/>
      <c r="D210" s="355"/>
      <c r="E210" s="93"/>
      <c r="F210" s="417"/>
      <c r="G210" s="399"/>
    </row>
    <row r="211" spans="2:7" x14ac:dyDescent="0.25">
      <c r="B211" s="9" t="s">
        <v>19</v>
      </c>
      <c r="C211" s="356"/>
      <c r="D211" s="356"/>
      <c r="E211" s="94"/>
      <c r="F211" s="417"/>
      <c r="G211" s="399"/>
    </row>
    <row r="212" spans="2:7" x14ac:dyDescent="0.25">
      <c r="B212" s="7" t="s">
        <v>20</v>
      </c>
      <c r="C212" s="377">
        <v>28</v>
      </c>
      <c r="D212" s="377">
        <v>193162657</v>
      </c>
      <c r="E212" s="378">
        <f t="shared" ref="E212:E217" si="11">+D212/C212</f>
        <v>6898666.3214285718</v>
      </c>
      <c r="F212" s="377">
        <v>355</v>
      </c>
      <c r="G212" s="438">
        <v>5.85</v>
      </c>
    </row>
    <row r="213" spans="2:7" x14ac:dyDescent="0.25">
      <c r="B213" s="7" t="s">
        <v>21</v>
      </c>
      <c r="C213" s="124">
        <v>22</v>
      </c>
      <c r="D213" s="358">
        <v>129881185</v>
      </c>
      <c r="E213" s="378">
        <f t="shared" si="11"/>
        <v>5903690.2272727275</v>
      </c>
      <c r="F213" s="414">
        <v>357</v>
      </c>
      <c r="G213" s="401">
        <v>5.86</v>
      </c>
    </row>
    <row r="214" spans="2:7" x14ac:dyDescent="0.25">
      <c r="B214" s="7" t="s">
        <v>22</v>
      </c>
      <c r="C214" s="124">
        <v>31</v>
      </c>
      <c r="D214" s="358">
        <v>173621946</v>
      </c>
      <c r="E214" s="378">
        <f t="shared" si="11"/>
        <v>5600707.935483871</v>
      </c>
      <c r="F214" s="414">
        <v>359</v>
      </c>
      <c r="G214" s="401">
        <v>5.95</v>
      </c>
    </row>
    <row r="215" spans="2:7" x14ac:dyDescent="0.25">
      <c r="B215" s="7" t="s">
        <v>23</v>
      </c>
      <c r="C215" s="124">
        <v>25</v>
      </c>
      <c r="D215" s="358">
        <v>146272561</v>
      </c>
      <c r="E215" s="378">
        <f t="shared" si="11"/>
        <v>5850902.4400000004</v>
      </c>
      <c r="F215" s="414">
        <v>355</v>
      </c>
      <c r="G215" s="401">
        <v>5.91</v>
      </c>
    </row>
    <row r="216" spans="2:7" x14ac:dyDescent="0.25">
      <c r="B216" s="7" t="s">
        <v>24</v>
      </c>
      <c r="C216" s="124">
        <v>20</v>
      </c>
      <c r="D216" s="358">
        <v>138933992</v>
      </c>
      <c r="E216" s="196">
        <f t="shared" si="11"/>
        <v>6946699.5999999996</v>
      </c>
      <c r="F216" s="414">
        <v>354</v>
      </c>
      <c r="G216" s="401">
        <v>5.86</v>
      </c>
    </row>
    <row r="217" spans="2:7" x14ac:dyDescent="0.25">
      <c r="B217" s="7" t="s">
        <v>25</v>
      </c>
      <c r="C217" s="124">
        <v>22</v>
      </c>
      <c r="D217" s="358">
        <v>137456080</v>
      </c>
      <c r="E217" s="196">
        <f t="shared" si="11"/>
        <v>6248003.6363636367</v>
      </c>
      <c r="F217" s="414">
        <v>360</v>
      </c>
      <c r="G217" s="401">
        <v>5.92</v>
      </c>
    </row>
    <row r="218" spans="2:7" x14ac:dyDescent="0.25">
      <c r="B218" s="7" t="s">
        <v>26</v>
      </c>
      <c r="C218" s="330">
        <v>23</v>
      </c>
      <c r="D218" s="330">
        <v>129957192</v>
      </c>
      <c r="E218" s="281">
        <f>+D218/C218</f>
        <v>5650312.6956521738</v>
      </c>
      <c r="F218" s="330">
        <v>348</v>
      </c>
      <c r="G218" s="447">
        <v>5.96</v>
      </c>
    </row>
    <row r="219" spans="2:7" x14ac:dyDescent="0.25">
      <c r="B219" s="7" t="s">
        <v>27</v>
      </c>
      <c r="C219" s="124">
        <v>18</v>
      </c>
      <c r="D219" s="358">
        <v>106616853</v>
      </c>
      <c r="E219" s="196">
        <f>+D219/C219</f>
        <v>5923158.5</v>
      </c>
      <c r="F219" s="414">
        <v>378</v>
      </c>
      <c r="G219" s="401">
        <v>6.26</v>
      </c>
    </row>
    <row r="220" spans="2:7" x14ac:dyDescent="0.25">
      <c r="B220" s="7" t="s">
        <v>28</v>
      </c>
      <c r="C220" s="124">
        <v>22</v>
      </c>
      <c r="D220" s="358">
        <v>109885463</v>
      </c>
      <c r="E220" s="196">
        <f>+D220/C220</f>
        <v>4994793.7727272725</v>
      </c>
      <c r="F220" s="414">
        <v>356</v>
      </c>
      <c r="G220" s="401">
        <v>5.91</v>
      </c>
    </row>
    <row r="221" spans="2:7" x14ac:dyDescent="0.25">
      <c r="B221" s="145" t="s">
        <v>29</v>
      </c>
      <c r="C221" s="124">
        <v>24</v>
      </c>
      <c r="D221" s="358">
        <v>153726003</v>
      </c>
      <c r="E221" s="196">
        <f>+D221/C221</f>
        <v>6405250.125</v>
      </c>
      <c r="F221" s="414">
        <v>357</v>
      </c>
      <c r="G221" s="401">
        <v>5.85</v>
      </c>
    </row>
    <row r="222" spans="2:7" x14ac:dyDescent="0.25">
      <c r="B222" s="145" t="s">
        <v>30</v>
      </c>
      <c r="C222" s="124">
        <v>24</v>
      </c>
      <c r="D222" s="377">
        <v>130853051</v>
      </c>
      <c r="E222" s="196">
        <v>5452210.458333333</v>
      </c>
      <c r="F222" s="414">
        <v>350.17574699118023</v>
      </c>
      <c r="G222" s="401">
        <v>5.9296643118077093</v>
      </c>
    </row>
    <row r="223" spans="2:7" x14ac:dyDescent="0.25">
      <c r="B223" s="7" t="s">
        <v>31</v>
      </c>
      <c r="C223" s="124">
        <v>22</v>
      </c>
      <c r="D223" s="377">
        <v>127808000</v>
      </c>
      <c r="E223" s="196">
        <v>5809454.5454545459</v>
      </c>
      <c r="F223" s="414">
        <v>349.90698907736606</v>
      </c>
      <c r="G223" s="401">
        <v>4.7603414799116583</v>
      </c>
    </row>
    <row r="224" spans="2:7" x14ac:dyDescent="0.25">
      <c r="B224" s="7"/>
      <c r="C224" s="363"/>
      <c r="D224" s="363"/>
      <c r="E224" s="96"/>
      <c r="F224" s="413"/>
      <c r="G224" s="425"/>
    </row>
    <row r="225" spans="2:7" x14ac:dyDescent="0.25">
      <c r="B225" s="29" t="s">
        <v>0</v>
      </c>
      <c r="C225" s="360">
        <f>SUM(C212:C224)</f>
        <v>281</v>
      </c>
      <c r="D225" s="360">
        <f>SUM(D212:D224)</f>
        <v>1678174983</v>
      </c>
      <c r="E225" s="97">
        <f>D225/C225</f>
        <v>5972152.9644128112</v>
      </c>
      <c r="F225" s="410">
        <f>(($D212*F212)+($D213*F213)+($D214*F214)+($D215*F215)+($D216*F216)+($D217*F217)+($D218*F218)+($D219*F219)+($D220*F220)+($D221*F221)+($D222*F222)+($D223*F223))/$D225</f>
        <v>356.29916460624537</v>
      </c>
      <c r="G225" s="278">
        <f>(($D212*G212)+($D213*G213)+($D214*G214)+($D215*G215)+($D216*G216)+($D217*G217)+($D218*G218)+($D219*G219)+($D220*G220)+($D221*G221)+($D222*G222)+($D223*G223))/$D225</f>
        <v>5.8346304444525279</v>
      </c>
    </row>
    <row r="226" spans="2:7" x14ac:dyDescent="0.25">
      <c r="B226" s="252"/>
      <c r="C226" s="364"/>
      <c r="D226" s="364"/>
      <c r="E226" s="283"/>
      <c r="F226" s="421"/>
      <c r="G226" s="402"/>
    </row>
    <row r="227" spans="2:7" x14ac:dyDescent="0.25">
      <c r="B227" s="9" t="s">
        <v>85</v>
      </c>
      <c r="C227" s="356"/>
      <c r="D227" s="356"/>
      <c r="E227" s="94"/>
      <c r="F227" s="417"/>
      <c r="G227" s="399"/>
    </row>
    <row r="228" spans="2:7" x14ac:dyDescent="0.25">
      <c r="B228" s="7" t="s">
        <v>20</v>
      </c>
      <c r="C228" s="124">
        <v>0</v>
      </c>
      <c r="D228" s="124">
        <v>0</v>
      </c>
      <c r="E228" s="444" t="s">
        <v>107</v>
      </c>
      <c r="F228" s="124">
        <v>0</v>
      </c>
      <c r="G228" s="124">
        <v>0</v>
      </c>
    </row>
    <row r="229" spans="2:7" x14ac:dyDescent="0.25">
      <c r="B229" s="7" t="s">
        <v>21</v>
      </c>
      <c r="C229" s="124">
        <v>0</v>
      </c>
      <c r="D229" s="124">
        <v>0</v>
      </c>
      <c r="E229" s="444" t="s">
        <v>107</v>
      </c>
      <c r="F229" s="124">
        <v>0</v>
      </c>
      <c r="G229" s="124">
        <v>0</v>
      </c>
    </row>
    <row r="230" spans="2:7" x14ac:dyDescent="0.25">
      <c r="B230" s="7" t="s">
        <v>22</v>
      </c>
      <c r="C230" s="124">
        <v>3</v>
      </c>
      <c r="D230" s="358">
        <v>20245756</v>
      </c>
      <c r="E230" s="378">
        <f>+D230/C230</f>
        <v>6748585.333333333</v>
      </c>
      <c r="F230" s="414">
        <v>311</v>
      </c>
      <c r="G230" s="401">
        <v>4.62</v>
      </c>
    </row>
    <row r="231" spans="2:7" x14ac:dyDescent="0.25">
      <c r="B231" s="7" t="s">
        <v>23</v>
      </c>
      <c r="C231" s="124">
        <v>0</v>
      </c>
      <c r="D231" s="124">
        <v>0</v>
      </c>
      <c r="E231" s="444" t="s">
        <v>107</v>
      </c>
      <c r="F231" s="124">
        <v>0</v>
      </c>
      <c r="G231" s="124">
        <v>0</v>
      </c>
    </row>
    <row r="232" spans="2:7" x14ac:dyDescent="0.25">
      <c r="B232" s="7" t="s">
        <v>24</v>
      </c>
      <c r="C232" s="124">
        <v>0</v>
      </c>
      <c r="D232" s="124">
        <v>0</v>
      </c>
      <c r="E232" s="444" t="s">
        <v>107</v>
      </c>
      <c r="F232" s="124">
        <v>0</v>
      </c>
      <c r="G232" s="124">
        <v>0</v>
      </c>
    </row>
    <row r="233" spans="2:7" x14ac:dyDescent="0.25">
      <c r="B233" s="7" t="s">
        <v>25</v>
      </c>
      <c r="C233" s="124">
        <v>1</v>
      </c>
      <c r="D233" s="358">
        <v>5026625</v>
      </c>
      <c r="E233" s="196">
        <f>+D233/C233</f>
        <v>5026625</v>
      </c>
      <c r="F233" s="414">
        <v>360</v>
      </c>
      <c r="G233" s="401">
        <v>4.9400000000000004</v>
      </c>
    </row>
    <row r="234" spans="2:7" x14ac:dyDescent="0.25">
      <c r="B234" s="7" t="s">
        <v>26</v>
      </c>
      <c r="C234" s="124">
        <v>0</v>
      </c>
      <c r="D234" s="124">
        <v>0</v>
      </c>
      <c r="E234" s="444" t="s">
        <v>107</v>
      </c>
      <c r="F234" s="124">
        <v>0</v>
      </c>
      <c r="G234" s="124">
        <v>0</v>
      </c>
    </row>
    <row r="235" spans="2:7" x14ac:dyDescent="0.25">
      <c r="B235" s="7" t="s">
        <v>27</v>
      </c>
      <c r="C235" s="124">
        <v>1</v>
      </c>
      <c r="D235" s="358">
        <v>3730975</v>
      </c>
      <c r="E235" s="196">
        <f>+D235/C235</f>
        <v>3730975</v>
      </c>
      <c r="F235" s="414">
        <v>360</v>
      </c>
      <c r="G235" s="401">
        <v>4.9400000000000004</v>
      </c>
    </row>
    <row r="236" spans="2:7" x14ac:dyDescent="0.25">
      <c r="B236" s="145" t="s">
        <v>28</v>
      </c>
      <c r="C236" s="124">
        <v>1</v>
      </c>
      <c r="D236" s="358">
        <v>8904375</v>
      </c>
      <c r="E236" s="196">
        <v>8904375</v>
      </c>
      <c r="F236" s="414">
        <v>264</v>
      </c>
      <c r="G236" s="401">
        <v>4.6399999999999997</v>
      </c>
    </row>
    <row r="237" spans="2:7" x14ac:dyDescent="0.25">
      <c r="B237" s="145" t="s">
        <v>29</v>
      </c>
      <c r="C237" s="124">
        <v>0</v>
      </c>
      <c r="D237" s="124">
        <v>0</v>
      </c>
      <c r="E237" s="444" t="s">
        <v>107</v>
      </c>
      <c r="F237" s="124">
        <v>0</v>
      </c>
      <c r="G237" s="124">
        <v>0</v>
      </c>
    </row>
    <row r="238" spans="2:7" x14ac:dyDescent="0.25">
      <c r="B238" s="145" t="s">
        <v>30</v>
      </c>
      <c r="C238" s="124">
        <v>0</v>
      </c>
      <c r="D238" s="124">
        <v>0</v>
      </c>
      <c r="E238" s="444" t="s">
        <v>107</v>
      </c>
      <c r="F238" s="124">
        <v>0</v>
      </c>
      <c r="G238" s="124">
        <v>0</v>
      </c>
    </row>
    <row r="239" spans="2:7" x14ac:dyDescent="0.25">
      <c r="B239" s="145" t="s">
        <v>31</v>
      </c>
      <c r="C239" s="124">
        <v>11</v>
      </c>
      <c r="D239" s="358">
        <v>60424085</v>
      </c>
      <c r="E239" s="196">
        <v>5493098.6363636367</v>
      </c>
      <c r="F239" s="414">
        <v>310.20015704002799</v>
      </c>
      <c r="G239" s="401">
        <v>4.4752880690778039</v>
      </c>
    </row>
    <row r="240" spans="2:7" x14ac:dyDescent="0.25">
      <c r="B240" s="145"/>
      <c r="C240" s="124"/>
      <c r="D240" s="379"/>
      <c r="E240" s="96"/>
      <c r="F240" s="420"/>
      <c r="G240" s="401"/>
    </row>
    <row r="241" spans="1:7" x14ac:dyDescent="0.25">
      <c r="B241" s="426" t="s">
        <v>0</v>
      </c>
      <c r="C241" s="427">
        <f>SUM(C228:C239)</f>
        <v>17</v>
      </c>
      <c r="D241" s="427">
        <f>SUM(D228:D239)</f>
        <v>98331816</v>
      </c>
      <c r="E241" s="428">
        <f>D241/C241</f>
        <v>5784224.4705882352</v>
      </c>
      <c r="F241" s="429">
        <f>(($D228*F228)+($D229*F229)+($D230*F230)+($D231*F231)+($D232*F232)+($D233*F233)+($D234*F234)+($D235*F235)+($D236*F236)+($D237*F237)+($D238*F238)+(D239*F239))/$D241</f>
        <v>310.61647200739179</v>
      </c>
      <c r="G241" s="430">
        <f>(($D228*G228)+($D229*G229)+($D230*G230)+($D231*G231)+($D232*G232)+($D233*G233)+($D234*G234)+($D235*G235)+($D236*G236)+($D237*G237)+($D238*G238)+($D239*G239))/$D241</f>
        <v>4.5613865547387338</v>
      </c>
    </row>
    <row r="242" spans="1:7" x14ac:dyDescent="0.25">
      <c r="B242" s="434"/>
      <c r="C242" s="432"/>
      <c r="D242" s="381"/>
      <c r="E242" s="101"/>
      <c r="F242" s="350"/>
      <c r="G242" s="341"/>
    </row>
    <row r="243" spans="1:7" x14ac:dyDescent="0.25">
      <c r="B243" s="436" t="s">
        <v>143</v>
      </c>
      <c r="C243" s="373">
        <f>+C225+C241</f>
        <v>298</v>
      </c>
      <c r="D243" s="382">
        <f>+D225+D241</f>
        <v>1776506799</v>
      </c>
      <c r="E243" s="102">
        <f>D243/C243</f>
        <v>5961432.2114093956</v>
      </c>
      <c r="F243" s="422">
        <f>+(($D225*F225)+($D241*F241))/$D243</f>
        <v>353.77057190649117</v>
      </c>
      <c r="G243" s="280">
        <f>(+($D225*G225)+(D241*G241))/$D243</f>
        <v>5.764154843707888</v>
      </c>
    </row>
    <row r="244" spans="1:7" x14ac:dyDescent="0.25">
      <c r="B244" s="435"/>
      <c r="C244" s="433"/>
      <c r="D244" s="376"/>
      <c r="E244" s="103"/>
      <c r="F244" s="354"/>
      <c r="G244" s="342"/>
    </row>
    <row r="245" spans="1:7" ht="7.2" customHeight="1" x14ac:dyDescent="0.25">
      <c r="B245" s="312"/>
      <c r="C245" s="383"/>
      <c r="D245" s="383"/>
      <c r="E245" s="314"/>
      <c r="F245" s="423"/>
      <c r="G245" s="403"/>
    </row>
    <row r="246" spans="1:7" ht="4.95" customHeight="1" x14ac:dyDescent="0.25">
      <c r="B246" s="312"/>
    </row>
    <row r="247" spans="1:7" x14ac:dyDescent="0.25">
      <c r="B247" s="300" t="s">
        <v>121</v>
      </c>
      <c r="C247" s="384"/>
      <c r="D247" s="384"/>
      <c r="E247" s="384"/>
      <c r="F247" s="384"/>
      <c r="G247" s="440"/>
    </row>
    <row r="248" spans="1:7" x14ac:dyDescent="0.25">
      <c r="B248" s="331" t="s">
        <v>7</v>
      </c>
      <c r="C248" s="385" t="s">
        <v>123</v>
      </c>
      <c r="D248" s="385" t="s">
        <v>3</v>
      </c>
      <c r="E248" s="386" t="s">
        <v>134</v>
      </c>
      <c r="F248" s="386" t="s">
        <v>124</v>
      </c>
      <c r="G248" s="344" t="s">
        <v>15</v>
      </c>
    </row>
    <row r="249" spans="1:7" x14ac:dyDescent="0.25">
      <c r="B249" s="332"/>
      <c r="C249" s="387" t="s">
        <v>125</v>
      </c>
      <c r="D249" s="387" t="s">
        <v>126</v>
      </c>
      <c r="E249" s="388" t="s">
        <v>12</v>
      </c>
      <c r="F249" s="388" t="s">
        <v>127</v>
      </c>
      <c r="G249" s="345" t="s">
        <v>16</v>
      </c>
    </row>
    <row r="250" spans="1:7" x14ac:dyDescent="0.25">
      <c r="B250" s="333"/>
      <c r="C250" s="389" t="s">
        <v>4</v>
      </c>
      <c r="D250" s="389" t="s">
        <v>5</v>
      </c>
      <c r="E250" s="390" t="s">
        <v>6</v>
      </c>
      <c r="F250" s="390" t="s">
        <v>17</v>
      </c>
      <c r="G250" s="346" t="s">
        <v>18</v>
      </c>
    </row>
    <row r="251" spans="1:7" x14ac:dyDescent="0.25">
      <c r="A251" s="445"/>
      <c r="C251" s="380"/>
      <c r="D251" s="380"/>
      <c r="E251" s="391"/>
      <c r="F251" s="380"/>
      <c r="G251" s="441"/>
    </row>
    <row r="252" spans="1:7" x14ac:dyDescent="0.25">
      <c r="B252" s="9" t="s">
        <v>2</v>
      </c>
      <c r="C252" s="377"/>
      <c r="D252" s="377"/>
      <c r="E252" s="378"/>
      <c r="F252" s="377"/>
      <c r="G252" s="438"/>
    </row>
    <row r="253" spans="1:7" x14ac:dyDescent="0.25">
      <c r="B253" s="7" t="s">
        <v>20</v>
      </c>
      <c r="C253" s="377">
        <v>15</v>
      </c>
      <c r="D253" s="377">
        <v>1692669211</v>
      </c>
      <c r="E253" s="378">
        <f t="shared" ref="E253:E258" si="12">+D253/C253</f>
        <v>112844614.06666666</v>
      </c>
      <c r="F253" s="377">
        <v>19</v>
      </c>
      <c r="G253" s="438">
        <v>0.91</v>
      </c>
    </row>
    <row r="254" spans="1:7" x14ac:dyDescent="0.25">
      <c r="B254" s="7" t="s">
        <v>21</v>
      </c>
      <c r="C254" s="124">
        <v>1</v>
      </c>
      <c r="D254" s="358">
        <v>20478633</v>
      </c>
      <c r="E254" s="378">
        <f t="shared" si="12"/>
        <v>20478633</v>
      </c>
      <c r="F254" s="414">
        <v>2</v>
      </c>
      <c r="G254" s="401">
        <v>1</v>
      </c>
    </row>
    <row r="255" spans="1:7" x14ac:dyDescent="0.25">
      <c r="B255" s="7" t="s">
        <v>22</v>
      </c>
      <c r="C255" s="124">
        <v>1</v>
      </c>
      <c r="D255" s="358">
        <v>77950530</v>
      </c>
      <c r="E255" s="378">
        <f t="shared" si="12"/>
        <v>77950530</v>
      </c>
      <c r="F255" s="414">
        <v>60</v>
      </c>
      <c r="G255" s="401">
        <v>1</v>
      </c>
    </row>
    <row r="256" spans="1:7" x14ac:dyDescent="0.25">
      <c r="B256" s="7" t="s">
        <v>23</v>
      </c>
      <c r="C256" s="124">
        <v>11</v>
      </c>
      <c r="D256" s="358">
        <v>895821306</v>
      </c>
      <c r="E256" s="378">
        <f t="shared" si="12"/>
        <v>81438300.545454547</v>
      </c>
      <c r="F256" s="414">
        <v>14</v>
      </c>
      <c r="G256" s="401">
        <v>0.92</v>
      </c>
    </row>
    <row r="257" spans="2:7" x14ac:dyDescent="0.25">
      <c r="B257" s="7" t="s">
        <v>24</v>
      </c>
      <c r="C257" s="124">
        <v>11</v>
      </c>
      <c r="D257" s="358">
        <v>952400136</v>
      </c>
      <c r="E257" s="196">
        <f t="shared" si="12"/>
        <v>86581830.545454547</v>
      </c>
      <c r="F257" s="414">
        <v>41</v>
      </c>
      <c r="G257" s="401">
        <v>0.93</v>
      </c>
    </row>
    <row r="258" spans="2:7" x14ac:dyDescent="0.25">
      <c r="B258" s="7" t="s">
        <v>25</v>
      </c>
      <c r="C258" s="124">
        <v>9</v>
      </c>
      <c r="D258" s="358">
        <v>780081130</v>
      </c>
      <c r="E258" s="196">
        <f t="shared" si="12"/>
        <v>86675681.111111104</v>
      </c>
      <c r="F258" s="414">
        <v>28</v>
      </c>
      <c r="G258" s="401">
        <v>0.89</v>
      </c>
    </row>
    <row r="259" spans="2:7" x14ac:dyDescent="0.25">
      <c r="B259" s="7" t="s">
        <v>26</v>
      </c>
      <c r="C259" s="330">
        <v>9</v>
      </c>
      <c r="D259" s="330">
        <v>1146668097</v>
      </c>
      <c r="E259" s="281">
        <f>+D259/C259</f>
        <v>127407566.33333333</v>
      </c>
      <c r="F259" s="330">
        <v>18</v>
      </c>
      <c r="G259" s="447">
        <v>0.84</v>
      </c>
    </row>
    <row r="260" spans="2:7" x14ac:dyDescent="0.25">
      <c r="B260" s="7" t="s">
        <v>27</v>
      </c>
      <c r="C260" s="124">
        <v>13</v>
      </c>
      <c r="D260" s="358">
        <v>814835083</v>
      </c>
      <c r="E260" s="196">
        <f>+D260/C260</f>
        <v>62679621.769230768</v>
      </c>
      <c r="F260" s="414">
        <v>21</v>
      </c>
      <c r="G260" s="401">
        <v>0.82</v>
      </c>
    </row>
    <row r="261" spans="2:7" x14ac:dyDescent="0.25">
      <c r="B261" s="7" t="s">
        <v>28</v>
      </c>
      <c r="C261" s="124">
        <v>8</v>
      </c>
      <c r="D261" s="358">
        <v>965401218</v>
      </c>
      <c r="E261" s="196">
        <f>+D261/C261</f>
        <v>120675152.25</v>
      </c>
      <c r="F261" s="414">
        <v>18</v>
      </c>
      <c r="G261" s="401">
        <v>0.9</v>
      </c>
    </row>
    <row r="262" spans="2:7" x14ac:dyDescent="0.25">
      <c r="B262" s="145" t="s">
        <v>29</v>
      </c>
      <c r="C262" s="124">
        <v>8</v>
      </c>
      <c r="D262" s="377">
        <v>418893673</v>
      </c>
      <c r="E262" s="196">
        <f>+D262/C262</f>
        <v>52361709.125</v>
      </c>
      <c r="F262" s="414">
        <v>76</v>
      </c>
      <c r="G262" s="401">
        <v>0.84</v>
      </c>
    </row>
    <row r="263" spans="2:7" x14ac:dyDescent="0.25">
      <c r="B263" s="145" t="s">
        <v>30</v>
      </c>
      <c r="C263" s="124">
        <v>12</v>
      </c>
      <c r="D263" s="358">
        <v>1365842493</v>
      </c>
      <c r="E263" s="196">
        <v>113820207.75</v>
      </c>
      <c r="F263" s="414">
        <v>77.389319065503699</v>
      </c>
      <c r="G263" s="401">
        <v>0.82793455349759715</v>
      </c>
    </row>
    <row r="264" spans="2:7" x14ac:dyDescent="0.25">
      <c r="B264" s="7" t="s">
        <v>31</v>
      </c>
      <c r="C264" s="124">
        <v>24</v>
      </c>
      <c r="D264" s="358">
        <v>2696269430</v>
      </c>
      <c r="E264" s="196">
        <v>112344559.58333333</v>
      </c>
      <c r="F264" s="414">
        <v>24.465898110931739</v>
      </c>
      <c r="G264" s="401">
        <v>0.8155472626858733</v>
      </c>
    </row>
    <row r="265" spans="2:7" x14ac:dyDescent="0.25">
      <c r="B265" s="7"/>
      <c r="C265" s="455"/>
      <c r="D265" s="457"/>
      <c r="E265" s="456"/>
      <c r="F265" s="414"/>
      <c r="G265" s="401"/>
    </row>
    <row r="266" spans="2:7" x14ac:dyDescent="0.25">
      <c r="B266" s="258" t="s">
        <v>144</v>
      </c>
      <c r="C266" s="360">
        <f>SUM(C252:C264)</f>
        <v>122</v>
      </c>
      <c r="D266" s="360">
        <f>SUM(D252:D264)</f>
        <v>11827310940</v>
      </c>
      <c r="E266" s="97">
        <f>D266/C266</f>
        <v>96945171.63934426</v>
      </c>
      <c r="F266" s="410">
        <f>(($D253*F253)+($D254*F254)+($D255*F255)+($D256*F256)+($D257*F257)+($D258*F258)+($D259*F259)+($D260*F260)+($D261*F261)+($D262*F262)+($D263*F263)+(D264*F264))/$D266</f>
        <v>31.194229917996896</v>
      </c>
      <c r="G266" s="278">
        <f>(+($D253*G253)+($D254*G254)+($D255*G255)+($D256*G256)+($D257*G257)+($D258*G258)+($D259*G259)+($D260*G260)+($D261*G261)+($D262*G262)+($D263*G263)+(D264*G264))/$D266</f>
        <v>0.8645058229491428</v>
      </c>
    </row>
    <row r="267" spans="2:7" ht="6.6" customHeight="1" x14ac:dyDescent="0.25">
      <c r="B267" s="431"/>
      <c r="C267" s="384"/>
      <c r="D267" s="384"/>
      <c r="E267" s="384"/>
      <c r="F267" s="384"/>
      <c r="G267" s="440"/>
    </row>
    <row r="268" spans="2:7" x14ac:dyDescent="0.25">
      <c r="B268" s="284" t="s">
        <v>128</v>
      </c>
      <c r="C268" s="392"/>
      <c r="D268" s="392"/>
      <c r="E268" s="392"/>
      <c r="F268" s="392"/>
      <c r="G268" s="442"/>
    </row>
    <row r="269" spans="2:7" x14ac:dyDescent="0.25">
      <c r="B269" s="284" t="s">
        <v>129</v>
      </c>
      <c r="C269" s="392"/>
      <c r="D269" s="392"/>
      <c r="E269" s="392"/>
      <c r="F269" s="392"/>
      <c r="G269" s="442"/>
    </row>
    <row r="270" spans="2:7" x14ac:dyDescent="0.25">
      <c r="B270" s="284" t="s">
        <v>130</v>
      </c>
      <c r="C270" s="392"/>
      <c r="D270" s="392"/>
      <c r="E270" s="392"/>
      <c r="F270" s="392"/>
      <c r="G270" s="442"/>
    </row>
    <row r="271" spans="2:7" x14ac:dyDescent="0.25">
      <c r="B271" s="284" t="s">
        <v>131</v>
      </c>
      <c r="C271" s="392"/>
      <c r="D271" s="392"/>
      <c r="E271" s="392"/>
      <c r="F271" s="392"/>
      <c r="G271" s="442"/>
    </row>
    <row r="272" spans="2:7" x14ac:dyDescent="0.25">
      <c r="B272" s="284" t="s">
        <v>132</v>
      </c>
    </row>
    <row r="273" spans="2:7" x14ac:dyDescent="0.25">
      <c r="B273" s="605" t="s">
        <v>138</v>
      </c>
      <c r="C273" s="605"/>
      <c r="D273" s="605"/>
      <c r="E273" s="605"/>
      <c r="F273" s="605"/>
      <c r="G273" s="605"/>
    </row>
    <row r="274" spans="2:7" ht="36" customHeight="1" x14ac:dyDescent="0.25">
      <c r="B274" s="609" t="s">
        <v>145</v>
      </c>
      <c r="C274" s="609"/>
      <c r="D274" s="609"/>
      <c r="E274" s="609"/>
      <c r="F274" s="609"/>
      <c r="G274" s="609"/>
    </row>
  </sheetData>
  <mergeCells count="2">
    <mergeCell ref="B273:G273"/>
    <mergeCell ref="B274:G274"/>
  </mergeCells>
  <pageMargins left="0.7" right="0.7" top="0.75" bottom="0.75" header="0.3" footer="0.3"/>
  <pageSetup orientation="portrait" horizontalDpi="4294967295" verticalDpi="4294967295" r:id="rId1"/>
  <ignoredErrors>
    <ignoredError sqref="C8:G8 C209:G209 C250:G250" numberStoredAsText="1"/>
    <ignoredError sqref="F24:G24 F40:G40 F56:G56 F72:G72 F88:G88 F104:G104 F120:G120 F136:G136 F152:G152 F168:G168 F184:G184 F200:G200 F202:G202 F225:G225 F243:G243 F266:G266 F241:G24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288"/>
  <sheetViews>
    <sheetView showGridLines="0" topLeftCell="A260" workbookViewId="0">
      <selection activeCell="C272" sqref="C272"/>
    </sheetView>
  </sheetViews>
  <sheetFormatPr baseColWidth="10" defaultRowHeight="13.2" x14ac:dyDescent="0.25"/>
  <cols>
    <col min="1" max="1" width="1" customWidth="1"/>
    <col min="2" max="2" width="20.33203125" customWidth="1"/>
    <col min="3" max="3" width="12.6640625" customWidth="1"/>
    <col min="4" max="4" width="13.5546875" customWidth="1"/>
    <col min="5" max="7" width="12.6640625" customWidth="1"/>
  </cols>
  <sheetData>
    <row r="1" spans="2:7" ht="6.75" customHeight="1" x14ac:dyDescent="0.25"/>
    <row r="2" spans="2:7" x14ac:dyDescent="0.25">
      <c r="B2" s="11" t="s">
        <v>118</v>
      </c>
      <c r="C2" s="2"/>
      <c r="D2" s="3"/>
      <c r="E2" s="4"/>
      <c r="F2" s="55"/>
      <c r="G2" s="56"/>
    </row>
    <row r="3" spans="2:7" x14ac:dyDescent="0.25">
      <c r="B3" s="240" t="s">
        <v>136</v>
      </c>
      <c r="C3" s="2"/>
      <c r="D3" s="3"/>
      <c r="E3" s="4"/>
      <c r="F3" s="55"/>
      <c r="G3" s="56"/>
    </row>
    <row r="4" spans="2:7" ht="5.25" customHeight="1" x14ac:dyDescent="0.25">
      <c r="B4" s="1"/>
      <c r="C4" s="2"/>
      <c r="D4" s="3"/>
      <c r="E4" s="4"/>
      <c r="F4" s="55"/>
      <c r="G4" s="56"/>
    </row>
    <row r="5" spans="2:7" x14ac:dyDescent="0.25">
      <c r="B5" s="128" t="s">
        <v>120</v>
      </c>
      <c r="C5" s="2"/>
      <c r="D5" s="3"/>
      <c r="E5" s="4"/>
      <c r="F5" s="55"/>
      <c r="G5" s="56"/>
    </row>
    <row r="6" spans="2:7" x14ac:dyDescent="0.25">
      <c r="B6" s="110" t="s">
        <v>7</v>
      </c>
      <c r="C6" s="111" t="s">
        <v>51</v>
      </c>
      <c r="D6" s="112" t="s">
        <v>3</v>
      </c>
      <c r="E6" s="61" t="s">
        <v>11</v>
      </c>
      <c r="F6" s="113" t="s">
        <v>13</v>
      </c>
      <c r="G6" s="62" t="s">
        <v>15</v>
      </c>
    </row>
    <row r="7" spans="2:7" x14ac:dyDescent="0.25">
      <c r="B7" s="114"/>
      <c r="C7" s="115" t="s">
        <v>9</v>
      </c>
      <c r="D7" s="116" t="s">
        <v>50</v>
      </c>
      <c r="E7" s="117" t="s">
        <v>52</v>
      </c>
      <c r="F7" s="118" t="s">
        <v>52</v>
      </c>
      <c r="G7" s="119" t="s">
        <v>16</v>
      </c>
    </row>
    <row r="8" spans="2:7" x14ac:dyDescent="0.25">
      <c r="B8" s="41"/>
      <c r="C8" s="120" t="s">
        <v>4</v>
      </c>
      <c r="D8" s="120" t="s">
        <v>5</v>
      </c>
      <c r="E8" s="121" t="s">
        <v>6</v>
      </c>
      <c r="F8" s="122" t="s">
        <v>17</v>
      </c>
      <c r="G8" s="122" t="s">
        <v>18</v>
      </c>
    </row>
    <row r="9" spans="2:7" x14ac:dyDescent="0.25">
      <c r="B9" s="7"/>
      <c r="C9" s="33"/>
      <c r="D9" s="33"/>
      <c r="E9" s="93"/>
      <c r="F9" s="243"/>
      <c r="G9" s="247"/>
    </row>
    <row r="10" spans="2:7" x14ac:dyDescent="0.25">
      <c r="B10" s="9" t="s">
        <v>19</v>
      </c>
      <c r="C10" s="52"/>
      <c r="D10" s="23"/>
      <c r="E10" s="94"/>
      <c r="F10" s="244"/>
      <c r="G10" s="130"/>
    </row>
    <row r="11" spans="2:7" x14ac:dyDescent="0.25">
      <c r="B11" s="7" t="s">
        <v>20</v>
      </c>
      <c r="C11" s="125">
        <v>755</v>
      </c>
      <c r="D11" s="180">
        <v>635014996</v>
      </c>
      <c r="E11" s="196">
        <f t="shared" ref="E11:E22" si="0">+D11/C11</f>
        <v>841079.46490066231</v>
      </c>
      <c r="F11" s="153">
        <v>50</v>
      </c>
      <c r="G11" s="190">
        <v>1.73</v>
      </c>
    </row>
    <row r="12" spans="2:7" x14ac:dyDescent="0.25">
      <c r="B12" s="7" t="s">
        <v>21</v>
      </c>
      <c r="C12" s="125">
        <v>543</v>
      </c>
      <c r="D12" s="180">
        <v>456873978</v>
      </c>
      <c r="E12" s="196">
        <f t="shared" si="0"/>
        <v>841388.54143646406</v>
      </c>
      <c r="F12" s="153">
        <v>49</v>
      </c>
      <c r="G12" s="190">
        <v>1.7</v>
      </c>
    </row>
    <row r="13" spans="2:7" x14ac:dyDescent="0.25">
      <c r="B13" s="7" t="s">
        <v>22</v>
      </c>
      <c r="C13" s="125">
        <v>551</v>
      </c>
      <c r="D13" s="180">
        <v>479604569</v>
      </c>
      <c r="E13" s="196">
        <f t="shared" si="0"/>
        <v>870425.71506352082</v>
      </c>
      <c r="F13" s="153">
        <v>48</v>
      </c>
      <c r="G13" s="190">
        <v>1.71</v>
      </c>
    </row>
    <row r="14" spans="2:7" x14ac:dyDescent="0.25">
      <c r="B14" s="7" t="s">
        <v>23</v>
      </c>
      <c r="C14" s="125">
        <v>606</v>
      </c>
      <c r="D14" s="180">
        <v>519768634</v>
      </c>
      <c r="E14" s="196">
        <f t="shared" si="0"/>
        <v>857704.01650165021</v>
      </c>
      <c r="F14" s="153">
        <v>48</v>
      </c>
      <c r="G14" s="190">
        <v>1.7</v>
      </c>
    </row>
    <row r="15" spans="2:7" x14ac:dyDescent="0.25">
      <c r="B15" s="7" t="s">
        <v>24</v>
      </c>
      <c r="C15" s="125">
        <v>614</v>
      </c>
      <c r="D15" s="180">
        <v>576720233</v>
      </c>
      <c r="E15" s="196">
        <f t="shared" si="0"/>
        <v>939283.76710097725</v>
      </c>
      <c r="F15" s="153">
        <v>51</v>
      </c>
      <c r="G15" s="190">
        <v>1.73</v>
      </c>
    </row>
    <row r="16" spans="2:7" x14ac:dyDescent="0.25">
      <c r="B16" s="7" t="s">
        <v>25</v>
      </c>
      <c r="C16" s="125">
        <v>524</v>
      </c>
      <c r="D16" s="180">
        <v>453125766</v>
      </c>
      <c r="E16" s="196">
        <f t="shared" si="0"/>
        <v>864743.82824427483</v>
      </c>
      <c r="F16" s="153">
        <v>49</v>
      </c>
      <c r="G16" s="190">
        <v>1.71</v>
      </c>
    </row>
    <row r="17" spans="2:7" x14ac:dyDescent="0.25">
      <c r="B17" s="7" t="s">
        <v>26</v>
      </c>
      <c r="C17" s="125">
        <v>715</v>
      </c>
      <c r="D17" s="180">
        <v>737738879</v>
      </c>
      <c r="E17" s="196">
        <f t="shared" si="0"/>
        <v>1031802.627972028</v>
      </c>
      <c r="F17" s="153">
        <v>51</v>
      </c>
      <c r="G17" s="190">
        <v>1.66</v>
      </c>
    </row>
    <row r="18" spans="2:7" x14ac:dyDescent="0.25">
      <c r="B18" s="7" t="s">
        <v>27</v>
      </c>
      <c r="C18" s="125">
        <v>691</v>
      </c>
      <c r="D18" s="180">
        <v>678928284</v>
      </c>
      <c r="E18" s="196">
        <f t="shared" si="0"/>
        <v>982530.07814761216</v>
      </c>
      <c r="F18" s="153">
        <v>50</v>
      </c>
      <c r="G18" s="190">
        <v>1.71</v>
      </c>
    </row>
    <row r="19" spans="2:7" x14ac:dyDescent="0.25">
      <c r="B19" s="7" t="s">
        <v>28</v>
      </c>
      <c r="C19" s="125">
        <v>741</v>
      </c>
      <c r="D19" s="180">
        <v>687682805</v>
      </c>
      <c r="E19" s="196">
        <f t="shared" si="0"/>
        <v>928046.97031039139</v>
      </c>
      <c r="F19" s="153">
        <v>52</v>
      </c>
      <c r="G19" s="190">
        <v>1.71</v>
      </c>
    </row>
    <row r="20" spans="2:7" x14ac:dyDescent="0.25">
      <c r="B20" s="7" t="s">
        <v>29</v>
      </c>
      <c r="C20" s="125">
        <v>868</v>
      </c>
      <c r="D20" s="180">
        <v>826463166</v>
      </c>
      <c r="E20" s="196">
        <f t="shared" si="0"/>
        <v>952146.50460829493</v>
      </c>
      <c r="F20" s="153">
        <v>52</v>
      </c>
      <c r="G20" s="190">
        <v>1.71</v>
      </c>
    </row>
    <row r="21" spans="2:7" x14ac:dyDescent="0.25">
      <c r="B21" s="7" t="s">
        <v>30</v>
      </c>
      <c r="C21" s="125">
        <v>961</v>
      </c>
      <c r="D21" s="180">
        <v>934522804</v>
      </c>
      <c r="E21" s="196">
        <f t="shared" si="0"/>
        <v>972448.28720083251</v>
      </c>
      <c r="F21" s="153">
        <v>53</v>
      </c>
      <c r="G21" s="190">
        <v>1.73</v>
      </c>
    </row>
    <row r="22" spans="2:7" x14ac:dyDescent="0.25">
      <c r="B22" s="7" t="s">
        <v>31</v>
      </c>
      <c r="C22" s="125">
        <v>1010</v>
      </c>
      <c r="D22" s="180">
        <v>907566399</v>
      </c>
      <c r="E22" s="196">
        <f t="shared" si="0"/>
        <v>898580.59306930692</v>
      </c>
      <c r="F22" s="153">
        <v>52</v>
      </c>
      <c r="G22" s="190">
        <v>1.75</v>
      </c>
    </row>
    <row r="23" spans="2:7" x14ac:dyDescent="0.25">
      <c r="B23" s="7"/>
      <c r="C23" s="78"/>
      <c r="D23" s="78"/>
      <c r="E23" s="96"/>
      <c r="F23" s="246"/>
      <c r="G23" s="179"/>
    </row>
    <row r="24" spans="2:7" x14ac:dyDescent="0.25">
      <c r="B24" s="29" t="s">
        <v>0</v>
      </c>
      <c r="C24" s="83">
        <f>SUM(C11:C23)</f>
        <v>8579</v>
      </c>
      <c r="D24" s="83">
        <f>SUM(D11:D23)</f>
        <v>7894010513</v>
      </c>
      <c r="E24" s="97">
        <f>D24/C24</f>
        <v>920155.08952092321</v>
      </c>
      <c r="F24" s="85">
        <f>(($D11*F11)+($D12*F12)+($D13*F13)+($D14*F14)+($D15*F15)+($D16*F16)+($D17*F17)+($D18*F18)+($D19*F19)+($D20*F20)+($D21*F21)+($D22*F22))/$D24</f>
        <v>50.76674664975836</v>
      </c>
      <c r="G24" s="86">
        <f>(($D11*G11)+($D12*G12)+($D13*G13)+($D14*G14)+($D15*G15)+($D16*G16)+($D17*G17)+($D18*G18)+($D19*G19)+($D20*G20)+($D21*G21)+($D22*G22))/$D24</f>
        <v>1.7141264762057709</v>
      </c>
    </row>
    <row r="25" spans="2:7" x14ac:dyDescent="0.25">
      <c r="B25" s="9"/>
      <c r="C25" s="154"/>
      <c r="D25" s="154"/>
      <c r="E25" s="159"/>
      <c r="F25" s="155"/>
      <c r="G25" s="156"/>
    </row>
    <row r="26" spans="2:7" x14ac:dyDescent="0.25">
      <c r="B26" s="9" t="s">
        <v>81</v>
      </c>
      <c r="C26" s="154"/>
      <c r="D26" s="154"/>
      <c r="E26" s="160"/>
      <c r="F26" s="155"/>
      <c r="G26" s="156"/>
    </row>
    <row r="27" spans="2:7" x14ac:dyDescent="0.25">
      <c r="B27" s="7" t="s">
        <v>20</v>
      </c>
      <c r="C27" s="125">
        <v>275</v>
      </c>
      <c r="D27" s="180">
        <v>266192202</v>
      </c>
      <c r="E27" s="196">
        <f t="shared" ref="E27:E38" si="1">+D27/C27</f>
        <v>967971.64363636367</v>
      </c>
      <c r="F27" s="153">
        <v>47</v>
      </c>
      <c r="G27" s="190">
        <v>1.9</v>
      </c>
    </row>
    <row r="28" spans="2:7" x14ac:dyDescent="0.25">
      <c r="B28" s="7" t="s">
        <v>21</v>
      </c>
      <c r="C28" s="125">
        <v>203</v>
      </c>
      <c r="D28" s="180">
        <v>240540287</v>
      </c>
      <c r="E28" s="196">
        <f t="shared" si="1"/>
        <v>1184927.5221674878</v>
      </c>
      <c r="F28" s="153">
        <v>51</v>
      </c>
      <c r="G28" s="190">
        <v>1.81</v>
      </c>
    </row>
    <row r="29" spans="2:7" x14ac:dyDescent="0.25">
      <c r="B29" s="7" t="s">
        <v>22</v>
      </c>
      <c r="C29" s="125">
        <v>175</v>
      </c>
      <c r="D29" s="180">
        <v>189226761</v>
      </c>
      <c r="E29" s="196">
        <f t="shared" si="1"/>
        <v>1081295.7771428572</v>
      </c>
      <c r="F29" s="153">
        <v>50</v>
      </c>
      <c r="G29" s="190">
        <v>1.86</v>
      </c>
    </row>
    <row r="30" spans="2:7" x14ac:dyDescent="0.25">
      <c r="B30" s="7" t="s">
        <v>23</v>
      </c>
      <c r="C30" s="125">
        <v>180</v>
      </c>
      <c r="D30" s="180">
        <v>200141710</v>
      </c>
      <c r="E30" s="196">
        <f t="shared" si="1"/>
        <v>1111898.388888889</v>
      </c>
      <c r="F30" s="153">
        <v>49</v>
      </c>
      <c r="G30" s="190">
        <v>1.88</v>
      </c>
    </row>
    <row r="31" spans="2:7" x14ac:dyDescent="0.25">
      <c r="B31" s="7" t="s">
        <v>24</v>
      </c>
      <c r="C31" s="125">
        <v>152</v>
      </c>
      <c r="D31" s="180">
        <v>169363583</v>
      </c>
      <c r="E31" s="196">
        <f t="shared" si="1"/>
        <v>1114234.0986842106</v>
      </c>
      <c r="F31" s="153">
        <v>52</v>
      </c>
      <c r="G31" s="190">
        <v>1.85</v>
      </c>
    </row>
    <row r="32" spans="2:7" x14ac:dyDescent="0.25">
      <c r="B32" s="7" t="s">
        <v>25</v>
      </c>
      <c r="C32" s="125">
        <v>169</v>
      </c>
      <c r="D32" s="180">
        <v>167808260</v>
      </c>
      <c r="E32" s="196">
        <f t="shared" si="1"/>
        <v>992948.28402366862</v>
      </c>
      <c r="F32" s="153">
        <v>48</v>
      </c>
      <c r="G32" s="190">
        <v>1.9</v>
      </c>
    </row>
    <row r="33" spans="2:7" x14ac:dyDescent="0.25">
      <c r="B33" s="7" t="s">
        <v>26</v>
      </c>
      <c r="C33" s="125">
        <v>202</v>
      </c>
      <c r="D33" s="180">
        <v>249291938</v>
      </c>
      <c r="E33" s="196">
        <f t="shared" si="1"/>
        <v>1234118.504950495</v>
      </c>
      <c r="F33" s="153">
        <v>49</v>
      </c>
      <c r="G33" s="190">
        <v>1.49</v>
      </c>
    </row>
    <row r="34" spans="2:7" x14ac:dyDescent="0.25">
      <c r="B34" s="7" t="s">
        <v>27</v>
      </c>
      <c r="C34" s="125">
        <v>195</v>
      </c>
      <c r="D34" s="180">
        <v>214639842</v>
      </c>
      <c r="E34" s="196">
        <f t="shared" si="1"/>
        <v>1100717.1384615384</v>
      </c>
      <c r="F34" s="153">
        <v>50</v>
      </c>
      <c r="G34" s="190">
        <v>1.8</v>
      </c>
    </row>
    <row r="35" spans="2:7" x14ac:dyDescent="0.25">
      <c r="B35" s="7" t="s">
        <v>28</v>
      </c>
      <c r="C35" s="125">
        <v>176</v>
      </c>
      <c r="D35" s="180">
        <v>223964060</v>
      </c>
      <c r="E35" s="196">
        <f t="shared" si="1"/>
        <v>1272523.0681818181</v>
      </c>
      <c r="F35" s="153">
        <v>54</v>
      </c>
      <c r="G35" s="190">
        <v>1.83</v>
      </c>
    </row>
    <row r="36" spans="2:7" x14ac:dyDescent="0.25">
      <c r="B36" s="7" t="s">
        <v>29</v>
      </c>
      <c r="C36" s="125">
        <v>209</v>
      </c>
      <c r="D36" s="180">
        <v>229286516</v>
      </c>
      <c r="E36" s="196">
        <f t="shared" si="1"/>
        <v>1097064.6698564594</v>
      </c>
      <c r="F36" s="153">
        <v>51</v>
      </c>
      <c r="G36" s="190">
        <v>1.81</v>
      </c>
    </row>
    <row r="37" spans="2:7" x14ac:dyDescent="0.25">
      <c r="B37" s="7" t="s">
        <v>30</v>
      </c>
      <c r="C37" s="125">
        <v>235</v>
      </c>
      <c r="D37" s="180">
        <v>267541682</v>
      </c>
      <c r="E37" s="196">
        <f t="shared" si="1"/>
        <v>1138475.2425531915</v>
      </c>
      <c r="F37" s="153">
        <v>51</v>
      </c>
      <c r="G37" s="190">
        <v>1.77</v>
      </c>
    </row>
    <row r="38" spans="2:7" x14ac:dyDescent="0.25">
      <c r="B38" s="7" t="s">
        <v>31</v>
      </c>
      <c r="C38" s="125">
        <v>432</v>
      </c>
      <c r="D38" s="180">
        <v>551790347</v>
      </c>
      <c r="E38" s="196">
        <f t="shared" si="1"/>
        <v>1277292.4699074074</v>
      </c>
      <c r="F38" s="153">
        <v>52</v>
      </c>
      <c r="G38" s="190">
        <v>1.86</v>
      </c>
    </row>
    <row r="39" spans="2:7" x14ac:dyDescent="0.25">
      <c r="B39" s="9"/>
      <c r="C39" s="78"/>
      <c r="D39" s="78"/>
      <c r="E39" s="96"/>
      <c r="F39" s="246"/>
      <c r="G39" s="179"/>
    </row>
    <row r="40" spans="2:7" x14ac:dyDescent="0.25">
      <c r="B40" s="29" t="s">
        <v>0</v>
      </c>
      <c r="C40" s="83">
        <f>SUM(C27:C39)</f>
        <v>2603</v>
      </c>
      <c r="D40" s="83">
        <f>SUM(D27:D39)</f>
        <v>2969787188</v>
      </c>
      <c r="E40" s="97">
        <f>D40/C40</f>
        <v>1140909.4076066078</v>
      </c>
      <c r="F40" s="85">
        <f>(($D27*F27)+($D28*F28)+($D29*F29)+($D30*F30)+($D31*F31)+($D32*F32)+($D33*F33)+($D34*F34)+($D35*F35)+($D36*F36)+($D37*F37)+($D38*F38))/$D40</f>
        <v>50.502361185012965</v>
      </c>
      <c r="G40" s="86">
        <f>(($D27*G27)+($D28*G28)+($D29*G29)+($D30*G30)+($D31*G31)+($D32*G32)+($D33*G33)+($D34*G34)+($D35*G35)+($D36*G36)+($D37*G37)+($D38*G38))/$D40</f>
        <v>1.8129474015429015</v>
      </c>
    </row>
    <row r="41" spans="2:7" x14ac:dyDescent="0.25">
      <c r="B41" s="32"/>
      <c r="C41" s="87"/>
      <c r="D41" s="87"/>
      <c r="E41" s="98"/>
      <c r="F41" s="88"/>
      <c r="G41" s="89"/>
    </row>
    <row r="42" spans="2:7" x14ac:dyDescent="0.25">
      <c r="B42" s="9" t="s">
        <v>79</v>
      </c>
      <c r="C42" s="78"/>
      <c r="D42" s="78"/>
      <c r="E42" s="124"/>
      <c r="F42" s="80"/>
      <c r="G42" s="81"/>
    </row>
    <row r="43" spans="2:7" x14ac:dyDescent="0.25">
      <c r="B43" s="7" t="s">
        <v>20</v>
      </c>
      <c r="C43" s="125">
        <v>165</v>
      </c>
      <c r="D43" s="180">
        <v>160505431</v>
      </c>
      <c r="E43" s="196">
        <f t="shared" ref="E43:E54" si="2">+D43/C43</f>
        <v>972760.18787878787</v>
      </c>
      <c r="F43" s="153">
        <v>53</v>
      </c>
      <c r="G43" s="190">
        <v>1.99</v>
      </c>
    </row>
    <row r="44" spans="2:7" x14ac:dyDescent="0.25">
      <c r="B44" s="7" t="s">
        <v>21</v>
      </c>
      <c r="C44" s="125">
        <v>123</v>
      </c>
      <c r="D44" s="180">
        <v>118888296</v>
      </c>
      <c r="E44" s="196">
        <f t="shared" si="2"/>
        <v>966571.51219512196</v>
      </c>
      <c r="F44" s="153">
        <v>50</v>
      </c>
      <c r="G44" s="190">
        <v>1.99</v>
      </c>
    </row>
    <row r="45" spans="2:7" x14ac:dyDescent="0.25">
      <c r="B45" s="7" t="s">
        <v>22</v>
      </c>
      <c r="C45" s="125">
        <v>148</v>
      </c>
      <c r="D45" s="180">
        <v>157465399</v>
      </c>
      <c r="E45" s="196">
        <f t="shared" si="2"/>
        <v>1063955.3986486488</v>
      </c>
      <c r="F45" s="153">
        <v>49</v>
      </c>
      <c r="G45" s="190">
        <v>1.99</v>
      </c>
    </row>
    <row r="46" spans="2:7" x14ac:dyDescent="0.25">
      <c r="B46" s="7" t="s">
        <v>23</v>
      </c>
      <c r="C46" s="125">
        <v>120</v>
      </c>
      <c r="D46" s="180">
        <v>125428616</v>
      </c>
      <c r="E46" s="196">
        <f t="shared" si="2"/>
        <v>1045238.4666666667</v>
      </c>
      <c r="F46" s="153">
        <v>48</v>
      </c>
      <c r="G46" s="190">
        <v>1.99</v>
      </c>
    </row>
    <row r="47" spans="2:7" x14ac:dyDescent="0.25">
      <c r="B47" s="7" t="s">
        <v>24</v>
      </c>
      <c r="C47" s="125">
        <v>124</v>
      </c>
      <c r="D47" s="180">
        <v>149338097</v>
      </c>
      <c r="E47" s="196">
        <f t="shared" si="2"/>
        <v>1204339.4919354839</v>
      </c>
      <c r="F47" s="153">
        <v>53</v>
      </c>
      <c r="G47" s="190">
        <v>1.99</v>
      </c>
    </row>
    <row r="48" spans="2:7" x14ac:dyDescent="0.25">
      <c r="B48" s="7" t="s">
        <v>25</v>
      </c>
      <c r="C48" s="125">
        <v>105</v>
      </c>
      <c r="D48" s="180">
        <v>112787325</v>
      </c>
      <c r="E48" s="196">
        <f t="shared" si="2"/>
        <v>1074165</v>
      </c>
      <c r="F48" s="153">
        <v>51</v>
      </c>
      <c r="G48" s="190">
        <v>1.99</v>
      </c>
    </row>
    <row r="49" spans="2:7" x14ac:dyDescent="0.25">
      <c r="B49" s="7" t="s">
        <v>26</v>
      </c>
      <c r="C49" s="125">
        <v>179</v>
      </c>
      <c r="D49" s="180">
        <v>190245490</v>
      </c>
      <c r="E49" s="196">
        <f t="shared" si="2"/>
        <v>1062823.966480447</v>
      </c>
      <c r="F49" s="153">
        <v>50</v>
      </c>
      <c r="G49" s="190">
        <v>1.99</v>
      </c>
    </row>
    <row r="50" spans="2:7" x14ac:dyDescent="0.25">
      <c r="B50" s="7" t="s">
        <v>27</v>
      </c>
      <c r="C50" s="125">
        <v>117</v>
      </c>
      <c r="D50" s="180">
        <v>118078746</v>
      </c>
      <c r="E50" s="196">
        <f t="shared" si="2"/>
        <v>1009220.0512820513</v>
      </c>
      <c r="F50" s="153">
        <v>52</v>
      </c>
      <c r="G50" s="190">
        <v>1.99</v>
      </c>
    </row>
    <row r="51" spans="2:7" x14ac:dyDescent="0.25">
      <c r="B51" s="7" t="s">
        <v>28</v>
      </c>
      <c r="C51" s="125">
        <v>148</v>
      </c>
      <c r="D51" s="180">
        <v>153314199</v>
      </c>
      <c r="E51" s="196">
        <f t="shared" si="2"/>
        <v>1035906.75</v>
      </c>
      <c r="F51" s="153">
        <v>52</v>
      </c>
      <c r="G51" s="190">
        <v>1.7</v>
      </c>
    </row>
    <row r="52" spans="2:7" x14ac:dyDescent="0.25">
      <c r="B52" s="7" t="s">
        <v>29</v>
      </c>
      <c r="C52" s="125">
        <v>155</v>
      </c>
      <c r="D52" s="180">
        <v>182708617</v>
      </c>
      <c r="E52" s="196">
        <f t="shared" si="2"/>
        <v>1178765.270967742</v>
      </c>
      <c r="F52" s="153">
        <v>50</v>
      </c>
      <c r="G52" s="190">
        <v>1.7</v>
      </c>
    </row>
    <row r="53" spans="2:7" x14ac:dyDescent="0.25">
      <c r="B53" s="7" t="s">
        <v>30</v>
      </c>
      <c r="C53" s="125">
        <v>167</v>
      </c>
      <c r="D53" s="180">
        <v>177363382</v>
      </c>
      <c r="E53" s="196">
        <f t="shared" si="2"/>
        <v>1062056.1796407185</v>
      </c>
      <c r="F53" s="153">
        <v>50</v>
      </c>
      <c r="G53" s="190">
        <v>1.7</v>
      </c>
    </row>
    <row r="54" spans="2:7" x14ac:dyDescent="0.25">
      <c r="B54" s="7" t="s">
        <v>31</v>
      </c>
      <c r="C54" s="125">
        <v>221</v>
      </c>
      <c r="D54" s="180">
        <v>230309024</v>
      </c>
      <c r="E54" s="196">
        <f t="shared" si="2"/>
        <v>1042122.2805429865</v>
      </c>
      <c r="F54" s="153">
        <v>51</v>
      </c>
      <c r="G54" s="190">
        <v>1.7</v>
      </c>
    </row>
    <row r="55" spans="2:7" x14ac:dyDescent="0.25">
      <c r="B55" s="7"/>
      <c r="C55" s="78"/>
      <c r="D55" s="78"/>
      <c r="E55" s="99"/>
      <c r="F55" s="80"/>
      <c r="G55" s="81"/>
    </row>
    <row r="56" spans="2:7" x14ac:dyDescent="0.25">
      <c r="B56" s="29" t="s">
        <v>0</v>
      </c>
      <c r="C56" s="83">
        <f>SUM(C43:C54)</f>
        <v>1772</v>
      </c>
      <c r="D56" s="83">
        <f>SUM(D43:D54)</f>
        <v>1876432622</v>
      </c>
      <c r="E56" s="97">
        <f>D56/C56</f>
        <v>1058934.8882618509</v>
      </c>
      <c r="F56" s="85">
        <f>(($D43*F43)+($D44*F44)+($D45*F45)+($D46*F46)+($D47*F47)+($D48*F48)+($D49*F49)+($D50*F50)+($D51*F51)+($D52*F52)+($D53*F53)+($D54*F54))/$D56</f>
        <v>50.749875148994292</v>
      </c>
      <c r="G56" s="86">
        <f>(($D42*G42)+($D43*G43)+($D44*G44)+($D45*G45)+($D46*G46)+($D47*G47)+($D48*G48)+($D49*G49)+($D50*G50)+($D51*G51)+($D52*G52)+($D53*G53)+($D54*G54))/$D56</f>
        <v>1.8750629583757048</v>
      </c>
    </row>
    <row r="57" spans="2:7" x14ac:dyDescent="0.25">
      <c r="B57" s="7"/>
      <c r="C57" s="78"/>
      <c r="D57" s="78"/>
      <c r="E57" s="99"/>
      <c r="F57" s="80"/>
      <c r="G57" s="81"/>
    </row>
    <row r="58" spans="2:7" x14ac:dyDescent="0.25">
      <c r="B58" s="9" t="s">
        <v>68</v>
      </c>
      <c r="C58" s="78"/>
      <c r="D58" s="78"/>
      <c r="E58" s="99"/>
      <c r="F58" s="80"/>
      <c r="G58" s="81"/>
    </row>
    <row r="59" spans="2:7" x14ac:dyDescent="0.25">
      <c r="B59" s="7" t="s">
        <v>20</v>
      </c>
      <c r="C59" s="125">
        <v>39</v>
      </c>
      <c r="D59" s="180">
        <v>21631251</v>
      </c>
      <c r="E59" s="196">
        <f t="shared" ref="E59:E70" si="3">+D59/C59</f>
        <v>554647.4615384615</v>
      </c>
      <c r="F59" s="153">
        <v>19</v>
      </c>
      <c r="G59" s="190">
        <v>1.42</v>
      </c>
    </row>
    <row r="60" spans="2:7" x14ac:dyDescent="0.25">
      <c r="B60" s="7" t="s">
        <v>21</v>
      </c>
      <c r="C60" s="125">
        <v>21</v>
      </c>
      <c r="D60" s="180">
        <v>14016743</v>
      </c>
      <c r="E60" s="196">
        <f t="shared" si="3"/>
        <v>667463.95238095243</v>
      </c>
      <c r="F60" s="153">
        <v>24</v>
      </c>
      <c r="G60" s="190">
        <v>1.66</v>
      </c>
    </row>
    <row r="61" spans="2:7" x14ac:dyDescent="0.25">
      <c r="B61" s="7" t="s">
        <v>22</v>
      </c>
      <c r="C61" s="125">
        <v>20</v>
      </c>
      <c r="D61" s="180">
        <v>14037183</v>
      </c>
      <c r="E61" s="196">
        <f t="shared" si="3"/>
        <v>701859.15</v>
      </c>
      <c r="F61" s="153">
        <v>23</v>
      </c>
      <c r="G61" s="190">
        <v>1.66</v>
      </c>
    </row>
    <row r="62" spans="2:7" x14ac:dyDescent="0.25">
      <c r="B62" s="7" t="s">
        <v>23</v>
      </c>
      <c r="C62" s="125">
        <v>22</v>
      </c>
      <c r="D62" s="180">
        <v>15309277</v>
      </c>
      <c r="E62" s="196">
        <f t="shared" si="3"/>
        <v>695876.22727272729</v>
      </c>
      <c r="F62" s="153">
        <v>22</v>
      </c>
      <c r="G62" s="190">
        <v>1.67</v>
      </c>
    </row>
    <row r="63" spans="2:7" x14ac:dyDescent="0.25">
      <c r="B63" s="7" t="s">
        <v>24</v>
      </c>
      <c r="C63" s="125">
        <v>13</v>
      </c>
      <c r="D63" s="180">
        <v>10031224</v>
      </c>
      <c r="E63" s="196">
        <f t="shared" si="3"/>
        <v>771632.61538461538</v>
      </c>
      <c r="F63" s="153">
        <v>17</v>
      </c>
      <c r="G63" s="190">
        <v>1.38</v>
      </c>
    </row>
    <row r="64" spans="2:7" x14ac:dyDescent="0.25">
      <c r="B64" s="7" t="s">
        <v>25</v>
      </c>
      <c r="C64" s="125">
        <v>24</v>
      </c>
      <c r="D64" s="180">
        <v>16833598</v>
      </c>
      <c r="E64" s="196">
        <f t="shared" si="3"/>
        <v>701399.91666666663</v>
      </c>
      <c r="F64" s="153">
        <v>19</v>
      </c>
      <c r="G64" s="190">
        <v>1.49</v>
      </c>
    </row>
    <row r="65" spans="2:7" x14ac:dyDescent="0.25">
      <c r="B65" s="7" t="s">
        <v>26</v>
      </c>
      <c r="C65" s="125">
        <v>39</v>
      </c>
      <c r="D65" s="180">
        <v>27648434</v>
      </c>
      <c r="E65" s="196">
        <f t="shared" si="3"/>
        <v>708934.20512820513</v>
      </c>
      <c r="F65" s="153">
        <v>25</v>
      </c>
      <c r="G65" s="190">
        <v>1.7</v>
      </c>
    </row>
    <row r="66" spans="2:7" x14ac:dyDescent="0.25">
      <c r="B66" s="7" t="s">
        <v>27</v>
      </c>
      <c r="C66" s="125">
        <v>63</v>
      </c>
      <c r="D66" s="180">
        <v>48627626</v>
      </c>
      <c r="E66" s="196">
        <f t="shared" si="3"/>
        <v>771867.07936507941</v>
      </c>
      <c r="F66" s="153">
        <v>28</v>
      </c>
      <c r="G66" s="190">
        <v>1.73</v>
      </c>
    </row>
    <row r="67" spans="2:7" x14ac:dyDescent="0.25">
      <c r="B67" s="7" t="s">
        <v>28</v>
      </c>
      <c r="C67" s="125">
        <v>99</v>
      </c>
      <c r="D67" s="180">
        <v>69376052</v>
      </c>
      <c r="E67" s="196">
        <f t="shared" si="3"/>
        <v>700768.20202020206</v>
      </c>
      <c r="F67" s="153">
        <v>23</v>
      </c>
      <c r="G67" s="190">
        <v>1.6</v>
      </c>
    </row>
    <row r="68" spans="2:7" x14ac:dyDescent="0.25">
      <c r="B68" s="7" t="s">
        <v>29</v>
      </c>
      <c r="C68" s="125">
        <v>62</v>
      </c>
      <c r="D68" s="180">
        <v>40871717</v>
      </c>
      <c r="E68" s="196">
        <f t="shared" si="3"/>
        <v>659221.24193548388</v>
      </c>
      <c r="F68" s="153">
        <v>25</v>
      </c>
      <c r="G68" s="190">
        <v>1.69</v>
      </c>
    </row>
    <row r="69" spans="2:7" x14ac:dyDescent="0.25">
      <c r="B69" s="7" t="s">
        <v>30</v>
      </c>
      <c r="C69" s="125">
        <v>39</v>
      </c>
      <c r="D69" s="180">
        <v>26579778</v>
      </c>
      <c r="E69" s="196">
        <f t="shared" si="3"/>
        <v>681532.76923076925</v>
      </c>
      <c r="F69" s="153">
        <v>26</v>
      </c>
      <c r="G69" s="190">
        <v>1.71</v>
      </c>
    </row>
    <row r="70" spans="2:7" x14ac:dyDescent="0.25">
      <c r="B70" s="7" t="s">
        <v>31</v>
      </c>
      <c r="C70" s="125">
        <v>54</v>
      </c>
      <c r="D70" s="180">
        <v>31197342</v>
      </c>
      <c r="E70" s="196">
        <f t="shared" si="3"/>
        <v>577728.5555555555</v>
      </c>
      <c r="F70" s="153">
        <v>21</v>
      </c>
      <c r="G70" s="190">
        <v>1.56</v>
      </c>
    </row>
    <row r="71" spans="2:7" x14ac:dyDescent="0.25">
      <c r="B71" s="7"/>
      <c r="C71" s="78"/>
      <c r="D71" s="78"/>
      <c r="E71" s="165"/>
      <c r="F71" s="80"/>
      <c r="G71" s="81"/>
    </row>
    <row r="72" spans="2:7" x14ac:dyDescent="0.25">
      <c r="B72" s="29" t="s">
        <v>0</v>
      </c>
      <c r="C72" s="83">
        <f>SUM(C59:C70)</f>
        <v>495</v>
      </c>
      <c r="D72" s="83">
        <f>SUM(D59:D70)</f>
        <v>336160225</v>
      </c>
      <c r="E72" s="97">
        <f>D72/C72</f>
        <v>679111.56565656571</v>
      </c>
      <c r="F72" s="85">
        <f>(($D59*F59)+($D60*F60)+($D61*F61)+($D62*F62)+($D63*F63)+($D64*F64)+($D65*F65)+($D66*F66)+($D67*F67)+($D68*F68)+($D69*F69)+($D70*F70))/$D72</f>
        <v>23.541955277427601</v>
      </c>
      <c r="G72" s="86">
        <f>(($D59*G59)+($D60*G60)+($D61*G61)+($D62*G62)+($D63*G63)+($D64*G64)+($D65*G65)+($D66*G66)+($D67*G67)+($D68*G68)+($D69*G69)+($D70*G70))/$D72</f>
        <v>1.6274972029186383</v>
      </c>
    </row>
    <row r="73" spans="2:7" x14ac:dyDescent="0.25">
      <c r="B73" s="252"/>
      <c r="C73" s="253"/>
      <c r="D73" s="253"/>
      <c r="E73" s="254"/>
      <c r="F73" s="153"/>
      <c r="G73" s="256"/>
    </row>
    <row r="74" spans="2:7" x14ac:dyDescent="0.25">
      <c r="B74" s="9" t="s">
        <v>119</v>
      </c>
      <c r="C74" s="154"/>
      <c r="D74" s="154"/>
      <c r="E74" s="94"/>
      <c r="F74" s="153"/>
      <c r="G74" s="164"/>
    </row>
    <row r="75" spans="2:7" x14ac:dyDescent="0.25">
      <c r="B75" s="7" t="s">
        <v>20</v>
      </c>
      <c r="C75" s="125">
        <v>313</v>
      </c>
      <c r="D75" s="180">
        <v>259564693</v>
      </c>
      <c r="E75" s="196">
        <f t="shared" ref="E75:E86" si="4">+D75/C75</f>
        <v>829280.16932907351</v>
      </c>
      <c r="F75" s="153">
        <v>43</v>
      </c>
      <c r="G75" s="190">
        <v>1.89</v>
      </c>
    </row>
    <row r="76" spans="2:7" x14ac:dyDescent="0.25">
      <c r="B76" s="7" t="s">
        <v>21</v>
      </c>
      <c r="C76" s="125">
        <v>294</v>
      </c>
      <c r="D76" s="180">
        <v>213520159</v>
      </c>
      <c r="E76" s="196">
        <f t="shared" si="4"/>
        <v>726259.0442176871</v>
      </c>
      <c r="F76" s="153">
        <v>39</v>
      </c>
      <c r="G76" s="190">
        <v>1.89</v>
      </c>
    </row>
    <row r="77" spans="2:7" x14ac:dyDescent="0.25">
      <c r="B77" s="7" t="s">
        <v>22</v>
      </c>
      <c r="C77" s="125">
        <v>406</v>
      </c>
      <c r="D77" s="180">
        <v>353003179</v>
      </c>
      <c r="E77" s="196">
        <f t="shared" si="4"/>
        <v>869465.95812807884</v>
      </c>
      <c r="F77" s="153">
        <v>42</v>
      </c>
      <c r="G77" s="190">
        <v>1.89</v>
      </c>
    </row>
    <row r="78" spans="2:7" x14ac:dyDescent="0.25">
      <c r="B78" s="7" t="s">
        <v>23</v>
      </c>
      <c r="C78" s="125">
        <v>406</v>
      </c>
      <c r="D78" s="180">
        <v>357874026</v>
      </c>
      <c r="E78" s="196">
        <f t="shared" si="4"/>
        <v>881463.11822660093</v>
      </c>
      <c r="F78" s="153">
        <v>42</v>
      </c>
      <c r="G78" s="190">
        <v>1.87</v>
      </c>
    </row>
    <row r="79" spans="2:7" x14ac:dyDescent="0.25">
      <c r="B79" s="7" t="s">
        <v>24</v>
      </c>
      <c r="C79" s="125">
        <v>278</v>
      </c>
      <c r="D79" s="180">
        <v>237334933</v>
      </c>
      <c r="E79" s="196">
        <f t="shared" si="4"/>
        <v>853722.78057553957</v>
      </c>
      <c r="F79" s="153">
        <v>41</v>
      </c>
      <c r="G79" s="190">
        <v>1.85</v>
      </c>
    </row>
    <row r="80" spans="2:7" x14ac:dyDescent="0.25">
      <c r="B80" s="7" t="s">
        <v>25</v>
      </c>
      <c r="C80" s="125">
        <v>250</v>
      </c>
      <c r="D80" s="180">
        <v>224634933</v>
      </c>
      <c r="E80" s="196">
        <f t="shared" si="4"/>
        <v>898539.73199999996</v>
      </c>
      <c r="F80" s="153">
        <v>41</v>
      </c>
      <c r="G80" s="190">
        <v>1.84</v>
      </c>
    </row>
    <row r="81" spans="2:7" x14ac:dyDescent="0.25">
      <c r="B81" s="7" t="s">
        <v>26</v>
      </c>
      <c r="C81" s="125">
        <v>498</v>
      </c>
      <c r="D81" s="180">
        <v>454612528</v>
      </c>
      <c r="E81" s="196">
        <f t="shared" si="4"/>
        <v>912876.56224899599</v>
      </c>
      <c r="F81" s="153">
        <v>42</v>
      </c>
      <c r="G81" s="190">
        <v>1.86</v>
      </c>
    </row>
    <row r="82" spans="2:7" x14ac:dyDescent="0.25">
      <c r="B82" s="7" t="s">
        <v>27</v>
      </c>
      <c r="C82" s="125">
        <v>511</v>
      </c>
      <c r="D82" s="180">
        <v>414176669</v>
      </c>
      <c r="E82" s="196">
        <f t="shared" si="4"/>
        <v>810521.85714285716</v>
      </c>
      <c r="F82" s="153">
        <v>42</v>
      </c>
      <c r="G82" s="190">
        <v>1.86</v>
      </c>
    </row>
    <row r="83" spans="2:7" x14ac:dyDescent="0.25">
      <c r="B83" s="7" t="s">
        <v>28</v>
      </c>
      <c r="C83" s="125">
        <v>364</v>
      </c>
      <c r="D83" s="180">
        <v>315109144</v>
      </c>
      <c r="E83" s="196">
        <f t="shared" si="4"/>
        <v>865684.4615384615</v>
      </c>
      <c r="F83" s="153">
        <v>41</v>
      </c>
      <c r="G83" s="190">
        <v>1.82</v>
      </c>
    </row>
    <row r="84" spans="2:7" x14ac:dyDescent="0.25">
      <c r="B84" s="7" t="s">
        <v>29</v>
      </c>
      <c r="C84" s="125">
        <v>402</v>
      </c>
      <c r="D84" s="180">
        <v>367800522</v>
      </c>
      <c r="E84" s="196">
        <f t="shared" si="4"/>
        <v>914926.67164179101</v>
      </c>
      <c r="F84" s="153">
        <v>43</v>
      </c>
      <c r="G84" s="190">
        <v>1.81</v>
      </c>
    </row>
    <row r="85" spans="2:7" x14ac:dyDescent="0.25">
      <c r="B85" s="7" t="s">
        <v>30</v>
      </c>
      <c r="C85" s="125">
        <v>603</v>
      </c>
      <c r="D85" s="180">
        <v>531272906</v>
      </c>
      <c r="E85" s="196">
        <f t="shared" si="4"/>
        <v>881049.59535655053</v>
      </c>
      <c r="F85" s="153">
        <v>43</v>
      </c>
      <c r="G85" s="190">
        <v>1.85</v>
      </c>
    </row>
    <row r="86" spans="2:7" x14ac:dyDescent="0.25">
      <c r="B86" s="7" t="s">
        <v>31</v>
      </c>
      <c r="C86" s="125">
        <v>569</v>
      </c>
      <c r="D86" s="180">
        <v>475051262</v>
      </c>
      <c r="E86" s="196">
        <f t="shared" si="4"/>
        <v>834887.98242530751</v>
      </c>
      <c r="F86" s="153">
        <v>42</v>
      </c>
      <c r="G86" s="190">
        <v>1.87</v>
      </c>
    </row>
    <row r="87" spans="2:7" x14ac:dyDescent="0.25">
      <c r="B87" s="259"/>
      <c r="C87" s="257"/>
      <c r="D87" s="154"/>
      <c r="E87" s="162"/>
      <c r="F87" s="155"/>
      <c r="G87" s="156"/>
    </row>
    <row r="88" spans="2:7" x14ac:dyDescent="0.25">
      <c r="B88" s="258" t="s">
        <v>0</v>
      </c>
      <c r="C88" s="83">
        <f>SUM(C75:C86)</f>
        <v>4894</v>
      </c>
      <c r="D88" s="83">
        <f>SUM(D75:D86)</f>
        <v>4203954954</v>
      </c>
      <c r="E88" s="97">
        <f>D88/C88</f>
        <v>859001.82958724967</v>
      </c>
      <c r="F88" s="85">
        <f>(($D75*F75)+($D76*F76)+($D77*F77)+($D78*F78)+($D79*F79)+($D80*F80)+($D81*F81)+($D82*F82)+($D83*F83)+($D84*F84)+($D85*F85)+($D86*F86))/$D88</f>
        <v>41.938391022540912</v>
      </c>
      <c r="G88" s="86">
        <f>(($D75*G75)+($D76*G76)+($D77*G77)+($D78*G78)+($D79*G79)+($D80*G80)+($D81*G81)+($D82*G82)+($D83*G83)+($D84*G84)+($D85*G85)+($D86*G86))/$D88</f>
        <v>1.8576067119628799</v>
      </c>
    </row>
    <row r="89" spans="2:7" x14ac:dyDescent="0.25">
      <c r="B89" s="9"/>
      <c r="C89" s="154"/>
      <c r="D89" s="154"/>
      <c r="E89" s="160"/>
      <c r="F89" s="155"/>
      <c r="G89" s="156"/>
    </row>
    <row r="90" spans="2:7" x14ac:dyDescent="0.25">
      <c r="B90" s="9" t="s">
        <v>73</v>
      </c>
      <c r="C90" s="154"/>
      <c r="D90" s="154"/>
      <c r="E90" s="160"/>
      <c r="F90" s="155"/>
      <c r="G90" s="156"/>
    </row>
    <row r="91" spans="2:7" x14ac:dyDescent="0.25">
      <c r="B91" s="7" t="s">
        <v>20</v>
      </c>
      <c r="C91" s="125">
        <v>181</v>
      </c>
      <c r="D91" s="180">
        <v>122695904</v>
      </c>
      <c r="E91" s="196">
        <f t="shared" ref="E91:E102" si="5">+D91/C91</f>
        <v>677877.92265193374</v>
      </c>
      <c r="F91" s="153">
        <v>51</v>
      </c>
      <c r="G91" s="190">
        <v>1.96</v>
      </c>
    </row>
    <row r="92" spans="2:7" x14ac:dyDescent="0.25">
      <c r="B92" s="7" t="s">
        <v>21</v>
      </c>
      <c r="C92" s="125">
        <v>100</v>
      </c>
      <c r="D92" s="180">
        <v>76139157</v>
      </c>
      <c r="E92" s="196">
        <f t="shared" si="5"/>
        <v>761391.57</v>
      </c>
      <c r="F92" s="153">
        <v>49</v>
      </c>
      <c r="G92" s="190">
        <v>1.95</v>
      </c>
    </row>
    <row r="93" spans="2:7" x14ac:dyDescent="0.25">
      <c r="B93" s="7" t="s">
        <v>22</v>
      </c>
      <c r="C93" s="125">
        <v>75</v>
      </c>
      <c r="D93" s="180">
        <v>57218851</v>
      </c>
      <c r="E93" s="196">
        <f t="shared" si="5"/>
        <v>762918.01333333331</v>
      </c>
      <c r="F93" s="153">
        <v>50</v>
      </c>
      <c r="G93" s="190">
        <v>1.93</v>
      </c>
    </row>
    <row r="94" spans="2:7" x14ac:dyDescent="0.25">
      <c r="B94" s="7" t="s">
        <v>23</v>
      </c>
      <c r="C94" s="125">
        <v>81</v>
      </c>
      <c r="D94" s="180">
        <v>53203183</v>
      </c>
      <c r="E94" s="196">
        <f t="shared" si="5"/>
        <v>656829.4197530864</v>
      </c>
      <c r="F94" s="153">
        <v>50</v>
      </c>
      <c r="G94" s="190">
        <v>1.97</v>
      </c>
    </row>
    <row r="95" spans="2:7" x14ac:dyDescent="0.25">
      <c r="B95" s="7" t="s">
        <v>24</v>
      </c>
      <c r="C95" s="125">
        <v>92</v>
      </c>
      <c r="D95" s="180">
        <v>70774045</v>
      </c>
      <c r="E95" s="196">
        <f t="shared" si="5"/>
        <v>769283.09782608692</v>
      </c>
      <c r="F95" s="153">
        <v>53</v>
      </c>
      <c r="G95" s="190">
        <v>1.95</v>
      </c>
    </row>
    <row r="96" spans="2:7" x14ac:dyDescent="0.25">
      <c r="B96" s="7" t="s">
        <v>25</v>
      </c>
      <c r="C96" s="125">
        <v>75</v>
      </c>
      <c r="D96" s="180">
        <v>61068276</v>
      </c>
      <c r="E96" s="196">
        <f t="shared" si="5"/>
        <v>814243.68</v>
      </c>
      <c r="F96" s="153">
        <v>53</v>
      </c>
      <c r="G96" s="190">
        <v>1.91</v>
      </c>
    </row>
    <row r="97" spans="2:7" x14ac:dyDescent="0.25">
      <c r="B97" s="7" t="s">
        <v>26</v>
      </c>
      <c r="C97" s="125">
        <v>86</v>
      </c>
      <c r="D97" s="180">
        <v>68116389</v>
      </c>
      <c r="E97" s="196">
        <f t="shared" si="5"/>
        <v>792051.03488372092</v>
      </c>
      <c r="F97" s="153">
        <v>50</v>
      </c>
      <c r="G97" s="190">
        <v>1.9</v>
      </c>
    </row>
    <row r="98" spans="2:7" x14ac:dyDescent="0.25">
      <c r="B98" s="7" t="s">
        <v>27</v>
      </c>
      <c r="C98" s="125">
        <v>85</v>
      </c>
      <c r="D98" s="180">
        <v>65653784</v>
      </c>
      <c r="E98" s="196">
        <f t="shared" si="5"/>
        <v>772397.45882352942</v>
      </c>
      <c r="F98" s="153">
        <v>53</v>
      </c>
      <c r="G98" s="190">
        <v>1.92</v>
      </c>
    </row>
    <row r="99" spans="2:7" x14ac:dyDescent="0.25">
      <c r="B99" s="7" t="s">
        <v>28</v>
      </c>
      <c r="C99" s="125">
        <v>66</v>
      </c>
      <c r="D99" s="180">
        <v>55294797</v>
      </c>
      <c r="E99" s="196">
        <f t="shared" si="5"/>
        <v>837799.95454545459</v>
      </c>
      <c r="F99" s="153">
        <v>53</v>
      </c>
      <c r="G99" s="190">
        <v>1.87</v>
      </c>
    </row>
    <row r="100" spans="2:7" x14ac:dyDescent="0.25">
      <c r="B100" s="7" t="s">
        <v>29</v>
      </c>
      <c r="C100" s="125">
        <v>90</v>
      </c>
      <c r="D100" s="180">
        <v>67553651</v>
      </c>
      <c r="E100" s="196">
        <f t="shared" si="5"/>
        <v>750596.12222222227</v>
      </c>
      <c r="F100" s="153">
        <v>53</v>
      </c>
      <c r="G100" s="190">
        <v>1.9</v>
      </c>
    </row>
    <row r="101" spans="2:7" x14ac:dyDescent="0.25">
      <c r="B101" s="7" t="s">
        <v>30</v>
      </c>
      <c r="C101" s="125">
        <v>135</v>
      </c>
      <c r="D101" s="180">
        <v>98498163</v>
      </c>
      <c r="E101" s="196">
        <f t="shared" si="5"/>
        <v>729616.02222222218</v>
      </c>
      <c r="F101" s="153">
        <v>52</v>
      </c>
      <c r="G101" s="190">
        <v>1.92</v>
      </c>
    </row>
    <row r="102" spans="2:7" x14ac:dyDescent="0.25">
      <c r="B102" s="7" t="s">
        <v>31</v>
      </c>
      <c r="C102" s="125">
        <v>277</v>
      </c>
      <c r="D102" s="180">
        <v>229557447</v>
      </c>
      <c r="E102" s="196">
        <f t="shared" si="5"/>
        <v>828727.24548736459</v>
      </c>
      <c r="F102" s="153">
        <v>52</v>
      </c>
      <c r="G102" s="190">
        <v>1.87</v>
      </c>
    </row>
    <row r="103" spans="2:7" x14ac:dyDescent="0.25">
      <c r="B103" s="9"/>
      <c r="C103" s="154"/>
      <c r="D103" s="154"/>
      <c r="E103" s="198"/>
      <c r="F103" s="155"/>
      <c r="G103" s="156"/>
    </row>
    <row r="104" spans="2:7" x14ac:dyDescent="0.25">
      <c r="B104" s="29" t="s">
        <v>0</v>
      </c>
      <c r="C104" s="83">
        <f>SUM(C91:C103)</f>
        <v>1343</v>
      </c>
      <c r="D104" s="83">
        <f>SUM(D91:D103)</f>
        <v>1025773647</v>
      </c>
      <c r="E104" s="199">
        <f>D104/C104</f>
        <v>763792.73790022335</v>
      </c>
      <c r="F104" s="85">
        <f>(($D91*F91)+($D92*F92)+($D93*F93)+($D94*F94)+($D95*F95)+($D96*F96)+($D97*F97)+($D98*F98)+($D99*F99)+($D100*F100)+($D101*F101)+($D102*F102))/$D104</f>
        <v>51.621899364314629</v>
      </c>
      <c r="G104" s="86">
        <f>(($D91*G91)+($D92*G92)+($D93*G93)+($D94*G94)+($D95*G95)+($D96*G96)+($D97*G97)+($D98*G98)+($D99*G99)+($D100*G100)+($D101*G101)+($D102*G102))/$D104</f>
        <v>1.9151069947110859</v>
      </c>
    </row>
    <row r="105" spans="2:7" x14ac:dyDescent="0.25">
      <c r="B105" s="32"/>
      <c r="C105" s="87"/>
      <c r="D105" s="87"/>
      <c r="E105" s="98"/>
      <c r="F105" s="88"/>
      <c r="G105" s="89"/>
    </row>
    <row r="106" spans="2:7" x14ac:dyDescent="0.25">
      <c r="B106" s="9" t="s">
        <v>89</v>
      </c>
      <c r="C106" s="78"/>
      <c r="D106" s="78"/>
      <c r="E106" s="99"/>
      <c r="F106" s="80"/>
      <c r="G106" s="81"/>
    </row>
    <row r="107" spans="2:7" x14ac:dyDescent="0.25">
      <c r="B107" s="7" t="s">
        <v>20</v>
      </c>
      <c r="C107" s="125">
        <v>481</v>
      </c>
      <c r="D107" s="180">
        <v>364410142</v>
      </c>
      <c r="E107" s="196">
        <f t="shared" ref="E107:E118" si="6">+D107/C107</f>
        <v>757609.44282744278</v>
      </c>
      <c r="F107" s="153">
        <v>38</v>
      </c>
      <c r="G107" s="190">
        <v>1.86</v>
      </c>
    </row>
    <row r="108" spans="2:7" x14ac:dyDescent="0.25">
      <c r="B108" s="7" t="s">
        <v>21</v>
      </c>
      <c r="C108" s="125">
        <v>294</v>
      </c>
      <c r="D108" s="180">
        <v>213520159</v>
      </c>
      <c r="E108" s="196">
        <f t="shared" si="6"/>
        <v>726259.0442176871</v>
      </c>
      <c r="F108" s="153">
        <v>39</v>
      </c>
      <c r="G108" s="190">
        <v>1.89</v>
      </c>
    </row>
    <row r="109" spans="2:7" x14ac:dyDescent="0.25">
      <c r="B109" s="7" t="s">
        <v>22</v>
      </c>
      <c r="C109" s="125">
        <v>607</v>
      </c>
      <c r="D109" s="180">
        <v>552641059</v>
      </c>
      <c r="E109" s="196">
        <f t="shared" si="6"/>
        <v>910446.55518945633</v>
      </c>
      <c r="F109" s="153">
        <v>39</v>
      </c>
      <c r="G109" s="190">
        <v>1.86</v>
      </c>
    </row>
    <row r="110" spans="2:7" x14ac:dyDescent="0.25">
      <c r="B110" s="7" t="s">
        <v>23</v>
      </c>
      <c r="C110" s="125">
        <v>667</v>
      </c>
      <c r="D110" s="180">
        <v>586417003</v>
      </c>
      <c r="E110" s="196">
        <f t="shared" si="6"/>
        <v>879185.91154422786</v>
      </c>
      <c r="F110" s="153">
        <v>40</v>
      </c>
      <c r="G110" s="190">
        <v>1.85</v>
      </c>
    </row>
    <row r="111" spans="2:7" x14ac:dyDescent="0.25">
      <c r="B111" s="7" t="s">
        <v>24</v>
      </c>
      <c r="C111" s="125">
        <v>404</v>
      </c>
      <c r="D111" s="180">
        <v>335260650</v>
      </c>
      <c r="E111" s="196">
        <f t="shared" si="6"/>
        <v>829853.09405940596</v>
      </c>
      <c r="F111" s="153">
        <v>38</v>
      </c>
      <c r="G111" s="190">
        <v>1.86</v>
      </c>
    </row>
    <row r="112" spans="2:7" x14ac:dyDescent="0.25">
      <c r="B112" s="7" t="s">
        <v>25</v>
      </c>
      <c r="C112" s="125">
        <v>396</v>
      </c>
      <c r="D112" s="180">
        <v>358786951</v>
      </c>
      <c r="E112" s="196">
        <f t="shared" si="6"/>
        <v>906027.65404040401</v>
      </c>
      <c r="F112" s="153">
        <v>38</v>
      </c>
      <c r="G112" s="190">
        <v>1.82</v>
      </c>
    </row>
    <row r="113" spans="2:7" x14ac:dyDescent="0.25">
      <c r="B113" s="7" t="s">
        <v>26</v>
      </c>
      <c r="C113" s="125">
        <v>684</v>
      </c>
      <c r="D113" s="180">
        <v>572882628</v>
      </c>
      <c r="E113" s="196">
        <f t="shared" si="6"/>
        <v>837547.70175438595</v>
      </c>
      <c r="F113" s="153">
        <v>39</v>
      </c>
      <c r="G113" s="190">
        <v>1.83</v>
      </c>
    </row>
    <row r="114" spans="2:7" x14ac:dyDescent="0.25">
      <c r="B114" s="7" t="s">
        <v>27</v>
      </c>
      <c r="C114" s="125">
        <v>668</v>
      </c>
      <c r="D114" s="180">
        <v>594931771</v>
      </c>
      <c r="E114" s="196">
        <f t="shared" si="6"/>
        <v>890616.42365269456</v>
      </c>
      <c r="F114" s="153">
        <v>39</v>
      </c>
      <c r="G114" s="190">
        <v>1.83</v>
      </c>
    </row>
    <row r="115" spans="2:7" x14ac:dyDescent="0.25">
      <c r="B115" s="7" t="s">
        <v>28</v>
      </c>
      <c r="C115" s="125">
        <v>538</v>
      </c>
      <c r="D115" s="180">
        <v>485008885</v>
      </c>
      <c r="E115" s="196">
        <f t="shared" si="6"/>
        <v>901503.50371747208</v>
      </c>
      <c r="F115" s="153">
        <v>41</v>
      </c>
      <c r="G115" s="190">
        <v>1.81</v>
      </c>
    </row>
    <row r="116" spans="2:7" x14ac:dyDescent="0.25">
      <c r="B116" s="145" t="s">
        <v>29</v>
      </c>
      <c r="C116" s="125">
        <v>507</v>
      </c>
      <c r="D116" s="180">
        <v>423658124</v>
      </c>
      <c r="E116" s="196">
        <f t="shared" si="6"/>
        <v>835617.60157790931</v>
      </c>
      <c r="F116" s="153">
        <v>39</v>
      </c>
      <c r="G116" s="190">
        <v>1.81</v>
      </c>
    </row>
    <row r="117" spans="2:7" x14ac:dyDescent="0.25">
      <c r="B117" s="145" t="s">
        <v>30</v>
      </c>
      <c r="C117" s="125">
        <v>678</v>
      </c>
      <c r="D117" s="180">
        <v>598026561</v>
      </c>
      <c r="E117" s="196">
        <f t="shared" si="6"/>
        <v>882045.07522123889</v>
      </c>
      <c r="F117" s="153">
        <v>41</v>
      </c>
      <c r="G117" s="190">
        <v>1.84</v>
      </c>
    </row>
    <row r="118" spans="2:7" x14ac:dyDescent="0.25">
      <c r="B118" s="145" t="s">
        <v>31</v>
      </c>
      <c r="C118" s="125">
        <v>746</v>
      </c>
      <c r="D118" s="180">
        <v>703982310</v>
      </c>
      <c r="E118" s="196">
        <f t="shared" si="6"/>
        <v>943676.01876675605</v>
      </c>
      <c r="F118" s="153">
        <v>40</v>
      </c>
      <c r="G118" s="190">
        <v>1.85</v>
      </c>
    </row>
    <row r="119" spans="2:7" x14ac:dyDescent="0.25">
      <c r="B119" s="7"/>
      <c r="C119" s="78"/>
      <c r="D119" s="78"/>
      <c r="E119" s="96"/>
      <c r="F119" s="80"/>
      <c r="G119" s="81"/>
    </row>
    <row r="120" spans="2:7" x14ac:dyDescent="0.25">
      <c r="B120" s="29" t="s">
        <v>0</v>
      </c>
      <c r="C120" s="83">
        <f>SUM(C107:C119)</f>
        <v>6670</v>
      </c>
      <c r="D120" s="83">
        <f>SUM(D107:D119)</f>
        <v>5789526243</v>
      </c>
      <c r="E120" s="97">
        <f>D120/C120</f>
        <v>867994.93898050976</v>
      </c>
      <c r="F120" s="85">
        <f>(($D107*F107)+($D108*F108)+($D109*F109)+($D110*F110)+($D111*F111)+($D112*F112)+($D113*F113)+($D114*F114)+($D115*F115)+($D116*F116)+($D117*F117)+($D118*F118))/$D120</f>
        <v>39.414198392294949</v>
      </c>
      <c r="G120" s="86">
        <f>(($D107*G107)+($D108*G108)+($D109*G109)+($D110*G110)+($D111*G111)+($D112*G112)+($D113*G113)+($D114*G114)+($D115*G115)+($D116*G116)+($D117*G117)+($D118*G118))/$D120</f>
        <v>1.8404339465293966</v>
      </c>
    </row>
    <row r="121" spans="2:7" x14ac:dyDescent="0.25">
      <c r="B121" s="9"/>
      <c r="C121" s="154"/>
      <c r="D121" s="154"/>
      <c r="E121" s="159"/>
      <c r="F121" s="155"/>
      <c r="G121" s="156"/>
    </row>
    <row r="122" spans="2:7" x14ac:dyDescent="0.25">
      <c r="B122" s="285" t="s">
        <v>86</v>
      </c>
      <c r="C122" s="230"/>
      <c r="D122" s="230"/>
      <c r="E122" s="160"/>
      <c r="F122" s="231"/>
      <c r="G122" s="164"/>
    </row>
    <row r="123" spans="2:7" x14ac:dyDescent="0.25">
      <c r="B123" s="7" t="s">
        <v>20</v>
      </c>
      <c r="C123" s="125">
        <v>277</v>
      </c>
      <c r="D123" s="180">
        <v>209891170</v>
      </c>
      <c r="E123" s="196">
        <f t="shared" ref="E123:E134" si="7">+D123/C123</f>
        <v>757729.85559566785</v>
      </c>
      <c r="F123" s="153">
        <v>56</v>
      </c>
      <c r="G123" s="190">
        <v>1.73</v>
      </c>
    </row>
    <row r="124" spans="2:7" x14ac:dyDescent="0.25">
      <c r="B124" s="7" t="s">
        <v>21</v>
      </c>
      <c r="C124" s="125">
        <v>226</v>
      </c>
      <c r="D124" s="180">
        <v>151755384</v>
      </c>
      <c r="E124" s="196">
        <f t="shared" si="7"/>
        <v>671484</v>
      </c>
      <c r="F124" s="153">
        <v>56</v>
      </c>
      <c r="G124" s="190">
        <v>1.73</v>
      </c>
    </row>
    <row r="125" spans="2:7" x14ac:dyDescent="0.25">
      <c r="B125" s="7" t="s">
        <v>22</v>
      </c>
      <c r="C125" s="125">
        <v>290</v>
      </c>
      <c r="D125" s="180">
        <v>228618757</v>
      </c>
      <c r="E125" s="196">
        <f t="shared" si="7"/>
        <v>788340.54137931031</v>
      </c>
      <c r="F125" s="153">
        <v>54</v>
      </c>
      <c r="G125" s="190">
        <v>1.72</v>
      </c>
    </row>
    <row r="126" spans="2:7" x14ac:dyDescent="0.25">
      <c r="B126" s="7" t="s">
        <v>23</v>
      </c>
      <c r="C126" s="125">
        <v>211</v>
      </c>
      <c r="D126" s="180">
        <v>159650064</v>
      </c>
      <c r="E126" s="196">
        <f t="shared" si="7"/>
        <v>756635.37440758292</v>
      </c>
      <c r="F126" s="153">
        <v>54</v>
      </c>
      <c r="G126" s="190">
        <v>1.72</v>
      </c>
    </row>
    <row r="127" spans="2:7" x14ac:dyDescent="0.25">
      <c r="B127" s="7" t="s">
        <v>24</v>
      </c>
      <c r="C127" s="125">
        <v>192</v>
      </c>
      <c r="D127" s="180">
        <v>155854033</v>
      </c>
      <c r="E127" s="196">
        <f t="shared" si="7"/>
        <v>811739.75520833337</v>
      </c>
      <c r="F127" s="153">
        <v>53</v>
      </c>
      <c r="G127" s="190">
        <v>1.7</v>
      </c>
    </row>
    <row r="128" spans="2:7" x14ac:dyDescent="0.25">
      <c r="B128" s="7" t="s">
        <v>25</v>
      </c>
      <c r="C128" s="125">
        <v>345</v>
      </c>
      <c r="D128" s="180">
        <v>257123325</v>
      </c>
      <c r="E128" s="196">
        <f t="shared" si="7"/>
        <v>745285</v>
      </c>
      <c r="F128" s="153">
        <v>54</v>
      </c>
      <c r="G128" s="190">
        <v>1.7</v>
      </c>
    </row>
    <row r="129" spans="2:7" x14ac:dyDescent="0.25">
      <c r="B129" s="7" t="s">
        <v>26</v>
      </c>
      <c r="C129" s="125">
        <v>292</v>
      </c>
      <c r="D129" s="180">
        <v>244796514</v>
      </c>
      <c r="E129" s="196">
        <f t="shared" si="7"/>
        <v>838344.22602739721</v>
      </c>
      <c r="F129" s="153">
        <v>55</v>
      </c>
      <c r="G129" s="190">
        <v>1.7</v>
      </c>
    </row>
    <row r="130" spans="2:7" x14ac:dyDescent="0.25">
      <c r="B130" s="7" t="s">
        <v>27</v>
      </c>
      <c r="C130" s="125">
        <v>278</v>
      </c>
      <c r="D130" s="180">
        <v>203432703</v>
      </c>
      <c r="E130" s="196">
        <f t="shared" si="7"/>
        <v>731772.31294964033</v>
      </c>
      <c r="F130" s="153">
        <v>54</v>
      </c>
      <c r="G130" s="190">
        <v>1.7</v>
      </c>
    </row>
    <row r="131" spans="2:7" x14ac:dyDescent="0.25">
      <c r="B131" s="7" t="s">
        <v>28</v>
      </c>
      <c r="C131" s="125">
        <v>322</v>
      </c>
      <c r="D131" s="180">
        <v>250519873</v>
      </c>
      <c r="E131" s="196">
        <f t="shared" si="7"/>
        <v>778012.02795031061</v>
      </c>
      <c r="F131" s="153">
        <v>54</v>
      </c>
      <c r="G131" s="190">
        <v>1.7</v>
      </c>
    </row>
    <row r="132" spans="2:7" x14ac:dyDescent="0.25">
      <c r="B132" s="7" t="s">
        <v>29</v>
      </c>
      <c r="C132" s="125">
        <v>232</v>
      </c>
      <c r="D132" s="180">
        <v>166285075</v>
      </c>
      <c r="E132" s="196">
        <f t="shared" si="7"/>
        <v>716746.01293103443</v>
      </c>
      <c r="F132" s="153">
        <v>54</v>
      </c>
      <c r="G132" s="190">
        <v>1.7</v>
      </c>
    </row>
    <row r="133" spans="2:7" x14ac:dyDescent="0.25">
      <c r="B133" s="7" t="s">
        <v>30</v>
      </c>
      <c r="C133" s="125">
        <v>269</v>
      </c>
      <c r="D133" s="180">
        <v>191093361</v>
      </c>
      <c r="E133" s="196">
        <f t="shared" si="7"/>
        <v>710384.24163568777</v>
      </c>
      <c r="F133" s="153">
        <v>55</v>
      </c>
      <c r="G133" s="190">
        <v>1.7</v>
      </c>
    </row>
    <row r="134" spans="2:7" x14ac:dyDescent="0.25">
      <c r="B134" s="7" t="s">
        <v>31</v>
      </c>
      <c r="C134" s="125">
        <v>458</v>
      </c>
      <c r="D134" s="180">
        <v>321832744</v>
      </c>
      <c r="E134" s="196">
        <f t="shared" si="7"/>
        <v>702691.5807860262</v>
      </c>
      <c r="F134" s="153">
        <v>55</v>
      </c>
      <c r="G134" s="190">
        <v>1.7</v>
      </c>
    </row>
    <row r="135" spans="2:7" x14ac:dyDescent="0.25">
      <c r="B135" s="238"/>
      <c r="C135" s="238"/>
      <c r="D135" s="238"/>
      <c r="E135" s="239"/>
      <c r="F135" s="82"/>
      <c r="G135" s="236"/>
    </row>
    <row r="136" spans="2:7" x14ac:dyDescent="0.25">
      <c r="B136" s="29" t="s">
        <v>0</v>
      </c>
      <c r="C136" s="83">
        <f>SUM(C123:C134)</f>
        <v>3392</v>
      </c>
      <c r="D136" s="83">
        <f>SUM(D123:D134)</f>
        <v>2540853003</v>
      </c>
      <c r="E136" s="97">
        <f>D136/C136</f>
        <v>749072.22965801891</v>
      </c>
      <c r="F136" s="85">
        <f>(($D123*F123)+($D124*F124)+($D125*F125)+($D126*F126)+($D127*F127)+($D128*F128)+($D129*F129)+($D130*F130)+($D131*F131)+($D132*F132)+($D133*F133)+($D134*F134))/$D136</f>
        <v>54.521542053961944</v>
      </c>
      <c r="G136" s="86">
        <f>(($D123*G123)+($D124*G124)+($D125*G125)+($D126*G126)+($D127*G127)+($D128*G128)+($D129*G129)+($D130*G130)+($D131*G131)+($D132*G132)+($D133*G133)+($D134*G134))/$D136</f>
        <v>1.7073261904636046</v>
      </c>
    </row>
    <row r="137" spans="2:7" x14ac:dyDescent="0.25">
      <c r="B137" s="32"/>
      <c r="C137" s="87"/>
      <c r="D137" s="87"/>
      <c r="E137" s="98"/>
      <c r="F137" s="88"/>
      <c r="G137" s="89"/>
    </row>
    <row r="138" spans="2:7" x14ac:dyDescent="0.25">
      <c r="B138" s="9" t="s">
        <v>1</v>
      </c>
      <c r="C138" s="78"/>
      <c r="D138" s="78"/>
      <c r="E138" s="99"/>
      <c r="F138" s="80"/>
      <c r="G138" s="81"/>
    </row>
    <row r="139" spans="2:7" x14ac:dyDescent="0.25">
      <c r="B139" s="7" t="s">
        <v>20</v>
      </c>
      <c r="C139" s="125">
        <v>803</v>
      </c>
      <c r="D139" s="180">
        <v>847618826</v>
      </c>
      <c r="E139" s="196">
        <f t="shared" ref="E139:E150" si="8">+D139/C139</f>
        <v>1055565.1631382317</v>
      </c>
      <c r="F139" s="153">
        <v>48</v>
      </c>
      <c r="G139" s="190">
        <v>2.11</v>
      </c>
    </row>
    <row r="140" spans="2:7" x14ac:dyDescent="0.25">
      <c r="B140" s="7" t="s">
        <v>21</v>
      </c>
      <c r="C140" s="125">
        <v>660</v>
      </c>
      <c r="D140" s="180">
        <v>660068570</v>
      </c>
      <c r="E140" s="196">
        <f t="shared" si="8"/>
        <v>1000103.8939393939</v>
      </c>
      <c r="F140" s="153">
        <v>48</v>
      </c>
      <c r="G140" s="190">
        <v>2.15</v>
      </c>
    </row>
    <row r="141" spans="2:7" x14ac:dyDescent="0.25">
      <c r="B141" s="7" t="s">
        <v>22</v>
      </c>
      <c r="C141" s="125">
        <v>714</v>
      </c>
      <c r="D141" s="180">
        <v>711640390</v>
      </c>
      <c r="E141" s="196">
        <f t="shared" si="8"/>
        <v>996695.22408963589</v>
      </c>
      <c r="F141" s="153">
        <v>48</v>
      </c>
      <c r="G141" s="190">
        <v>2.23</v>
      </c>
    </row>
    <row r="142" spans="2:7" x14ac:dyDescent="0.25">
      <c r="B142" s="7" t="s">
        <v>23</v>
      </c>
      <c r="C142" s="125">
        <v>561</v>
      </c>
      <c r="D142" s="180">
        <v>566432568</v>
      </c>
      <c r="E142" s="196">
        <f t="shared" si="8"/>
        <v>1009683.7219251337</v>
      </c>
      <c r="F142" s="153">
        <v>48</v>
      </c>
      <c r="G142" s="190">
        <v>2.21</v>
      </c>
    </row>
    <row r="143" spans="2:7" x14ac:dyDescent="0.25">
      <c r="B143" s="7" t="s">
        <v>24</v>
      </c>
      <c r="C143" s="125">
        <v>504</v>
      </c>
      <c r="D143" s="180">
        <v>495519130</v>
      </c>
      <c r="E143" s="196">
        <f t="shared" si="8"/>
        <v>983172.87698412698</v>
      </c>
      <c r="F143" s="153">
        <v>48</v>
      </c>
      <c r="G143" s="190">
        <v>2.21</v>
      </c>
    </row>
    <row r="144" spans="2:7" x14ac:dyDescent="0.25">
      <c r="B144" s="7" t="s">
        <v>25</v>
      </c>
      <c r="C144" s="125">
        <v>1094</v>
      </c>
      <c r="D144" s="180">
        <v>1391655780</v>
      </c>
      <c r="E144" s="196">
        <f t="shared" si="8"/>
        <v>1272080.2376599635</v>
      </c>
      <c r="F144" s="153">
        <v>54</v>
      </c>
      <c r="G144" s="190">
        <v>1.95</v>
      </c>
    </row>
    <row r="145" spans="2:7" x14ac:dyDescent="0.25">
      <c r="B145" s="7" t="s">
        <v>26</v>
      </c>
      <c r="C145" s="125">
        <v>1791</v>
      </c>
      <c r="D145" s="180">
        <v>2521385088</v>
      </c>
      <c r="E145" s="196">
        <f t="shared" si="8"/>
        <v>1407808.5360134004</v>
      </c>
      <c r="F145" s="153">
        <v>57</v>
      </c>
      <c r="G145" s="190">
        <v>1.85</v>
      </c>
    </row>
    <row r="146" spans="2:7" x14ac:dyDescent="0.25">
      <c r="B146" s="7" t="s">
        <v>27</v>
      </c>
      <c r="C146" s="125">
        <v>1748</v>
      </c>
      <c r="D146" s="180">
        <v>2252292313</v>
      </c>
      <c r="E146" s="196">
        <f t="shared" si="8"/>
        <v>1288496.7465675056</v>
      </c>
      <c r="F146" s="153">
        <v>56</v>
      </c>
      <c r="G146" s="190">
        <v>1.85</v>
      </c>
    </row>
    <row r="147" spans="2:7" x14ac:dyDescent="0.25">
      <c r="B147" s="7" t="s">
        <v>28</v>
      </c>
      <c r="C147" s="125">
        <v>1096</v>
      </c>
      <c r="D147" s="180">
        <v>1430947019</v>
      </c>
      <c r="E147" s="196">
        <f t="shared" si="8"/>
        <v>1305608.5939781021</v>
      </c>
      <c r="F147" s="153">
        <v>55</v>
      </c>
      <c r="G147" s="190">
        <v>1.85</v>
      </c>
    </row>
    <row r="148" spans="2:7" x14ac:dyDescent="0.25">
      <c r="B148" s="7" t="s">
        <v>29</v>
      </c>
      <c r="C148" s="125">
        <v>1014</v>
      </c>
      <c r="D148" s="180">
        <v>1314035929</v>
      </c>
      <c r="E148" s="196">
        <f t="shared" si="8"/>
        <v>1295893.4211045364</v>
      </c>
      <c r="F148" s="153">
        <v>54</v>
      </c>
      <c r="G148" s="190">
        <v>1.85</v>
      </c>
    </row>
    <row r="149" spans="2:7" x14ac:dyDescent="0.25">
      <c r="B149" s="7" t="s">
        <v>30</v>
      </c>
      <c r="C149" s="125">
        <v>1263</v>
      </c>
      <c r="D149" s="180">
        <v>1466442812</v>
      </c>
      <c r="E149" s="196">
        <f t="shared" si="8"/>
        <v>1161079.0277117973</v>
      </c>
      <c r="F149" s="153">
        <v>54</v>
      </c>
      <c r="G149" s="190">
        <v>1.86</v>
      </c>
    </row>
    <row r="150" spans="2:7" x14ac:dyDescent="0.25">
      <c r="B150" s="7" t="s">
        <v>31</v>
      </c>
      <c r="C150" s="125">
        <v>1414</v>
      </c>
      <c r="D150" s="180">
        <v>1608974967</v>
      </c>
      <c r="E150" s="196">
        <f t="shared" si="8"/>
        <v>1137888.9441301273</v>
      </c>
      <c r="F150" s="153">
        <v>53</v>
      </c>
      <c r="G150" s="190">
        <v>1.86</v>
      </c>
    </row>
    <row r="151" spans="2:7" x14ac:dyDescent="0.25">
      <c r="B151" s="7"/>
      <c r="C151" s="78"/>
      <c r="D151" s="78"/>
      <c r="E151" s="96"/>
      <c r="F151" s="80"/>
      <c r="G151" s="81"/>
    </row>
    <row r="152" spans="2:7" x14ac:dyDescent="0.25">
      <c r="B152" s="29" t="s">
        <v>0</v>
      </c>
      <c r="C152" s="83">
        <f>SUM(C139:C151)</f>
        <v>12662</v>
      </c>
      <c r="D152" s="83">
        <f>SUM(D139:D151)</f>
        <v>15267013392</v>
      </c>
      <c r="E152" s="97">
        <f>D152/C152</f>
        <v>1205734.7490127941</v>
      </c>
      <c r="F152" s="85">
        <f>(($D139*F139)+($D140*F140)+($D141*F141)+($D142*F142)+($D143*F143)+($D144*F144)+($D145*F145)+($D146*F146)+($D147*F147)+($D148*F148)+($D149*F149)+($D150*F150))/$D152</f>
        <v>53.489293369842351</v>
      </c>
      <c r="G152" s="86">
        <f>(($D139*G139)+($D140*G140)+($D141*G141)+($D142*G142)+($D143*G143)+($D144*G144)+($D145*G145)+($D146*G146)+($D147*G147)+($D148*G148)+($D149*G149)+($D150*G150))/$D152</f>
        <v>1.9312894538810266</v>
      </c>
    </row>
    <row r="153" spans="2:7" x14ac:dyDescent="0.25">
      <c r="B153" s="32"/>
      <c r="C153" s="87"/>
      <c r="D153" s="87"/>
      <c r="E153" s="98"/>
      <c r="F153" s="88"/>
      <c r="G153" s="89"/>
    </row>
    <row r="154" spans="2:7" x14ac:dyDescent="0.25">
      <c r="B154" s="9" t="s">
        <v>2</v>
      </c>
      <c r="C154" s="78"/>
      <c r="D154" s="78"/>
      <c r="E154" s="99"/>
      <c r="F154" s="80"/>
      <c r="G154" s="81"/>
    </row>
    <row r="155" spans="2:7" x14ac:dyDescent="0.25">
      <c r="B155" s="7" t="s">
        <v>20</v>
      </c>
      <c r="C155" s="125">
        <v>648</v>
      </c>
      <c r="D155" s="180">
        <v>1537872660</v>
      </c>
      <c r="E155" s="196">
        <f t="shared" ref="E155:E166" si="9">+D155/C155</f>
        <v>2373260.277777778</v>
      </c>
      <c r="F155" s="153">
        <v>56</v>
      </c>
      <c r="G155" s="190">
        <v>1.37</v>
      </c>
    </row>
    <row r="156" spans="2:7" x14ac:dyDescent="0.25">
      <c r="B156" s="7" t="s">
        <v>21</v>
      </c>
      <c r="C156" s="125">
        <v>539</v>
      </c>
      <c r="D156" s="180">
        <v>1133824723</v>
      </c>
      <c r="E156" s="196">
        <f t="shared" si="9"/>
        <v>2103570.9146567718</v>
      </c>
      <c r="F156" s="153">
        <v>58</v>
      </c>
      <c r="G156" s="190">
        <v>1.42</v>
      </c>
    </row>
    <row r="157" spans="2:7" x14ac:dyDescent="0.25">
      <c r="B157" s="7" t="s">
        <v>22</v>
      </c>
      <c r="C157" s="125">
        <v>570</v>
      </c>
      <c r="D157" s="180">
        <v>1097635172</v>
      </c>
      <c r="E157" s="196">
        <f t="shared" si="9"/>
        <v>1925675.7403508772</v>
      </c>
      <c r="F157" s="153">
        <v>65</v>
      </c>
      <c r="G157" s="190">
        <v>1.57</v>
      </c>
    </row>
    <row r="158" spans="2:7" x14ac:dyDescent="0.25">
      <c r="B158" s="7" t="s">
        <v>23</v>
      </c>
      <c r="C158" s="125">
        <v>779</v>
      </c>
      <c r="D158" s="180">
        <v>1531375199</v>
      </c>
      <c r="E158" s="196">
        <f t="shared" si="9"/>
        <v>1965821.8215661105</v>
      </c>
      <c r="F158" s="153">
        <v>69</v>
      </c>
      <c r="G158" s="190">
        <v>1.62</v>
      </c>
    </row>
    <row r="159" spans="2:7" x14ac:dyDescent="0.25">
      <c r="B159" s="7" t="s">
        <v>24</v>
      </c>
      <c r="C159" s="125">
        <v>543</v>
      </c>
      <c r="D159" s="180">
        <v>1047566117</v>
      </c>
      <c r="E159" s="196">
        <f t="shared" si="9"/>
        <v>1929219.3683241252</v>
      </c>
      <c r="F159" s="153">
        <v>72</v>
      </c>
      <c r="G159" s="190">
        <v>1.64</v>
      </c>
    </row>
    <row r="160" spans="2:7" x14ac:dyDescent="0.25">
      <c r="B160" s="7" t="s">
        <v>25</v>
      </c>
      <c r="C160" s="125">
        <v>507</v>
      </c>
      <c r="D160" s="180">
        <v>896403712</v>
      </c>
      <c r="E160" s="196">
        <f t="shared" si="9"/>
        <v>1768054.6587771203</v>
      </c>
      <c r="F160" s="153">
        <v>76</v>
      </c>
      <c r="G160" s="190">
        <v>1.71</v>
      </c>
    </row>
    <row r="161" spans="2:7" x14ac:dyDescent="0.25">
      <c r="B161" s="7" t="s">
        <v>26</v>
      </c>
      <c r="C161" s="125">
        <v>579</v>
      </c>
      <c r="D161" s="180">
        <v>1091852145</v>
      </c>
      <c r="E161" s="196">
        <f t="shared" si="9"/>
        <v>1885755</v>
      </c>
      <c r="F161" s="153">
        <v>73</v>
      </c>
      <c r="G161" s="190">
        <v>1.67</v>
      </c>
    </row>
    <row r="162" spans="2:7" x14ac:dyDescent="0.25">
      <c r="B162" s="7" t="s">
        <v>27</v>
      </c>
      <c r="C162" s="125">
        <v>735</v>
      </c>
      <c r="D162" s="180">
        <v>1356830465</v>
      </c>
      <c r="E162" s="196">
        <f t="shared" si="9"/>
        <v>1846027.8435374149</v>
      </c>
      <c r="F162" s="153">
        <v>77</v>
      </c>
      <c r="G162" s="190">
        <v>1.69</v>
      </c>
    </row>
    <row r="163" spans="2:7" x14ac:dyDescent="0.25">
      <c r="B163" s="7" t="s">
        <v>28</v>
      </c>
      <c r="C163" s="125">
        <v>691</v>
      </c>
      <c r="D163" s="180">
        <v>1452219306</v>
      </c>
      <c r="E163" s="196">
        <f t="shared" si="9"/>
        <v>2101619.8350217077</v>
      </c>
      <c r="F163" s="153">
        <v>65</v>
      </c>
      <c r="G163" s="190">
        <v>1.54</v>
      </c>
    </row>
    <row r="164" spans="2:7" x14ac:dyDescent="0.25">
      <c r="B164" s="145" t="s">
        <v>29</v>
      </c>
      <c r="C164" s="125">
        <v>732</v>
      </c>
      <c r="D164" s="180">
        <v>1522344752</v>
      </c>
      <c r="E164" s="196">
        <f t="shared" si="9"/>
        <v>2079705.9453551914</v>
      </c>
      <c r="F164" s="153">
        <v>69</v>
      </c>
      <c r="G164" s="190">
        <v>1.6</v>
      </c>
    </row>
    <row r="165" spans="2:7" x14ac:dyDescent="0.25">
      <c r="B165" s="145" t="s">
        <v>30</v>
      </c>
      <c r="C165" s="125">
        <v>695</v>
      </c>
      <c r="D165" s="180">
        <v>1383918540</v>
      </c>
      <c r="E165" s="196">
        <f t="shared" si="9"/>
        <v>1991249.6978417267</v>
      </c>
      <c r="F165" s="153">
        <v>68</v>
      </c>
      <c r="G165" s="190">
        <v>1.6</v>
      </c>
    </row>
    <row r="166" spans="2:7" x14ac:dyDescent="0.25">
      <c r="B166" s="7" t="s">
        <v>31</v>
      </c>
      <c r="C166" s="125">
        <v>755</v>
      </c>
      <c r="D166" s="180">
        <v>1284897988</v>
      </c>
      <c r="E166" s="196">
        <f t="shared" si="9"/>
        <v>1701851.6397350994</v>
      </c>
      <c r="F166" s="153">
        <v>70</v>
      </c>
      <c r="G166" s="190">
        <v>1.65</v>
      </c>
    </row>
    <row r="167" spans="2:7" x14ac:dyDescent="0.25">
      <c r="B167" s="7"/>
      <c r="C167" s="78"/>
      <c r="D167" s="78"/>
      <c r="E167" s="96"/>
      <c r="F167" s="80"/>
      <c r="G167" s="81"/>
    </row>
    <row r="168" spans="2:7" x14ac:dyDescent="0.25">
      <c r="B168" s="29" t="s">
        <v>0</v>
      </c>
      <c r="C168" s="83">
        <f>SUM(C155:C167)</f>
        <v>7773</v>
      </c>
      <c r="D168" s="83">
        <f>SUM(D155:D167)</f>
        <v>15336740779</v>
      </c>
      <c r="E168" s="97">
        <f>D168/C168</f>
        <v>1973078.7056477549</v>
      </c>
      <c r="F168" s="85">
        <f>(($D155*F155)+($D156*F156)+($D157*F157)+($D158*F158)+($D159*F159)+($D160*F160)+($D161*F161)+($D162*F162)+($D163*F163)+($D164*F164)+($D165*F165)+($D166*F166))/$D168</f>
        <v>67.818309664148757</v>
      </c>
      <c r="G168" s="86">
        <f>(($D155*G155)+($D156*G156)+($D157*G157)+($D158*G158)+($D159*G159)+($D160*G160)+($D161*G161)+($D162*G162)+($D163*G163)+($D164*G164)+($D165*G165)+($D166*G166))/$D168</f>
        <v>1.5840945654233127</v>
      </c>
    </row>
    <row r="169" spans="2:7" x14ac:dyDescent="0.25">
      <c r="B169" s="7"/>
      <c r="C169" s="33"/>
      <c r="D169" s="33"/>
      <c r="E169" s="93"/>
      <c r="F169" s="35"/>
      <c r="G169" s="35"/>
    </row>
    <row r="170" spans="2:7" x14ac:dyDescent="0.25">
      <c r="B170" s="9" t="s">
        <v>59</v>
      </c>
      <c r="C170" s="18"/>
      <c r="D170" s="23"/>
      <c r="E170" s="94"/>
      <c r="F170" s="57"/>
      <c r="G170" s="130"/>
    </row>
    <row r="171" spans="2:7" x14ac:dyDescent="0.25">
      <c r="B171" s="7" t="s">
        <v>20</v>
      </c>
      <c r="C171" s="125">
        <v>732</v>
      </c>
      <c r="D171" s="180">
        <v>1109791523</v>
      </c>
      <c r="E171" s="196">
        <f t="shared" ref="E171:E182" si="10">+D171/C171</f>
        <v>1516108.6379781421</v>
      </c>
      <c r="F171" s="153">
        <v>54</v>
      </c>
      <c r="G171" s="190">
        <v>1.97</v>
      </c>
    </row>
    <row r="172" spans="2:7" x14ac:dyDescent="0.25">
      <c r="B172" s="7" t="s">
        <v>21</v>
      </c>
      <c r="C172" s="125">
        <v>466</v>
      </c>
      <c r="D172" s="180">
        <v>655729764</v>
      </c>
      <c r="E172" s="196">
        <f t="shared" si="10"/>
        <v>1407145.4163090128</v>
      </c>
      <c r="F172" s="153">
        <v>53</v>
      </c>
      <c r="G172" s="190">
        <v>1.96</v>
      </c>
    </row>
    <row r="173" spans="2:7" x14ac:dyDescent="0.25">
      <c r="B173" s="7" t="s">
        <v>22</v>
      </c>
      <c r="C173" s="125">
        <v>479</v>
      </c>
      <c r="D173" s="180">
        <v>724997636</v>
      </c>
      <c r="E173" s="196">
        <f t="shared" si="10"/>
        <v>1513565.0020876827</v>
      </c>
      <c r="F173" s="153">
        <v>52</v>
      </c>
      <c r="G173" s="190">
        <v>1.95</v>
      </c>
    </row>
    <row r="174" spans="2:7" x14ac:dyDescent="0.25">
      <c r="B174" s="7" t="s">
        <v>23</v>
      </c>
      <c r="C174" s="125">
        <v>468</v>
      </c>
      <c r="D174" s="180">
        <v>648207878</v>
      </c>
      <c r="E174" s="196">
        <f t="shared" si="10"/>
        <v>1385059.5683760685</v>
      </c>
      <c r="F174" s="153">
        <v>52</v>
      </c>
      <c r="G174" s="190">
        <v>1.96</v>
      </c>
    </row>
    <row r="175" spans="2:7" x14ac:dyDescent="0.25">
      <c r="B175" s="7" t="s">
        <v>24</v>
      </c>
      <c r="C175" s="125">
        <v>336</v>
      </c>
      <c r="D175" s="180">
        <v>495278766</v>
      </c>
      <c r="E175" s="196">
        <f t="shared" si="10"/>
        <v>1474043.9464285714</v>
      </c>
      <c r="F175" s="153">
        <v>53</v>
      </c>
      <c r="G175" s="190">
        <v>1.96</v>
      </c>
    </row>
    <row r="176" spans="2:7" x14ac:dyDescent="0.25">
      <c r="B176" s="7" t="s">
        <v>25</v>
      </c>
      <c r="C176" s="125">
        <v>423</v>
      </c>
      <c r="D176" s="180">
        <v>662107002</v>
      </c>
      <c r="E176" s="196">
        <f t="shared" si="10"/>
        <v>1565264.7801418439</v>
      </c>
      <c r="F176" s="153">
        <v>55</v>
      </c>
      <c r="G176" s="190">
        <v>1.95</v>
      </c>
    </row>
    <row r="177" spans="2:7" x14ac:dyDescent="0.25">
      <c r="B177" s="7" t="s">
        <v>26</v>
      </c>
      <c r="C177" s="125">
        <v>562</v>
      </c>
      <c r="D177" s="180">
        <v>861919174</v>
      </c>
      <c r="E177" s="196">
        <f t="shared" si="10"/>
        <v>1533664.0106761565</v>
      </c>
      <c r="F177" s="153">
        <v>54</v>
      </c>
      <c r="G177" s="190">
        <v>1.97</v>
      </c>
    </row>
    <row r="178" spans="2:7" x14ac:dyDescent="0.25">
      <c r="B178" s="7" t="s">
        <v>27</v>
      </c>
      <c r="C178" s="125">
        <v>498</v>
      </c>
      <c r="D178" s="180">
        <v>762225426</v>
      </c>
      <c r="E178" s="196">
        <f t="shared" si="10"/>
        <v>1530573.1445783132</v>
      </c>
      <c r="F178" s="153">
        <v>52</v>
      </c>
      <c r="G178" s="190">
        <v>1.96</v>
      </c>
    </row>
    <row r="179" spans="2:7" x14ac:dyDescent="0.25">
      <c r="B179" s="7" t="s">
        <v>28</v>
      </c>
      <c r="C179" s="125">
        <v>450</v>
      </c>
      <c r="D179" s="180">
        <v>724209083</v>
      </c>
      <c r="E179" s="196">
        <f t="shared" si="10"/>
        <v>1609353.5177777777</v>
      </c>
      <c r="F179" s="153">
        <v>54</v>
      </c>
      <c r="G179" s="190">
        <v>1.94</v>
      </c>
    </row>
    <row r="180" spans="2:7" x14ac:dyDescent="0.25">
      <c r="B180" s="145" t="s">
        <v>29</v>
      </c>
      <c r="C180" s="125">
        <v>486</v>
      </c>
      <c r="D180" s="180">
        <v>726451935</v>
      </c>
      <c r="E180" s="196">
        <f t="shared" si="10"/>
        <v>1494757.0679012346</v>
      </c>
      <c r="F180" s="153">
        <v>53</v>
      </c>
      <c r="G180" s="190">
        <v>1.96</v>
      </c>
    </row>
    <row r="181" spans="2:7" x14ac:dyDescent="0.25">
      <c r="B181" s="145" t="s">
        <v>30</v>
      </c>
      <c r="C181" s="125">
        <v>537</v>
      </c>
      <c r="D181" s="180">
        <v>844848798</v>
      </c>
      <c r="E181" s="196">
        <f t="shared" si="10"/>
        <v>1573275.2290502794</v>
      </c>
      <c r="F181" s="153">
        <v>54</v>
      </c>
      <c r="G181" s="190">
        <v>1.97</v>
      </c>
    </row>
    <row r="182" spans="2:7" x14ac:dyDescent="0.25">
      <c r="B182" s="7" t="s">
        <v>31</v>
      </c>
      <c r="C182" s="125">
        <v>724</v>
      </c>
      <c r="D182" s="180">
        <v>1051303992</v>
      </c>
      <c r="E182" s="196">
        <f t="shared" si="10"/>
        <v>1452077.3370165746</v>
      </c>
      <c r="F182" s="153">
        <v>53</v>
      </c>
      <c r="G182" s="190">
        <v>1.95</v>
      </c>
    </row>
    <row r="183" spans="2:7" x14ac:dyDescent="0.25">
      <c r="B183" s="7"/>
      <c r="C183" s="78"/>
      <c r="D183" s="78"/>
      <c r="E183" s="96"/>
      <c r="F183" s="80"/>
      <c r="G183" s="179"/>
    </row>
    <row r="184" spans="2:7" x14ac:dyDescent="0.25">
      <c r="B184" s="29" t="s">
        <v>0</v>
      </c>
      <c r="C184" s="83">
        <f>SUM(C171:C183)</f>
        <v>6161</v>
      </c>
      <c r="D184" s="83">
        <f>SUM(D171:D183)</f>
        <v>9267070977</v>
      </c>
      <c r="E184" s="97">
        <f>D184/C184</f>
        <v>1504150.458854082</v>
      </c>
      <c r="F184" s="85">
        <f>(($D171*F171)+($D172*F172)+($D173*F173)+($D174*F174)+($D175*F175)+($D176*F176)+($D177*F177)+($D178*F178)+($D179*F179)+($D180*F180)+($D181*F181)+($D182*F182))/$D184</f>
        <v>53.294543081495164</v>
      </c>
      <c r="G184" s="86">
        <f>(($D171*G171)+($D172*G172)+($D173*G173)+($D174*G174)+($D175*G175)+($D176*G176)+($D177*G177)+($D178*G178)+($D179*G179)+($D180*G180)+($D181*G181)+($D182*G182))/$D184</f>
        <v>1.9588450856763089</v>
      </c>
    </row>
    <row r="185" spans="2:7" x14ac:dyDescent="0.25">
      <c r="B185" s="7"/>
      <c r="C185" s="33"/>
      <c r="D185" s="33"/>
      <c r="E185" s="93"/>
      <c r="F185" s="35"/>
      <c r="G185" s="35"/>
    </row>
    <row r="186" spans="2:7" x14ac:dyDescent="0.25">
      <c r="B186" s="9" t="s">
        <v>83</v>
      </c>
      <c r="C186" s="18"/>
      <c r="D186" s="23"/>
      <c r="E186" s="94"/>
      <c r="F186" s="57"/>
      <c r="G186" s="14"/>
    </row>
    <row r="187" spans="2:7" x14ac:dyDescent="0.25">
      <c r="B187" s="7" t="s">
        <v>20</v>
      </c>
      <c r="C187" s="125">
        <v>233</v>
      </c>
      <c r="D187" s="180">
        <v>181184421</v>
      </c>
      <c r="E187" s="196">
        <f t="shared" ref="E187:E198" si="11">+D187/C187</f>
        <v>777615.54077253223</v>
      </c>
      <c r="F187" s="153">
        <v>36</v>
      </c>
      <c r="G187" s="190">
        <v>1.76</v>
      </c>
    </row>
    <row r="188" spans="2:7" x14ac:dyDescent="0.25">
      <c r="B188" s="7" t="s">
        <v>21</v>
      </c>
      <c r="C188" s="125">
        <v>157</v>
      </c>
      <c r="D188" s="180">
        <v>142778193</v>
      </c>
      <c r="E188" s="196">
        <f t="shared" si="11"/>
        <v>909415.24203821656</v>
      </c>
      <c r="F188" s="153">
        <v>35</v>
      </c>
      <c r="G188" s="190">
        <v>1.79</v>
      </c>
    </row>
    <row r="189" spans="2:7" x14ac:dyDescent="0.25">
      <c r="B189" s="7" t="s">
        <v>22</v>
      </c>
      <c r="C189" s="125">
        <v>120</v>
      </c>
      <c r="D189" s="180">
        <v>116451978</v>
      </c>
      <c r="E189" s="196">
        <f t="shared" si="11"/>
        <v>970433.15</v>
      </c>
      <c r="F189" s="153">
        <v>35</v>
      </c>
      <c r="G189" s="190">
        <v>1.83</v>
      </c>
    </row>
    <row r="190" spans="2:7" x14ac:dyDescent="0.25">
      <c r="B190" s="7" t="s">
        <v>23</v>
      </c>
      <c r="C190" s="125">
        <v>61</v>
      </c>
      <c r="D190" s="180">
        <v>125794351</v>
      </c>
      <c r="E190" s="196">
        <f t="shared" si="11"/>
        <v>2062202.475409836</v>
      </c>
      <c r="F190" s="153">
        <v>41</v>
      </c>
      <c r="G190" s="190">
        <v>1.62</v>
      </c>
    </row>
    <row r="191" spans="2:7" x14ac:dyDescent="0.25">
      <c r="B191" s="7" t="s">
        <v>24</v>
      </c>
      <c r="C191" s="125">
        <v>66</v>
      </c>
      <c r="D191" s="180">
        <v>182613613</v>
      </c>
      <c r="E191" s="196">
        <f t="shared" si="11"/>
        <v>2766872.9242424243</v>
      </c>
      <c r="F191" s="153">
        <v>41</v>
      </c>
      <c r="G191" s="190">
        <v>1.49</v>
      </c>
    </row>
    <row r="192" spans="2:7" x14ac:dyDescent="0.25">
      <c r="B192" s="7" t="s">
        <v>25</v>
      </c>
      <c r="C192" s="125">
        <v>58</v>
      </c>
      <c r="D192" s="180">
        <v>156723481</v>
      </c>
      <c r="E192" s="196">
        <f t="shared" si="11"/>
        <v>2702128.9827586208</v>
      </c>
      <c r="F192" s="153">
        <v>41</v>
      </c>
      <c r="G192" s="190">
        <v>1.48</v>
      </c>
    </row>
    <row r="193" spans="2:9" x14ac:dyDescent="0.25">
      <c r="B193" s="7" t="s">
        <v>26</v>
      </c>
      <c r="C193" s="125">
        <v>62</v>
      </c>
      <c r="D193" s="180">
        <v>149476680</v>
      </c>
      <c r="E193" s="196">
        <f t="shared" si="11"/>
        <v>2410914.1935483869</v>
      </c>
      <c r="F193" s="153">
        <v>37</v>
      </c>
      <c r="G193" s="190">
        <v>1.7</v>
      </c>
    </row>
    <row r="194" spans="2:9" x14ac:dyDescent="0.25">
      <c r="B194" s="7" t="s">
        <v>27</v>
      </c>
      <c r="C194" s="125">
        <v>45</v>
      </c>
      <c r="D194" s="180">
        <v>58980759</v>
      </c>
      <c r="E194" s="196">
        <f t="shared" si="11"/>
        <v>1310683.5333333334</v>
      </c>
      <c r="F194" s="153">
        <v>38</v>
      </c>
      <c r="G194" s="190">
        <v>1.62</v>
      </c>
    </row>
    <row r="195" spans="2:9" x14ac:dyDescent="0.25">
      <c r="B195" s="7" t="s">
        <v>28</v>
      </c>
      <c r="C195" s="125">
        <v>99</v>
      </c>
      <c r="D195" s="180">
        <v>84494381</v>
      </c>
      <c r="E195" s="196">
        <f t="shared" si="11"/>
        <v>853478.59595959599</v>
      </c>
      <c r="F195" s="153">
        <v>36</v>
      </c>
      <c r="G195" s="190">
        <v>1.72</v>
      </c>
    </row>
    <row r="196" spans="2:9" x14ac:dyDescent="0.25">
      <c r="B196" s="145" t="s">
        <v>29</v>
      </c>
      <c r="C196" s="125">
        <v>85</v>
      </c>
      <c r="D196" s="180">
        <v>136674673</v>
      </c>
      <c r="E196" s="196">
        <f t="shared" si="11"/>
        <v>1607937.3294117646</v>
      </c>
      <c r="F196" s="153">
        <v>36</v>
      </c>
      <c r="G196" s="190">
        <v>1.72</v>
      </c>
    </row>
    <row r="197" spans="2:9" x14ac:dyDescent="0.25">
      <c r="B197" s="145" t="s">
        <v>30</v>
      </c>
      <c r="C197" s="125">
        <v>46</v>
      </c>
      <c r="D197" s="180">
        <v>119974241</v>
      </c>
      <c r="E197" s="196">
        <f t="shared" si="11"/>
        <v>2608135.6739130435</v>
      </c>
      <c r="F197" s="153">
        <v>49</v>
      </c>
      <c r="G197" s="190">
        <v>1.52</v>
      </c>
    </row>
    <row r="198" spans="2:9" x14ac:dyDescent="0.25">
      <c r="B198" s="7" t="s">
        <v>31</v>
      </c>
      <c r="C198" s="125">
        <v>168</v>
      </c>
      <c r="D198" s="180">
        <v>189318731</v>
      </c>
      <c r="E198" s="196">
        <f t="shared" si="11"/>
        <v>1126897.2083333333</v>
      </c>
      <c r="F198" s="153">
        <v>37</v>
      </c>
      <c r="G198" s="190">
        <v>1.43</v>
      </c>
    </row>
    <row r="199" spans="2:9" x14ac:dyDescent="0.25">
      <c r="B199" s="7"/>
      <c r="C199" s="78"/>
      <c r="D199" s="78"/>
      <c r="E199" s="96"/>
      <c r="F199" s="80"/>
      <c r="G199" s="81"/>
    </row>
    <row r="200" spans="2:9" x14ac:dyDescent="0.25">
      <c r="B200" s="29" t="s">
        <v>0</v>
      </c>
      <c r="C200" s="83">
        <f>SUM(C187:C199)</f>
        <v>1200</v>
      </c>
      <c r="D200" s="83">
        <f>SUM(D187:D199)</f>
        <v>1644465502</v>
      </c>
      <c r="E200" s="97">
        <f>D200/C200</f>
        <v>1370387.9183333332</v>
      </c>
      <c r="F200" s="85">
        <f>(($D187*F187)+($D188*F188)+($D189*F189)+($D190*F190)+($D191*F191)+($D192*F192)+($D193*F193)+($D194*F194)+($D195*F195)+($D196*F196)+($D197*F197)+($D198*F198))/$D200</f>
        <v>38.482781858928895</v>
      </c>
      <c r="G200" s="86">
        <f>(($D187*G187)+($D188*G188)+($D189*G189)+($D190*G190)+($D191*G191)+($D192*G192)+($D193*G193)+($D194*G194)+($D195*G195)+($D196*G196)+($D197*G197)+($D198*G198))/$D200</f>
        <v>1.6288290249277604</v>
      </c>
    </row>
    <row r="201" spans="2:9" x14ac:dyDescent="0.25">
      <c r="B201" s="318"/>
      <c r="C201" s="321"/>
      <c r="D201" s="324"/>
      <c r="E201" s="326"/>
      <c r="F201" s="328"/>
      <c r="G201" s="329"/>
    </row>
    <row r="202" spans="2:9" x14ac:dyDescent="0.25">
      <c r="B202" s="319" t="s">
        <v>135</v>
      </c>
      <c r="C202" s="317">
        <f>SUM(C24,C40,C56,C72,C88,C104,C120,C136,C152, C168,C184,C200)</f>
        <v>57544</v>
      </c>
      <c r="D202" s="325">
        <f>SUM(D24,D40,D56,D72,D88,D104,D120,D136,D152, D168,D184,D200)</f>
        <v>68151789045</v>
      </c>
      <c r="E202" s="323">
        <f>D202/C202</f>
        <v>1184342.2258619491</v>
      </c>
      <c r="F202" s="123">
        <f>(($D24*F24)+($D40*F40)+($D56*F56)+($D72*F72)+($D88*F88)+($D104*F104)+($D120*F120)+($D136*F136)+($D152*F152)+($D168*F168)+($D184*F184)+($D200*F200))/$D202</f>
        <v>53.758806676518113</v>
      </c>
      <c r="G202" s="73">
        <f>(($D24*G24)+($D40*G40)+($D56*G56)+($D72*G72)+($D88*G88)+($D104*G104)+($D120*G120)+($D136*G136)+($D152*G152)+($D168*G168)+($D184*G184)+($D200*G200))/$D202</f>
        <v>1.7953919805585348</v>
      </c>
      <c r="I202" s="286"/>
    </row>
    <row r="203" spans="2:9" x14ac:dyDescent="0.25">
      <c r="B203" s="320"/>
      <c r="C203" s="322"/>
      <c r="D203" s="43"/>
      <c r="E203" s="327"/>
      <c r="F203" s="63"/>
      <c r="G203" s="109"/>
    </row>
    <row r="204" spans="2:9" x14ac:dyDescent="0.25">
      <c r="B204" s="284"/>
      <c r="C204" s="2"/>
      <c r="D204" s="3"/>
      <c r="E204" s="4"/>
      <c r="F204" s="55"/>
      <c r="G204" s="14"/>
    </row>
    <row r="205" spans="2:9" x14ac:dyDescent="0.25">
      <c r="B205" s="10"/>
      <c r="C205" s="2"/>
      <c r="D205" s="3"/>
      <c r="E205" s="4"/>
      <c r="F205" s="55"/>
      <c r="G205" s="14"/>
    </row>
    <row r="206" spans="2:9" x14ac:dyDescent="0.25">
      <c r="B206" s="128" t="s">
        <v>133</v>
      </c>
      <c r="C206" s="2"/>
      <c r="D206" s="3"/>
      <c r="E206" s="4"/>
      <c r="F206" s="55"/>
      <c r="G206" s="14"/>
    </row>
    <row r="207" spans="2:9" x14ac:dyDescent="0.25">
      <c r="B207" s="110" t="s">
        <v>7</v>
      </c>
      <c r="C207" s="111" t="s">
        <v>51</v>
      </c>
      <c r="D207" s="112" t="s">
        <v>3</v>
      </c>
      <c r="E207" s="61" t="s">
        <v>11</v>
      </c>
      <c r="F207" s="113" t="s">
        <v>13</v>
      </c>
      <c r="G207" s="62" t="s">
        <v>15</v>
      </c>
    </row>
    <row r="208" spans="2:9" x14ac:dyDescent="0.25">
      <c r="B208" s="114"/>
      <c r="C208" s="115" t="s">
        <v>9</v>
      </c>
      <c r="D208" s="116" t="s">
        <v>50</v>
      </c>
      <c r="E208" s="117" t="s">
        <v>52</v>
      </c>
      <c r="F208" s="118" t="s">
        <v>52</v>
      </c>
      <c r="G208" s="119" t="s">
        <v>60</v>
      </c>
    </row>
    <row r="209" spans="2:7" x14ac:dyDescent="0.25">
      <c r="B209" s="41"/>
      <c r="C209" s="120" t="s">
        <v>4</v>
      </c>
      <c r="D209" s="120" t="s">
        <v>5</v>
      </c>
      <c r="E209" s="121" t="s">
        <v>6</v>
      </c>
      <c r="F209" s="122" t="s">
        <v>17</v>
      </c>
      <c r="G209" s="122" t="s">
        <v>18</v>
      </c>
    </row>
    <row r="210" spans="2:7" x14ac:dyDescent="0.25">
      <c r="B210" s="7"/>
      <c r="C210" s="33"/>
      <c r="D210" s="33"/>
      <c r="E210" s="93"/>
      <c r="F210" s="35"/>
      <c r="G210" s="35"/>
    </row>
    <row r="211" spans="2:7" x14ac:dyDescent="0.25">
      <c r="B211" s="9" t="s">
        <v>19</v>
      </c>
      <c r="C211" s="18"/>
      <c r="D211" s="23"/>
      <c r="E211" s="94"/>
      <c r="F211" s="57"/>
      <c r="G211" s="14"/>
    </row>
    <row r="212" spans="2:7" x14ac:dyDescent="0.25">
      <c r="B212" s="7" t="s">
        <v>20</v>
      </c>
      <c r="C212" s="125">
        <v>23</v>
      </c>
      <c r="D212" s="180">
        <v>136420106</v>
      </c>
      <c r="E212" s="196">
        <f t="shared" ref="E212:E223" si="12">+D212/C212</f>
        <v>5931308.9565217393</v>
      </c>
      <c r="F212" s="153">
        <v>343</v>
      </c>
      <c r="G212" s="190">
        <v>5.78</v>
      </c>
    </row>
    <row r="213" spans="2:7" x14ac:dyDescent="0.25">
      <c r="B213" s="7" t="s">
        <v>21</v>
      </c>
      <c r="C213" s="125">
        <v>18</v>
      </c>
      <c r="D213" s="180">
        <v>113333215</v>
      </c>
      <c r="E213" s="196">
        <f t="shared" si="12"/>
        <v>6296289.722222222</v>
      </c>
      <c r="F213" s="153">
        <v>355</v>
      </c>
      <c r="G213" s="190">
        <v>5.81</v>
      </c>
    </row>
    <row r="214" spans="2:7" x14ac:dyDescent="0.25">
      <c r="B214" s="7" t="s">
        <v>22</v>
      </c>
      <c r="C214" s="125">
        <v>2</v>
      </c>
      <c r="D214" s="180">
        <v>18441283</v>
      </c>
      <c r="E214" s="196">
        <f t="shared" si="12"/>
        <v>9220641.5</v>
      </c>
      <c r="F214" s="153">
        <v>360</v>
      </c>
      <c r="G214" s="190">
        <v>5.67</v>
      </c>
    </row>
    <row r="215" spans="2:7" x14ac:dyDescent="0.25">
      <c r="B215" s="7" t="s">
        <v>23</v>
      </c>
      <c r="C215" s="125">
        <v>23</v>
      </c>
      <c r="D215" s="180">
        <v>130689519</v>
      </c>
      <c r="E215" s="196">
        <f t="shared" si="12"/>
        <v>5682153</v>
      </c>
      <c r="F215" s="153">
        <v>360</v>
      </c>
      <c r="G215" s="190">
        <v>5.95</v>
      </c>
    </row>
    <row r="216" spans="2:7" x14ac:dyDescent="0.25">
      <c r="B216" s="7" t="s">
        <v>24</v>
      </c>
      <c r="C216" s="125">
        <v>22</v>
      </c>
      <c r="D216" s="180">
        <v>166237821</v>
      </c>
      <c r="E216" s="196">
        <f t="shared" si="12"/>
        <v>7556264.5909090908</v>
      </c>
      <c r="F216" s="153">
        <v>347</v>
      </c>
      <c r="G216" s="190">
        <v>5.85</v>
      </c>
    </row>
    <row r="217" spans="2:7" x14ac:dyDescent="0.25">
      <c r="B217" s="7" t="s">
        <v>25</v>
      </c>
      <c r="C217" s="125">
        <v>31</v>
      </c>
      <c r="D217" s="180">
        <v>236464347</v>
      </c>
      <c r="E217" s="196">
        <f t="shared" si="12"/>
        <v>7627882.1612903224</v>
      </c>
      <c r="F217" s="153">
        <v>357</v>
      </c>
      <c r="G217" s="190">
        <v>5.84</v>
      </c>
    </row>
    <row r="218" spans="2:7" x14ac:dyDescent="0.25">
      <c r="B218" s="7" t="s">
        <v>26</v>
      </c>
      <c r="C218" s="125">
        <v>24</v>
      </c>
      <c r="D218" s="180">
        <v>164451110</v>
      </c>
      <c r="E218" s="196">
        <f t="shared" si="12"/>
        <v>6852129.583333333</v>
      </c>
      <c r="F218" s="153">
        <v>351</v>
      </c>
      <c r="G218" s="190">
        <v>5.86</v>
      </c>
    </row>
    <row r="219" spans="2:7" x14ac:dyDescent="0.25">
      <c r="B219" s="7" t="s">
        <v>27</v>
      </c>
      <c r="C219" s="125">
        <v>40</v>
      </c>
      <c r="D219" s="180">
        <v>214418280</v>
      </c>
      <c r="E219" s="196">
        <f t="shared" si="12"/>
        <v>5360457</v>
      </c>
      <c r="F219" s="153">
        <v>347</v>
      </c>
      <c r="G219" s="190">
        <v>5.98</v>
      </c>
    </row>
    <row r="220" spans="2:7" x14ac:dyDescent="0.25">
      <c r="B220" s="7" t="s">
        <v>28</v>
      </c>
      <c r="C220" s="125">
        <v>19</v>
      </c>
      <c r="D220" s="180">
        <v>147299990</v>
      </c>
      <c r="E220" s="196">
        <f t="shared" si="12"/>
        <v>7752631.0526315793</v>
      </c>
      <c r="F220" s="153">
        <v>346</v>
      </c>
      <c r="G220" s="190">
        <v>5.89</v>
      </c>
    </row>
    <row r="221" spans="2:7" x14ac:dyDescent="0.25">
      <c r="B221" s="145" t="s">
        <v>29</v>
      </c>
      <c r="C221" s="125">
        <v>23</v>
      </c>
      <c r="D221" s="180">
        <v>136723574</v>
      </c>
      <c r="E221" s="196">
        <f t="shared" si="12"/>
        <v>5944503.2173913047</v>
      </c>
      <c r="F221" s="153">
        <v>359</v>
      </c>
      <c r="G221" s="190">
        <v>5.89</v>
      </c>
    </row>
    <row r="222" spans="2:7" x14ac:dyDescent="0.25">
      <c r="B222" s="145" t="s">
        <v>30</v>
      </c>
      <c r="C222" s="125">
        <v>31</v>
      </c>
      <c r="D222" s="330">
        <v>185670595</v>
      </c>
      <c r="E222" s="196">
        <f t="shared" si="12"/>
        <v>5989374.0322580645</v>
      </c>
      <c r="F222" s="153">
        <v>360</v>
      </c>
      <c r="G222" s="190">
        <v>5.89</v>
      </c>
    </row>
    <row r="223" spans="2:7" x14ac:dyDescent="0.25">
      <c r="B223" s="7" t="s">
        <v>31</v>
      </c>
      <c r="C223" s="125">
        <v>30</v>
      </c>
      <c r="D223" s="180">
        <v>189268268</v>
      </c>
      <c r="E223" s="196">
        <f t="shared" si="12"/>
        <v>6308942.2666666666</v>
      </c>
      <c r="F223" s="153">
        <v>355</v>
      </c>
      <c r="G223" s="190">
        <v>5.86</v>
      </c>
    </row>
    <row r="224" spans="2:7" x14ac:dyDescent="0.25">
      <c r="B224" s="7"/>
      <c r="C224" s="78"/>
      <c r="D224" s="78"/>
      <c r="E224" s="96"/>
      <c r="F224" s="80"/>
      <c r="G224" s="81"/>
    </row>
    <row r="225" spans="2:7" x14ac:dyDescent="0.25">
      <c r="B225" s="29" t="s">
        <v>0</v>
      </c>
      <c r="C225" s="83">
        <f>SUM(C212:C224)</f>
        <v>286</v>
      </c>
      <c r="D225" s="83">
        <f>SUM(D212:D224)</f>
        <v>1839418108</v>
      </c>
      <c r="E225" s="97">
        <f>D225/C225</f>
        <v>6431531.846153846</v>
      </c>
      <c r="F225" s="85">
        <f>(($D212*F212)+($D213*F213)+($D214*F214)+($D215*F215)+($D216*F216)+($D217*F217)+($D218*F218)+($D219*F219)+($D220*F220)+($D221*F221)+($D222*F222)+($D223*F223))/$D225</f>
        <v>352.84064077779539</v>
      </c>
      <c r="G225" s="86">
        <f>(($D212*G212)+($D213*G213)+($D214*G214)+($D215*G215)+($D216*G216)+($D217*G217)+($D218*G218)+($D219*G219)+($D220*G220)+($D221*G221)+($D222*G222)+($D223*G223))/$D225</f>
        <v>5.8736495866930971</v>
      </c>
    </row>
    <row r="226" spans="2:7" x14ac:dyDescent="0.25">
      <c r="B226" s="32"/>
      <c r="C226" s="87"/>
      <c r="D226" s="87"/>
      <c r="E226" s="98"/>
      <c r="F226" s="88"/>
      <c r="G226" s="89"/>
    </row>
    <row r="227" spans="2:7" x14ac:dyDescent="0.25">
      <c r="B227" s="9" t="s">
        <v>79</v>
      </c>
      <c r="C227" s="125"/>
      <c r="D227" s="137"/>
      <c r="E227" s="96"/>
      <c r="F227" s="213"/>
      <c r="G227" s="190"/>
    </row>
    <row r="228" spans="2:7" x14ac:dyDescent="0.25">
      <c r="B228" s="7" t="s">
        <v>20</v>
      </c>
      <c r="C228" s="125">
        <v>7</v>
      </c>
      <c r="D228" s="180">
        <v>107241317</v>
      </c>
      <c r="E228" s="196">
        <f t="shared" ref="E228:E233" si="13">+D228/C228</f>
        <v>15320188.142857144</v>
      </c>
      <c r="F228" s="153">
        <v>340</v>
      </c>
      <c r="G228" s="190">
        <v>5.63</v>
      </c>
    </row>
    <row r="229" spans="2:7" x14ac:dyDescent="0.25">
      <c r="B229" s="7" t="s">
        <v>21</v>
      </c>
      <c r="C229" s="125">
        <v>3</v>
      </c>
      <c r="D229" s="180">
        <v>35795207</v>
      </c>
      <c r="E229" s="196">
        <f t="shared" si="13"/>
        <v>11931735.666666666</v>
      </c>
      <c r="F229" s="153">
        <v>332</v>
      </c>
      <c r="G229" s="190">
        <v>5.62</v>
      </c>
    </row>
    <row r="230" spans="2:7" x14ac:dyDescent="0.25">
      <c r="B230" s="7" t="s">
        <v>22</v>
      </c>
      <c r="C230" s="125">
        <v>21</v>
      </c>
      <c r="D230" s="180">
        <v>143337727</v>
      </c>
      <c r="E230" s="196">
        <f t="shared" si="13"/>
        <v>6825606.0476190476</v>
      </c>
      <c r="F230" s="153">
        <v>354</v>
      </c>
      <c r="G230" s="190">
        <v>5.86</v>
      </c>
    </row>
    <row r="231" spans="2:7" x14ac:dyDescent="0.25">
      <c r="B231" s="7" t="s">
        <v>23</v>
      </c>
      <c r="C231" s="125">
        <v>4</v>
      </c>
      <c r="D231" s="180">
        <v>60053944</v>
      </c>
      <c r="E231" s="196">
        <f t="shared" si="13"/>
        <v>15013486</v>
      </c>
      <c r="F231" s="153">
        <v>350</v>
      </c>
      <c r="G231" s="190">
        <v>5.68</v>
      </c>
    </row>
    <row r="232" spans="2:7" x14ac:dyDescent="0.25">
      <c r="B232" s="7" t="s">
        <v>24</v>
      </c>
      <c r="C232" s="125">
        <v>3</v>
      </c>
      <c r="D232" s="180">
        <v>24487967</v>
      </c>
      <c r="E232" s="196">
        <f t="shared" si="13"/>
        <v>8162655.666666667</v>
      </c>
      <c r="F232" s="153">
        <v>360</v>
      </c>
      <c r="G232" s="190">
        <v>5.69</v>
      </c>
    </row>
    <row r="233" spans="2:7" x14ac:dyDescent="0.25">
      <c r="B233" s="7" t="s">
        <v>25</v>
      </c>
      <c r="C233" s="125">
        <v>1</v>
      </c>
      <c r="D233" s="180">
        <v>30796258</v>
      </c>
      <c r="E233" s="196">
        <f t="shared" si="13"/>
        <v>30796258</v>
      </c>
      <c r="F233" s="153">
        <v>360</v>
      </c>
      <c r="G233" s="190">
        <v>5.79</v>
      </c>
    </row>
    <row r="234" spans="2:7" x14ac:dyDescent="0.25">
      <c r="B234" s="7" t="s">
        <v>26</v>
      </c>
      <c r="C234" s="125">
        <v>0</v>
      </c>
      <c r="D234" s="180">
        <v>0</v>
      </c>
      <c r="E234" s="196" t="s">
        <v>107</v>
      </c>
      <c r="F234" s="153">
        <v>0</v>
      </c>
      <c r="G234" s="190">
        <v>0</v>
      </c>
    </row>
    <row r="235" spans="2:7" x14ac:dyDescent="0.25">
      <c r="B235" s="7" t="s">
        <v>27</v>
      </c>
      <c r="C235" s="125">
        <v>0</v>
      </c>
      <c r="D235" s="180">
        <v>0</v>
      </c>
      <c r="E235" s="196" t="s">
        <v>107</v>
      </c>
      <c r="F235" s="153">
        <v>0</v>
      </c>
      <c r="G235" s="190">
        <v>0</v>
      </c>
    </row>
    <row r="236" spans="2:7" x14ac:dyDescent="0.25">
      <c r="B236" s="145" t="s">
        <v>28</v>
      </c>
      <c r="C236" s="125">
        <v>0</v>
      </c>
      <c r="D236" s="180">
        <v>0</v>
      </c>
      <c r="E236" s="196" t="s">
        <v>107</v>
      </c>
      <c r="F236" s="153">
        <v>0</v>
      </c>
      <c r="G236" s="190">
        <v>0</v>
      </c>
    </row>
    <row r="237" spans="2:7" x14ac:dyDescent="0.25">
      <c r="B237" s="145" t="s">
        <v>29</v>
      </c>
      <c r="C237" s="125">
        <v>0</v>
      </c>
      <c r="D237" s="180">
        <v>0</v>
      </c>
      <c r="E237" s="196" t="s">
        <v>107</v>
      </c>
      <c r="F237" s="153">
        <v>0</v>
      </c>
      <c r="G237" s="190">
        <v>0</v>
      </c>
    </row>
    <row r="238" spans="2:7" x14ac:dyDescent="0.25">
      <c r="B238" s="145" t="s">
        <v>30</v>
      </c>
      <c r="C238" s="125">
        <v>0</v>
      </c>
      <c r="D238" s="180">
        <v>0</v>
      </c>
      <c r="E238" s="196" t="s">
        <v>107</v>
      </c>
      <c r="F238" s="153">
        <v>0</v>
      </c>
      <c r="G238" s="190">
        <v>0</v>
      </c>
    </row>
    <row r="239" spans="2:7" x14ac:dyDescent="0.25">
      <c r="B239" s="145" t="s">
        <v>31</v>
      </c>
      <c r="C239" s="125">
        <v>0</v>
      </c>
      <c r="D239" s="180">
        <v>0</v>
      </c>
      <c r="E239" s="196" t="s">
        <v>107</v>
      </c>
      <c r="F239" s="153">
        <v>0</v>
      </c>
      <c r="G239" s="190">
        <v>0</v>
      </c>
    </row>
    <row r="240" spans="2:7" x14ac:dyDescent="0.25">
      <c r="B240" s="7"/>
      <c r="C240" s="78"/>
      <c r="D240" s="78"/>
      <c r="E240" s="96"/>
      <c r="F240" s="80"/>
      <c r="G240" s="81"/>
    </row>
    <row r="241" spans="2:7" x14ac:dyDescent="0.25">
      <c r="B241" s="29" t="s">
        <v>0</v>
      </c>
      <c r="C241" s="83">
        <f>SUM(C228:C239)</f>
        <v>39</v>
      </c>
      <c r="D241" s="83">
        <f>SUM(D228:D239)</f>
        <v>401712420</v>
      </c>
      <c r="E241" s="97">
        <f>D241/C241</f>
        <v>10300318.461538462</v>
      </c>
      <c r="F241" s="85">
        <f>(($D228*F228)+($D229*F229)+($D230*F230)+($D231*F231)+($D232*F232)+($D233*F233)+($D234*F234)+($D235*F235)+($D236*F236)+($D237*F237)+($D238*F238)+($D239*F239))/$D241</f>
        <v>348.52995897413376</v>
      </c>
      <c r="G241" s="86">
        <f>(($D228*G228)+($D229*G229)+($D230*G230)+($D231*G231)+($D232*G232)+($D233*G233)+($D234*G234)+($D235*G235)+($D236*G236)+($D237*G237)+($D238*G238)+($D239*G239))/$D241</f>
        <v>5.7345750630264316</v>
      </c>
    </row>
    <row r="242" spans="2:7" x14ac:dyDescent="0.25">
      <c r="B242" s="252"/>
      <c r="C242" s="253"/>
      <c r="D242" s="253"/>
      <c r="E242" s="283"/>
      <c r="F242" s="255"/>
      <c r="G242" s="256"/>
    </row>
    <row r="243" spans="2:7" x14ac:dyDescent="0.25">
      <c r="B243" s="9" t="s">
        <v>85</v>
      </c>
      <c r="C243" s="18"/>
      <c r="D243" s="23"/>
      <c r="E243" s="94"/>
      <c r="F243" s="57"/>
      <c r="G243" s="14"/>
    </row>
    <row r="244" spans="2:7" x14ac:dyDescent="0.25">
      <c r="B244" s="7" t="s">
        <v>20</v>
      </c>
      <c r="C244" s="125">
        <v>1</v>
      </c>
      <c r="D244" s="180">
        <v>2448132</v>
      </c>
      <c r="E244" s="196">
        <f>+D244/C244</f>
        <v>2448132</v>
      </c>
      <c r="F244" s="153">
        <v>360</v>
      </c>
      <c r="G244" s="190">
        <v>4.9400000000000004</v>
      </c>
    </row>
    <row r="245" spans="2:7" x14ac:dyDescent="0.25">
      <c r="B245" s="7" t="s">
        <v>21</v>
      </c>
      <c r="C245" s="125">
        <v>2</v>
      </c>
      <c r="D245" s="180">
        <v>9255298</v>
      </c>
      <c r="E245" s="196">
        <f>+D245/C245</f>
        <v>4627649</v>
      </c>
      <c r="F245" s="153">
        <v>309</v>
      </c>
      <c r="G245" s="190">
        <v>4.84</v>
      </c>
    </row>
    <row r="246" spans="2:7" x14ac:dyDescent="0.25">
      <c r="B246" s="7" t="s">
        <v>22</v>
      </c>
      <c r="C246" s="125">
        <v>0</v>
      </c>
      <c r="D246" s="180">
        <v>0</v>
      </c>
      <c r="E246" s="196" t="s">
        <v>107</v>
      </c>
      <c r="F246" s="153">
        <v>0</v>
      </c>
      <c r="G246" s="190">
        <v>0</v>
      </c>
    </row>
    <row r="247" spans="2:7" x14ac:dyDescent="0.25">
      <c r="B247" s="7" t="s">
        <v>23</v>
      </c>
      <c r="C247" s="125">
        <v>0</v>
      </c>
      <c r="D247" s="180">
        <v>0</v>
      </c>
      <c r="E247" s="196" t="s">
        <v>107</v>
      </c>
      <c r="F247" s="153">
        <v>0</v>
      </c>
      <c r="G247" s="190">
        <v>0</v>
      </c>
    </row>
    <row r="248" spans="2:7" x14ac:dyDescent="0.25">
      <c r="B248" s="7" t="s">
        <v>24</v>
      </c>
      <c r="C248" s="125">
        <v>0</v>
      </c>
      <c r="D248" s="180">
        <v>0</v>
      </c>
      <c r="E248" s="196" t="s">
        <v>107</v>
      </c>
      <c r="F248" s="153">
        <v>0</v>
      </c>
      <c r="G248" s="190">
        <v>0</v>
      </c>
    </row>
    <row r="249" spans="2:7" x14ac:dyDescent="0.25">
      <c r="B249" s="7" t="s">
        <v>25</v>
      </c>
      <c r="C249" s="125">
        <v>1</v>
      </c>
      <c r="D249" s="180">
        <v>7287081</v>
      </c>
      <c r="E249" s="196">
        <f>+D249/C249</f>
        <v>7287081</v>
      </c>
      <c r="F249" s="153">
        <v>300</v>
      </c>
      <c r="G249" s="190">
        <v>4.9400000000000004</v>
      </c>
    </row>
    <row r="250" spans="2:7" x14ac:dyDescent="0.25">
      <c r="B250" s="7" t="s">
        <v>26</v>
      </c>
      <c r="C250" s="125">
        <v>0</v>
      </c>
      <c r="D250" s="180">
        <v>0</v>
      </c>
      <c r="E250" s="196" t="s">
        <v>107</v>
      </c>
      <c r="F250" s="153">
        <v>0</v>
      </c>
      <c r="G250" s="190">
        <v>0</v>
      </c>
    </row>
    <row r="251" spans="2:7" x14ac:dyDescent="0.25">
      <c r="B251" s="7" t="s">
        <v>27</v>
      </c>
      <c r="C251" s="125">
        <v>1</v>
      </c>
      <c r="D251" s="180">
        <v>6840387</v>
      </c>
      <c r="E251" s="196">
        <f>+D251/C251</f>
        <v>6840387</v>
      </c>
      <c r="F251" s="153">
        <v>300</v>
      </c>
      <c r="G251" s="190">
        <v>4.9400000000000004</v>
      </c>
    </row>
    <row r="252" spans="2:7" x14ac:dyDescent="0.25">
      <c r="B252" s="145" t="s">
        <v>28</v>
      </c>
      <c r="C252" s="125">
        <v>0</v>
      </c>
      <c r="D252" s="180">
        <v>0</v>
      </c>
      <c r="E252" s="196" t="s">
        <v>107</v>
      </c>
      <c r="F252" s="153">
        <v>0</v>
      </c>
      <c r="G252" s="190">
        <v>0</v>
      </c>
    </row>
    <row r="253" spans="2:7" x14ac:dyDescent="0.25">
      <c r="B253" s="145" t="s">
        <v>29</v>
      </c>
      <c r="C253" s="125">
        <v>0</v>
      </c>
      <c r="D253" s="180">
        <v>0</v>
      </c>
      <c r="E253" s="196" t="s">
        <v>107</v>
      </c>
      <c r="F253" s="153">
        <v>0</v>
      </c>
      <c r="G253" s="190">
        <v>0</v>
      </c>
    </row>
    <row r="254" spans="2:7" x14ac:dyDescent="0.25">
      <c r="B254" s="145" t="s">
        <v>30</v>
      </c>
      <c r="C254" s="125">
        <v>1</v>
      </c>
      <c r="D254" s="293">
        <v>3012451</v>
      </c>
      <c r="E254" s="196">
        <f>+D254/C254</f>
        <v>3012451</v>
      </c>
      <c r="F254" s="153">
        <v>252</v>
      </c>
      <c r="G254" s="190">
        <v>4.66</v>
      </c>
    </row>
    <row r="255" spans="2:7" x14ac:dyDescent="0.25">
      <c r="B255" s="145" t="s">
        <v>31</v>
      </c>
      <c r="C255" s="125">
        <v>0</v>
      </c>
      <c r="D255" s="180">
        <v>0</v>
      </c>
      <c r="E255" s="196" t="s">
        <v>107</v>
      </c>
      <c r="F255" s="153">
        <v>0</v>
      </c>
      <c r="G255" s="190">
        <v>0</v>
      </c>
    </row>
    <row r="256" spans="2:7" x14ac:dyDescent="0.25">
      <c r="B256" s="145"/>
      <c r="C256" s="125"/>
      <c r="D256" s="137"/>
      <c r="E256" s="96"/>
      <c r="F256" s="213"/>
      <c r="G256" s="190"/>
    </row>
    <row r="257" spans="2:7" x14ac:dyDescent="0.25">
      <c r="B257" s="29" t="s">
        <v>0</v>
      </c>
      <c r="C257" s="83">
        <f>SUM(C244:C255)</f>
        <v>6</v>
      </c>
      <c r="D257" s="83">
        <f>SUM(D244:D255)</f>
        <v>28843349</v>
      </c>
      <c r="E257" s="97">
        <f>D257/C257</f>
        <v>4807224.833333333</v>
      </c>
      <c r="F257" s="85">
        <f>(($D244*F244)+($D245*F245)+($D246*F246)+($D247*F247)+($D248*F248)+($D249*F249)+($D250*F250)+($D251*F251)+($D252*F252)+($D253*F253)+($D254*F254)+(D255*F255))/$D257</f>
        <v>302.96733760008243</v>
      </c>
      <c r="G257" s="278">
        <f>(($D244*G244)+($D245*G245)+($D246*G246)+($D247*G247)+($D248*G248)+($D249*G249)+($D250*G250)+($D251*G251)+($D252*G252)+($D253*G253)+($D254*G254)+($D255*G255))/$D257</f>
        <v>4.8786681456442516</v>
      </c>
    </row>
    <row r="258" spans="2:7" x14ac:dyDescent="0.25">
      <c r="B258" s="40"/>
      <c r="C258" s="42"/>
      <c r="D258" s="42"/>
      <c r="E258" s="101"/>
      <c r="F258" s="61"/>
      <c r="G258" s="108"/>
    </row>
    <row r="259" spans="2:7" x14ac:dyDescent="0.25">
      <c r="B259" s="90" t="s">
        <v>135</v>
      </c>
      <c r="C259" s="70">
        <f>+C225+C241+C257</f>
        <v>331</v>
      </c>
      <c r="D259" s="70">
        <f>+D225+D241+D257</f>
        <v>2269973877</v>
      </c>
      <c r="E259" s="102">
        <f>D259/C259</f>
        <v>6857927.1208459213</v>
      </c>
      <c r="F259" s="72">
        <f>+(($D225*F225)+($D241*F241)+($D257*F257))/$D259</f>
        <v>351.44407514298456</v>
      </c>
      <c r="G259" s="280">
        <f>(+($D225*G225)+($D241*G241)+($D257*G257))/$D259</f>
        <v>5.8363951665995311</v>
      </c>
    </row>
    <row r="260" spans="2:7" x14ac:dyDescent="0.25">
      <c r="B260" s="41"/>
      <c r="C260" s="43"/>
      <c r="D260" s="43"/>
      <c r="E260" s="103"/>
      <c r="F260" s="63"/>
      <c r="G260" s="109"/>
    </row>
    <row r="261" spans="2:7" x14ac:dyDescent="0.25">
      <c r="B261" s="312"/>
      <c r="C261" s="313"/>
      <c r="D261" s="313"/>
      <c r="E261" s="314"/>
      <c r="F261" s="315"/>
      <c r="G261" s="316"/>
    </row>
    <row r="263" spans="2:7" x14ac:dyDescent="0.25">
      <c r="B263" s="300" t="s">
        <v>121</v>
      </c>
      <c r="C263" s="287"/>
      <c r="D263" s="287"/>
      <c r="E263" s="287"/>
      <c r="F263" s="287"/>
      <c r="G263" s="288"/>
    </row>
    <row r="264" spans="2:7" x14ac:dyDescent="0.25">
      <c r="B264" s="610" t="s">
        <v>122</v>
      </c>
      <c r="C264" s="301" t="s">
        <v>123</v>
      </c>
      <c r="D264" s="301" t="s">
        <v>3</v>
      </c>
      <c r="E264" s="302" t="s">
        <v>134</v>
      </c>
      <c r="F264" s="302" t="s">
        <v>124</v>
      </c>
      <c r="G264" s="303" t="s">
        <v>15</v>
      </c>
    </row>
    <row r="265" spans="2:7" x14ac:dyDescent="0.25">
      <c r="B265" s="611"/>
      <c r="C265" s="289" t="s">
        <v>125</v>
      </c>
      <c r="D265" s="289" t="s">
        <v>126</v>
      </c>
      <c r="E265" s="290" t="s">
        <v>12</v>
      </c>
      <c r="F265" s="290" t="s">
        <v>127</v>
      </c>
      <c r="G265" s="304" t="s">
        <v>16</v>
      </c>
    </row>
    <row r="266" spans="2:7" x14ac:dyDescent="0.25">
      <c r="B266" s="612"/>
      <c r="C266" s="291" t="s">
        <v>4</v>
      </c>
      <c r="D266" s="291" t="s">
        <v>5</v>
      </c>
      <c r="E266" s="292" t="s">
        <v>6</v>
      </c>
      <c r="F266" s="292" t="s">
        <v>17</v>
      </c>
      <c r="G266" s="305" t="s">
        <v>18</v>
      </c>
    </row>
    <row r="267" spans="2:7" x14ac:dyDescent="0.25">
      <c r="B267" s="306"/>
      <c r="C267" s="293"/>
      <c r="D267" s="293"/>
      <c r="E267" s="251"/>
      <c r="F267" s="293"/>
      <c r="G267" s="307"/>
    </row>
    <row r="268" spans="2:7" x14ac:dyDescent="0.25">
      <c r="B268" s="9" t="s">
        <v>2</v>
      </c>
      <c r="C268" s="78"/>
      <c r="D268" s="78"/>
      <c r="E268" s="99"/>
      <c r="F268" s="80"/>
      <c r="G268" s="81"/>
    </row>
    <row r="269" spans="2:7" x14ac:dyDescent="0.25">
      <c r="B269" s="7" t="s">
        <v>20</v>
      </c>
      <c r="C269" s="125">
        <v>0</v>
      </c>
      <c r="D269" s="180">
        <v>0</v>
      </c>
      <c r="E269" s="196" t="s">
        <v>107</v>
      </c>
      <c r="F269" s="153">
        <v>0</v>
      </c>
      <c r="G269" s="190">
        <v>0</v>
      </c>
    </row>
    <row r="270" spans="2:7" x14ac:dyDescent="0.25">
      <c r="B270" s="7" t="s">
        <v>21</v>
      </c>
      <c r="C270" s="125">
        <v>0</v>
      </c>
      <c r="D270" s="180">
        <v>0</v>
      </c>
      <c r="E270" s="196" t="s">
        <v>107</v>
      </c>
      <c r="F270" s="153">
        <v>0</v>
      </c>
      <c r="G270" s="190">
        <v>0</v>
      </c>
    </row>
    <row r="271" spans="2:7" x14ac:dyDescent="0.25">
      <c r="B271" s="7" t="s">
        <v>22</v>
      </c>
      <c r="C271" s="125">
        <v>0</v>
      </c>
      <c r="D271" s="180">
        <v>0</v>
      </c>
      <c r="E271" s="196" t="s">
        <v>107</v>
      </c>
      <c r="F271" s="153">
        <v>0</v>
      </c>
      <c r="G271" s="190">
        <v>0</v>
      </c>
    </row>
    <row r="272" spans="2:7" x14ac:dyDescent="0.25">
      <c r="B272" s="7" t="s">
        <v>23</v>
      </c>
      <c r="C272" s="125">
        <v>5</v>
      </c>
      <c r="D272" s="180">
        <v>509888554</v>
      </c>
      <c r="E272" s="196">
        <f t="shared" ref="E272:E280" si="14">+D272/C272</f>
        <v>101977710.8</v>
      </c>
      <c r="F272" s="153">
        <v>9</v>
      </c>
      <c r="G272" s="190">
        <v>1.05</v>
      </c>
    </row>
    <row r="273" spans="2:7" x14ac:dyDescent="0.25">
      <c r="B273" s="7" t="s">
        <v>24</v>
      </c>
      <c r="C273" s="125">
        <v>4</v>
      </c>
      <c r="D273" s="180">
        <v>507599047</v>
      </c>
      <c r="E273" s="196">
        <f t="shared" si="14"/>
        <v>126899761.75</v>
      </c>
      <c r="F273" s="153">
        <v>26</v>
      </c>
      <c r="G273" s="190">
        <v>1.08</v>
      </c>
    </row>
    <row r="274" spans="2:7" x14ac:dyDescent="0.25">
      <c r="B274" s="7" t="s">
        <v>25</v>
      </c>
      <c r="C274" s="125">
        <v>19</v>
      </c>
      <c r="D274" s="180">
        <v>1818851945</v>
      </c>
      <c r="E274" s="196">
        <f t="shared" si="14"/>
        <v>95729049.736842111</v>
      </c>
      <c r="F274" s="153">
        <v>18</v>
      </c>
      <c r="G274" s="190">
        <v>1.27</v>
      </c>
    </row>
    <row r="275" spans="2:7" x14ac:dyDescent="0.25">
      <c r="B275" s="7" t="s">
        <v>26</v>
      </c>
      <c r="C275" s="125">
        <v>8</v>
      </c>
      <c r="D275" s="180">
        <v>859924447</v>
      </c>
      <c r="E275" s="196">
        <f t="shared" si="14"/>
        <v>107490555.875</v>
      </c>
      <c r="F275" s="153">
        <v>24</v>
      </c>
      <c r="G275" s="190">
        <v>0.91</v>
      </c>
    </row>
    <row r="276" spans="2:7" x14ac:dyDescent="0.25">
      <c r="B276" s="7" t="s">
        <v>27</v>
      </c>
      <c r="C276" s="125">
        <v>2</v>
      </c>
      <c r="D276" s="180">
        <v>85596815</v>
      </c>
      <c r="E276" s="196">
        <f t="shared" si="14"/>
        <v>42798407.5</v>
      </c>
      <c r="F276" s="153">
        <v>36</v>
      </c>
      <c r="G276" s="190">
        <v>2.42</v>
      </c>
    </row>
    <row r="277" spans="2:7" x14ac:dyDescent="0.25">
      <c r="B277" s="7" t="s">
        <v>28</v>
      </c>
      <c r="C277" s="125">
        <v>3</v>
      </c>
      <c r="D277" s="180">
        <v>174578087</v>
      </c>
      <c r="E277" s="196">
        <f t="shared" si="14"/>
        <v>58192695.666666664</v>
      </c>
      <c r="F277" s="153">
        <v>60</v>
      </c>
      <c r="G277" s="190">
        <v>1</v>
      </c>
    </row>
    <row r="278" spans="2:7" x14ac:dyDescent="0.25">
      <c r="B278" s="145" t="s">
        <v>29</v>
      </c>
      <c r="C278" s="125">
        <v>1</v>
      </c>
      <c r="D278" s="180">
        <v>228286778</v>
      </c>
      <c r="E278" s="196">
        <f t="shared" si="14"/>
        <v>228286778</v>
      </c>
      <c r="F278" s="153">
        <v>13</v>
      </c>
      <c r="G278" s="190">
        <v>0.95</v>
      </c>
    </row>
    <row r="279" spans="2:7" x14ac:dyDescent="0.25">
      <c r="B279" s="145" t="s">
        <v>30</v>
      </c>
      <c r="C279" s="125">
        <v>3</v>
      </c>
      <c r="D279" s="180">
        <v>345672217</v>
      </c>
      <c r="E279" s="196">
        <f t="shared" si="14"/>
        <v>115224072.33333333</v>
      </c>
      <c r="F279" s="153">
        <v>48</v>
      </c>
      <c r="G279" s="190">
        <v>0.98</v>
      </c>
    </row>
    <row r="280" spans="2:7" x14ac:dyDescent="0.25">
      <c r="B280" s="7" t="s">
        <v>31</v>
      </c>
      <c r="C280" s="125">
        <v>5</v>
      </c>
      <c r="D280" s="180">
        <v>878430987</v>
      </c>
      <c r="E280" s="196">
        <f t="shared" si="14"/>
        <v>175686197.40000001</v>
      </c>
      <c r="F280" s="153">
        <v>10</v>
      </c>
      <c r="G280" s="190">
        <v>0.92</v>
      </c>
    </row>
    <row r="281" spans="2:7" x14ac:dyDescent="0.25">
      <c r="B281" s="298"/>
      <c r="C281" s="308"/>
      <c r="D281" s="309"/>
      <c r="E281" s="310"/>
      <c r="F281" s="311"/>
      <c r="G281" s="299"/>
    </row>
    <row r="282" spans="2:7" x14ac:dyDescent="0.25">
      <c r="B282" s="29" t="s">
        <v>0</v>
      </c>
      <c r="C282" s="83">
        <f>SUM(C269:C281)</f>
        <v>50</v>
      </c>
      <c r="D282" s="83">
        <f>SUM(D269:D281)</f>
        <v>5408828877</v>
      </c>
      <c r="E282" s="97">
        <f>D282/C282</f>
        <v>108176577.54000001</v>
      </c>
      <c r="F282" s="85">
        <f>(($D269*F269)+($D270*F270)+($D271*F271)+($D272*F272)+($D273*F273)+($D274*F274)+($D275*F275)+($D276*F276)+($D277*F277)+($D278*F278)+($D279*F279)+($D280*F280))/$D282</f>
        <v>20.90370604749306</v>
      </c>
      <c r="G282" s="86">
        <f>(($D269*G269)+($D270*G270)+($D271*G271)+($D272*G272)+($D273*G273)+($D274*G274)+($D275*G275)+($D276*G276)+($D277*G277)+($D278*G278)+($D279*G279)+($D280*G280))/$D282</f>
        <v>1.094797673052728</v>
      </c>
    </row>
    <row r="283" spans="2:7" ht="6.75" customHeight="1" x14ac:dyDescent="0.25">
      <c r="B283" s="287"/>
      <c r="C283" s="294"/>
      <c r="D283" s="294"/>
      <c r="E283" s="287"/>
      <c r="F283" s="287"/>
      <c r="G283" s="287"/>
    </row>
    <row r="284" spans="2:7" x14ac:dyDescent="0.25">
      <c r="B284" s="284" t="s">
        <v>128</v>
      </c>
      <c r="C284" s="295"/>
      <c r="D284" s="295"/>
      <c r="E284" s="296"/>
      <c r="F284" s="295"/>
      <c r="G284" s="295"/>
    </row>
    <row r="285" spans="2:7" x14ac:dyDescent="0.25">
      <c r="B285" s="284" t="s">
        <v>129</v>
      </c>
      <c r="C285" s="295"/>
      <c r="D285" s="295"/>
      <c r="E285" s="295"/>
      <c r="F285" s="295"/>
      <c r="G285" s="295"/>
    </row>
    <row r="286" spans="2:7" x14ac:dyDescent="0.25">
      <c r="B286" s="284" t="s">
        <v>130</v>
      </c>
      <c r="C286" s="295"/>
      <c r="D286" s="295"/>
      <c r="E286" s="295"/>
      <c r="F286" s="295"/>
      <c r="G286" s="297"/>
    </row>
    <row r="287" spans="2:7" x14ac:dyDescent="0.25">
      <c r="B287" s="284" t="s">
        <v>131</v>
      </c>
      <c r="C287" s="295"/>
      <c r="D287" s="295"/>
      <c r="E287" s="295"/>
      <c r="F287" s="295"/>
      <c r="G287" s="295"/>
    </row>
    <row r="288" spans="2:7" x14ac:dyDescent="0.25">
      <c r="B288" s="284" t="s">
        <v>132</v>
      </c>
      <c r="C288" s="295"/>
      <c r="D288" s="295"/>
      <c r="E288" s="295"/>
      <c r="F288" s="295"/>
      <c r="G288" s="295"/>
    </row>
  </sheetData>
  <mergeCells count="1">
    <mergeCell ref="B264:B266"/>
  </mergeCells>
  <pageMargins left="0.7" right="0.7" top="0.75" bottom="0.75" header="0.3" footer="0.3"/>
  <pageSetup orientation="portrait" verticalDpi="597" r:id="rId1"/>
  <ignoredErrors>
    <ignoredError sqref="C8:G8 C209:G209 C266:G266" numberStoredAsText="1"/>
    <ignoredError sqref="F24:G24 F40:G40 F225:G225 F241:G241" evalError="1" unlockedFormula="1"/>
    <ignoredError sqref="E24 E40 E241 E22" evalError="1"/>
    <ignoredError sqref="F56:G56 F72:G72 F88:G88 F104:G104 F120:G120 F136:G136 F152:G152 F168:G168 F184:G184 F200:G200 F202:G202 F257:G257 F259:G259 F282:G282"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93"/>
  <sheetViews>
    <sheetView showGridLines="0" topLeftCell="A301" workbookViewId="0">
      <selection activeCell="A301" sqref="A301"/>
    </sheetView>
  </sheetViews>
  <sheetFormatPr baseColWidth="10" defaultRowHeight="13.2" x14ac:dyDescent="0.25"/>
  <cols>
    <col min="1" max="1" width="22.5546875" customWidth="1"/>
    <col min="2" max="2" width="12.6640625" customWidth="1"/>
    <col min="3" max="3" width="14.33203125" customWidth="1"/>
    <col min="4" max="6" width="12.6640625" customWidth="1"/>
  </cols>
  <sheetData>
    <row r="1" spans="1:6" ht="6" customHeight="1" x14ac:dyDescent="0.25"/>
    <row r="2" spans="1:6" x14ac:dyDescent="0.25">
      <c r="A2" s="11" t="s">
        <v>114</v>
      </c>
      <c r="B2" s="2"/>
      <c r="C2" s="3"/>
      <c r="D2" s="4"/>
      <c r="E2" s="55"/>
      <c r="F2" s="56"/>
    </row>
    <row r="3" spans="1:6" x14ac:dyDescent="0.25">
      <c r="A3" s="240" t="s">
        <v>117</v>
      </c>
      <c r="B3" s="2"/>
      <c r="C3" s="3"/>
      <c r="D3" s="4"/>
      <c r="E3" s="55"/>
      <c r="F3" s="56"/>
    </row>
    <row r="4" spans="1:6" ht="7.5" customHeight="1" x14ac:dyDescent="0.25">
      <c r="A4" s="1"/>
      <c r="B4" s="2"/>
      <c r="C4" s="3"/>
      <c r="D4" s="4"/>
      <c r="E4" s="55"/>
      <c r="F4" s="56"/>
    </row>
    <row r="5" spans="1:6" x14ac:dyDescent="0.25">
      <c r="A5" s="1" t="s">
        <v>57</v>
      </c>
      <c r="B5" s="2"/>
      <c r="C5" s="3"/>
      <c r="D5" s="4"/>
      <c r="E5" s="55"/>
      <c r="F5" s="56"/>
    </row>
    <row r="6" spans="1:6" x14ac:dyDescent="0.25">
      <c r="A6" s="110" t="s">
        <v>7</v>
      </c>
      <c r="B6" s="111" t="s">
        <v>51</v>
      </c>
      <c r="C6" s="112" t="s">
        <v>3</v>
      </c>
      <c r="D6" s="61" t="s">
        <v>11</v>
      </c>
      <c r="E6" s="113" t="s">
        <v>13</v>
      </c>
      <c r="F6" s="62" t="s">
        <v>15</v>
      </c>
    </row>
    <row r="7" spans="1:6" x14ac:dyDescent="0.25">
      <c r="A7" s="114"/>
      <c r="B7" s="115" t="s">
        <v>9</v>
      </c>
      <c r="C7" s="116" t="s">
        <v>50</v>
      </c>
      <c r="D7" s="117" t="s">
        <v>52</v>
      </c>
      <c r="E7" s="118" t="s">
        <v>52</v>
      </c>
      <c r="F7" s="119" t="s">
        <v>16</v>
      </c>
    </row>
    <row r="8" spans="1:6" x14ac:dyDescent="0.25">
      <c r="A8" s="41"/>
      <c r="B8" s="120" t="s">
        <v>4</v>
      </c>
      <c r="C8" s="120" t="s">
        <v>5</v>
      </c>
      <c r="D8" s="121" t="s">
        <v>6</v>
      </c>
      <c r="E8" s="122" t="s">
        <v>17</v>
      </c>
      <c r="F8" s="122" t="s">
        <v>18</v>
      </c>
    </row>
    <row r="9" spans="1:6" x14ac:dyDescent="0.25">
      <c r="A9" s="7"/>
      <c r="B9" s="33"/>
      <c r="C9" s="33"/>
      <c r="D9" s="93"/>
      <c r="E9" s="243"/>
      <c r="F9" s="247"/>
    </row>
    <row r="10" spans="1:6" x14ac:dyDescent="0.25">
      <c r="A10" s="9" t="s">
        <v>19</v>
      </c>
      <c r="B10" s="52"/>
      <c r="C10" s="23"/>
      <c r="D10" s="94"/>
      <c r="E10" s="244"/>
      <c r="F10" s="130"/>
    </row>
    <row r="11" spans="1:6" x14ac:dyDescent="0.25">
      <c r="A11" s="7" t="s">
        <v>20</v>
      </c>
      <c r="B11" s="125">
        <v>1803</v>
      </c>
      <c r="C11" s="180">
        <v>2145970142</v>
      </c>
      <c r="D11" s="196">
        <f t="shared" ref="D11:D22" si="0">+C11/B11</f>
        <v>1190221.931225735</v>
      </c>
      <c r="E11" s="153">
        <v>76</v>
      </c>
      <c r="F11" s="190">
        <v>1.88</v>
      </c>
    </row>
    <row r="12" spans="1:6" x14ac:dyDescent="0.25">
      <c r="A12" s="7" t="s">
        <v>21</v>
      </c>
      <c r="B12" s="125">
        <v>1533</v>
      </c>
      <c r="C12" s="180">
        <v>1865042233</v>
      </c>
      <c r="D12" s="196">
        <f t="shared" si="0"/>
        <v>1216596.3685583821</v>
      </c>
      <c r="E12" s="153">
        <v>76</v>
      </c>
      <c r="F12" s="190">
        <v>1.86</v>
      </c>
    </row>
    <row r="13" spans="1:6" x14ac:dyDescent="0.25">
      <c r="A13" s="7" t="s">
        <v>22</v>
      </c>
      <c r="B13" s="125">
        <v>933</v>
      </c>
      <c r="C13" s="180">
        <v>999916504</v>
      </c>
      <c r="D13" s="196">
        <f t="shared" si="0"/>
        <v>1071721.8692390139</v>
      </c>
      <c r="E13" s="153">
        <v>73</v>
      </c>
      <c r="F13" s="190">
        <v>1.8</v>
      </c>
    </row>
    <row r="14" spans="1:6" x14ac:dyDescent="0.25">
      <c r="A14" s="7" t="s">
        <v>23</v>
      </c>
      <c r="B14" s="125">
        <v>441</v>
      </c>
      <c r="C14" s="180">
        <v>382101962</v>
      </c>
      <c r="D14" s="196">
        <f t="shared" si="0"/>
        <v>866444.35827664402</v>
      </c>
      <c r="E14" s="153">
        <v>49</v>
      </c>
      <c r="F14" s="190">
        <v>1.51</v>
      </c>
    </row>
    <row r="15" spans="1:6" x14ac:dyDescent="0.25">
      <c r="A15" s="7" t="s">
        <v>24</v>
      </c>
      <c r="B15" s="125">
        <v>435</v>
      </c>
      <c r="C15" s="180">
        <v>383614399</v>
      </c>
      <c r="D15" s="196">
        <f t="shared" si="0"/>
        <v>881872.18160919542</v>
      </c>
      <c r="E15" s="153">
        <v>48</v>
      </c>
      <c r="F15" s="190">
        <v>1.56</v>
      </c>
    </row>
    <row r="16" spans="1:6" x14ac:dyDescent="0.25">
      <c r="A16" s="7" t="s">
        <v>25</v>
      </c>
      <c r="B16" s="125">
        <v>523</v>
      </c>
      <c r="C16" s="180">
        <v>486114762</v>
      </c>
      <c r="D16" s="196">
        <f t="shared" si="0"/>
        <v>929473.73231357557</v>
      </c>
      <c r="E16" s="153">
        <v>49</v>
      </c>
      <c r="F16" s="190">
        <v>1.54</v>
      </c>
    </row>
    <row r="17" spans="1:6" x14ac:dyDescent="0.25">
      <c r="A17" s="7" t="s">
        <v>26</v>
      </c>
      <c r="B17" s="125">
        <v>481</v>
      </c>
      <c r="C17" s="180">
        <v>410017689</v>
      </c>
      <c r="D17" s="196">
        <f t="shared" si="0"/>
        <v>852427.62785862782</v>
      </c>
      <c r="E17" s="153">
        <v>49</v>
      </c>
      <c r="F17" s="190">
        <v>1.56</v>
      </c>
    </row>
    <row r="18" spans="1:6" x14ac:dyDescent="0.25">
      <c r="A18" s="7" t="s">
        <v>27</v>
      </c>
      <c r="B18" s="125">
        <v>622</v>
      </c>
      <c r="C18" s="180">
        <v>565214710</v>
      </c>
      <c r="D18" s="196">
        <f t="shared" si="0"/>
        <v>908705.32154340832</v>
      </c>
      <c r="E18" s="153">
        <v>52</v>
      </c>
      <c r="F18" s="190">
        <v>1.56</v>
      </c>
    </row>
    <row r="19" spans="1:6" x14ac:dyDescent="0.25">
      <c r="A19" s="7" t="s">
        <v>28</v>
      </c>
      <c r="B19" s="125">
        <v>412</v>
      </c>
      <c r="C19" s="180">
        <v>360835816</v>
      </c>
      <c r="D19" s="196">
        <f t="shared" si="0"/>
        <v>875815.08737864078</v>
      </c>
      <c r="E19" s="153">
        <v>49</v>
      </c>
      <c r="F19" s="190">
        <v>1.56</v>
      </c>
    </row>
    <row r="20" spans="1:6" x14ac:dyDescent="0.25">
      <c r="A20" s="7" t="s">
        <v>29</v>
      </c>
      <c r="B20" s="125">
        <v>745</v>
      </c>
      <c r="C20" s="180">
        <v>711556692</v>
      </c>
      <c r="D20" s="196">
        <f t="shared" si="0"/>
        <v>955109.65369127516</v>
      </c>
      <c r="E20" s="153">
        <v>49</v>
      </c>
      <c r="F20" s="190">
        <v>1.57</v>
      </c>
    </row>
    <row r="21" spans="1:6" x14ac:dyDescent="0.25">
      <c r="A21" s="7" t="s">
        <v>30</v>
      </c>
      <c r="B21" s="125">
        <v>775</v>
      </c>
      <c r="C21" s="180">
        <v>720036794</v>
      </c>
      <c r="D21" s="196">
        <f t="shared" si="0"/>
        <v>929079.73419354844</v>
      </c>
      <c r="E21" s="153">
        <v>50</v>
      </c>
      <c r="F21" s="190">
        <v>1.63</v>
      </c>
    </row>
    <row r="22" spans="1:6" x14ac:dyDescent="0.25">
      <c r="A22" s="7" t="s">
        <v>31</v>
      </c>
      <c r="B22" s="125">
        <v>774</v>
      </c>
      <c r="C22" s="180">
        <v>615342415</v>
      </c>
      <c r="D22" s="196">
        <f t="shared" si="0"/>
        <v>795016.04005167959</v>
      </c>
      <c r="E22" s="153">
        <v>50</v>
      </c>
      <c r="F22" s="190">
        <v>1.74</v>
      </c>
    </row>
    <row r="23" spans="1:6" x14ac:dyDescent="0.25">
      <c r="A23" s="7"/>
      <c r="B23" s="78"/>
      <c r="C23" s="78"/>
      <c r="D23" s="96"/>
      <c r="E23" s="246"/>
      <c r="F23" s="179"/>
    </row>
    <row r="24" spans="1:6" x14ac:dyDescent="0.25">
      <c r="A24" s="29" t="s">
        <v>0</v>
      </c>
      <c r="B24" s="83">
        <f>SUM(B11:B23)</f>
        <v>9477</v>
      </c>
      <c r="C24" s="83">
        <f>SUM(C11:C23)</f>
        <v>9645764118</v>
      </c>
      <c r="D24" s="97">
        <f>C24/B24</f>
        <v>1017807.757518202</v>
      </c>
      <c r="E24" s="85">
        <f>(($C11*E11)+($C12*E12)+($C13*E13)+($C14*E14)+($C15*E15)+($C16*E16)+($C17*E17)+($C18*E18)+($C19*E19)+($C20*E20)+($C21*E21)+($C22*E22))/$C24</f>
        <v>62.989844403221802</v>
      </c>
      <c r="F24" s="86">
        <f>(($C11*F11)+($C12*F12)+($C13*F13)+($C14*F14)+($C15*F15)+($C16*F16)+($C17*F17)+($C18*F18)+($C19*F19)+($C20*F20)+($C21*F21)+($C22*F22))/$C24</f>
        <v>1.7285356847081053</v>
      </c>
    </row>
    <row r="25" spans="1:6" x14ac:dyDescent="0.25">
      <c r="A25" s="9"/>
      <c r="B25" s="154"/>
      <c r="C25" s="154"/>
      <c r="D25" s="159"/>
      <c r="E25" s="155"/>
      <c r="F25" s="156"/>
    </row>
    <row r="26" spans="1:6" x14ac:dyDescent="0.25">
      <c r="A26" s="9" t="s">
        <v>81</v>
      </c>
      <c r="B26" s="154"/>
      <c r="C26" s="154"/>
      <c r="D26" s="160"/>
      <c r="E26" s="155"/>
      <c r="F26" s="156"/>
    </row>
    <row r="27" spans="1:6" x14ac:dyDescent="0.25">
      <c r="A27" s="7" t="s">
        <v>20</v>
      </c>
      <c r="B27" s="125">
        <v>350</v>
      </c>
      <c r="C27" s="180">
        <v>397490089</v>
      </c>
      <c r="D27" s="196">
        <f t="shared" ref="D27:D38" si="1">+C27/B27</f>
        <v>1135685.9685714287</v>
      </c>
      <c r="E27" s="153">
        <v>50</v>
      </c>
      <c r="F27" s="190">
        <v>1.76</v>
      </c>
    </row>
    <row r="28" spans="1:6" x14ac:dyDescent="0.25">
      <c r="A28" s="7" t="s">
        <v>21</v>
      </c>
      <c r="B28" s="125">
        <v>268</v>
      </c>
      <c r="C28" s="180">
        <v>307316994</v>
      </c>
      <c r="D28" s="196">
        <f t="shared" si="1"/>
        <v>1146705.2014925373</v>
      </c>
      <c r="E28" s="153">
        <v>52</v>
      </c>
      <c r="F28" s="190">
        <v>1.85</v>
      </c>
    </row>
    <row r="29" spans="1:6" x14ac:dyDescent="0.25">
      <c r="A29" s="7" t="s">
        <v>22</v>
      </c>
      <c r="B29" s="125">
        <v>348</v>
      </c>
      <c r="C29" s="180">
        <v>388415227</v>
      </c>
      <c r="D29" s="196">
        <f t="shared" si="1"/>
        <v>1116135.7097701149</v>
      </c>
      <c r="E29" s="153">
        <v>51</v>
      </c>
      <c r="F29" s="190">
        <v>1.9</v>
      </c>
    </row>
    <row r="30" spans="1:6" x14ac:dyDescent="0.25">
      <c r="A30" s="7" t="s">
        <v>23</v>
      </c>
      <c r="B30" s="125">
        <v>360</v>
      </c>
      <c r="C30" s="180">
        <v>417156532</v>
      </c>
      <c r="D30" s="196">
        <f t="shared" si="1"/>
        <v>1158768.1444444444</v>
      </c>
      <c r="E30" s="153">
        <v>51</v>
      </c>
      <c r="F30" s="190">
        <v>1.9</v>
      </c>
    </row>
    <row r="31" spans="1:6" x14ac:dyDescent="0.25">
      <c r="A31" s="7" t="s">
        <v>24</v>
      </c>
      <c r="B31" s="125">
        <v>256</v>
      </c>
      <c r="C31" s="180">
        <v>314080433</v>
      </c>
      <c r="D31" s="196">
        <f t="shared" si="1"/>
        <v>1226876.69140625</v>
      </c>
      <c r="E31" s="153">
        <v>53</v>
      </c>
      <c r="F31" s="190">
        <v>1.9</v>
      </c>
    </row>
    <row r="32" spans="1:6" x14ac:dyDescent="0.25">
      <c r="A32" s="7" t="s">
        <v>25</v>
      </c>
      <c r="B32" s="125">
        <v>236</v>
      </c>
      <c r="C32" s="180">
        <v>267052036</v>
      </c>
      <c r="D32" s="196">
        <f t="shared" si="1"/>
        <v>1131576.4237288137</v>
      </c>
      <c r="E32" s="153">
        <v>53</v>
      </c>
      <c r="F32" s="190">
        <v>1.92</v>
      </c>
    </row>
    <row r="33" spans="1:6" x14ac:dyDescent="0.25">
      <c r="A33" s="7" t="s">
        <v>26</v>
      </c>
      <c r="B33" s="125">
        <v>197</v>
      </c>
      <c r="C33" s="180">
        <v>221494633</v>
      </c>
      <c r="D33" s="196">
        <f t="shared" si="1"/>
        <v>1124338.2385786802</v>
      </c>
      <c r="E33" s="153">
        <v>51</v>
      </c>
      <c r="F33" s="190">
        <v>1.89</v>
      </c>
    </row>
    <row r="34" spans="1:6" x14ac:dyDescent="0.25">
      <c r="A34" s="7" t="s">
        <v>27</v>
      </c>
      <c r="B34" s="125">
        <v>241</v>
      </c>
      <c r="C34" s="180">
        <v>271542260</v>
      </c>
      <c r="D34" s="196">
        <f t="shared" si="1"/>
        <v>1126731.3692946059</v>
      </c>
      <c r="E34" s="153">
        <v>53</v>
      </c>
      <c r="F34" s="190">
        <v>1.92</v>
      </c>
    </row>
    <row r="35" spans="1:6" x14ac:dyDescent="0.25">
      <c r="A35" s="7" t="s">
        <v>28</v>
      </c>
      <c r="B35" s="125">
        <v>317</v>
      </c>
      <c r="C35" s="180">
        <v>391917533</v>
      </c>
      <c r="D35" s="196">
        <f t="shared" si="1"/>
        <v>1236332.9116719244</v>
      </c>
      <c r="E35" s="153">
        <v>54</v>
      </c>
      <c r="F35" s="190">
        <v>1.94</v>
      </c>
    </row>
    <row r="36" spans="1:6" x14ac:dyDescent="0.25">
      <c r="A36" s="7" t="s">
        <v>29</v>
      </c>
      <c r="B36" s="125">
        <v>372</v>
      </c>
      <c r="C36" s="180">
        <v>419887337</v>
      </c>
      <c r="D36" s="196">
        <f t="shared" si="1"/>
        <v>1128729.4005376345</v>
      </c>
      <c r="E36" s="153">
        <v>51</v>
      </c>
      <c r="F36" s="190">
        <v>1.89</v>
      </c>
    </row>
    <row r="37" spans="1:6" x14ac:dyDescent="0.25">
      <c r="A37" s="7" t="s">
        <v>30</v>
      </c>
      <c r="B37" s="125">
        <v>274</v>
      </c>
      <c r="C37" s="180">
        <v>283198682</v>
      </c>
      <c r="D37" s="196">
        <f t="shared" si="1"/>
        <v>1033571.8321167884</v>
      </c>
      <c r="E37" s="153">
        <v>50</v>
      </c>
      <c r="F37" s="190">
        <v>1.81</v>
      </c>
    </row>
    <row r="38" spans="1:6" x14ac:dyDescent="0.25">
      <c r="A38" s="7" t="s">
        <v>31</v>
      </c>
      <c r="B38" s="125">
        <v>313</v>
      </c>
      <c r="C38" s="180">
        <v>328218697</v>
      </c>
      <c r="D38" s="196">
        <f t="shared" si="1"/>
        <v>1048622.03514377</v>
      </c>
      <c r="E38" s="153">
        <v>51</v>
      </c>
      <c r="F38" s="190">
        <v>1.82</v>
      </c>
    </row>
    <row r="39" spans="1:6" x14ac:dyDescent="0.25">
      <c r="A39" s="9"/>
      <c r="B39" s="154"/>
      <c r="C39" s="154"/>
      <c r="D39" s="160"/>
      <c r="E39" s="155"/>
      <c r="F39" s="156"/>
    </row>
    <row r="40" spans="1:6" x14ac:dyDescent="0.25">
      <c r="A40" s="29" t="s">
        <v>0</v>
      </c>
      <c r="B40" s="83">
        <f>SUM(B27:B39)</f>
        <v>3532</v>
      </c>
      <c r="C40" s="83">
        <f>SUM(C27:C39)</f>
        <v>4007770453</v>
      </c>
      <c r="D40" s="97">
        <f>C40/B40</f>
        <v>1134702.8462627407</v>
      </c>
      <c r="E40" s="85">
        <f>(($C27*E27)+($C28*E28)+($C29*E29)+($C30*E30)+($C31*E31)+($C32*E32)+($C33*E33)+($C34*E34)+($C35*E35)+($C36*E36)+($C37*E37)+($C38*E38))/$C40</f>
        <v>51.62571704378</v>
      </c>
      <c r="F40" s="86">
        <f>(($C27*F27)+($C28*F28)+($C29*F29)+($C30*F30)+($C31*F31)+($C32*F32)+($C33*F33)+($C34*F34)+($C35*F35)+($C36*F36)+($C37*F37)+($C38*F38))/$C40</f>
        <v>1.8743685241046912</v>
      </c>
    </row>
    <row r="41" spans="1:6" x14ac:dyDescent="0.25">
      <c r="A41" s="32"/>
      <c r="B41" s="87"/>
      <c r="C41" s="87"/>
      <c r="D41" s="98"/>
      <c r="E41" s="88"/>
      <c r="F41" s="89"/>
    </row>
    <row r="42" spans="1:6" x14ac:dyDescent="0.25">
      <c r="A42" s="9" t="s">
        <v>79</v>
      </c>
      <c r="B42" s="78"/>
      <c r="C42" s="78"/>
      <c r="D42" s="124"/>
      <c r="E42" s="80"/>
      <c r="F42" s="81"/>
    </row>
    <row r="43" spans="1:6" x14ac:dyDescent="0.25">
      <c r="A43" s="7" t="s">
        <v>20</v>
      </c>
      <c r="B43" s="125">
        <v>192</v>
      </c>
      <c r="C43" s="180">
        <v>196975708</v>
      </c>
      <c r="D43" s="196">
        <f t="shared" ref="D43:D54" si="2">+C43/B43</f>
        <v>1025915.1458333334</v>
      </c>
      <c r="E43" s="153">
        <v>52</v>
      </c>
      <c r="F43" s="190">
        <v>1.99</v>
      </c>
    </row>
    <row r="44" spans="1:6" x14ac:dyDescent="0.25">
      <c r="A44" s="7" t="s">
        <v>21</v>
      </c>
      <c r="B44" s="125">
        <v>99</v>
      </c>
      <c r="C44" s="180">
        <v>89254245</v>
      </c>
      <c r="D44" s="196">
        <f t="shared" si="2"/>
        <v>901558.03030303027</v>
      </c>
      <c r="E44" s="153">
        <v>50</v>
      </c>
      <c r="F44" s="190">
        <v>1.99</v>
      </c>
    </row>
    <row r="45" spans="1:6" x14ac:dyDescent="0.25">
      <c r="A45" s="7" t="s">
        <v>22</v>
      </c>
      <c r="B45" s="125">
        <v>197</v>
      </c>
      <c r="C45" s="180">
        <v>180064025</v>
      </c>
      <c r="D45" s="196">
        <f t="shared" si="2"/>
        <v>914030.58375634521</v>
      </c>
      <c r="E45" s="153">
        <v>50</v>
      </c>
      <c r="F45" s="190">
        <v>1.99</v>
      </c>
    </row>
    <row r="46" spans="1:6" x14ac:dyDescent="0.25">
      <c r="A46" s="7" t="s">
        <v>23</v>
      </c>
      <c r="B46" s="125">
        <v>112</v>
      </c>
      <c r="C46" s="180">
        <v>130800338</v>
      </c>
      <c r="D46" s="196">
        <f t="shared" si="2"/>
        <v>1167860.1607142857</v>
      </c>
      <c r="E46" s="153">
        <v>53</v>
      </c>
      <c r="F46" s="190">
        <v>1.99</v>
      </c>
    </row>
    <row r="47" spans="1:6" x14ac:dyDescent="0.25">
      <c r="A47" s="7" t="s">
        <v>24</v>
      </c>
      <c r="B47" s="125">
        <v>102</v>
      </c>
      <c r="C47" s="180">
        <v>100089308</v>
      </c>
      <c r="D47" s="196">
        <f t="shared" si="2"/>
        <v>981267.72549019603</v>
      </c>
      <c r="E47" s="153">
        <v>52</v>
      </c>
      <c r="F47" s="190">
        <v>1.99</v>
      </c>
    </row>
    <row r="48" spans="1:6" x14ac:dyDescent="0.25">
      <c r="A48" s="7" t="s">
        <v>25</v>
      </c>
      <c r="B48" s="125">
        <v>188</v>
      </c>
      <c r="C48" s="180">
        <v>174569814</v>
      </c>
      <c r="D48" s="196">
        <f t="shared" si="2"/>
        <v>928562.84042553196</v>
      </c>
      <c r="E48" s="153">
        <v>48</v>
      </c>
      <c r="F48" s="190">
        <v>1.99</v>
      </c>
    </row>
    <row r="49" spans="1:6" x14ac:dyDescent="0.25">
      <c r="A49" s="7" t="s">
        <v>26</v>
      </c>
      <c r="B49" s="125">
        <v>112</v>
      </c>
      <c r="C49" s="180">
        <v>118980140</v>
      </c>
      <c r="D49" s="196">
        <f t="shared" si="2"/>
        <v>1062322.6785714286</v>
      </c>
      <c r="E49" s="153">
        <v>50</v>
      </c>
      <c r="F49" s="190">
        <v>1.99</v>
      </c>
    </row>
    <row r="50" spans="1:6" x14ac:dyDescent="0.25">
      <c r="A50" s="7" t="s">
        <v>27</v>
      </c>
      <c r="B50" s="125">
        <v>145</v>
      </c>
      <c r="C50" s="180">
        <v>134498730</v>
      </c>
      <c r="D50" s="196">
        <f t="shared" si="2"/>
        <v>927577.44827586203</v>
      </c>
      <c r="E50" s="153">
        <v>49</v>
      </c>
      <c r="F50" s="190">
        <v>1.99</v>
      </c>
    </row>
    <row r="51" spans="1:6" x14ac:dyDescent="0.25">
      <c r="A51" s="7" t="s">
        <v>28</v>
      </c>
      <c r="B51" s="125">
        <v>160</v>
      </c>
      <c r="C51" s="180">
        <v>142426395</v>
      </c>
      <c r="D51" s="196">
        <f t="shared" si="2"/>
        <v>890164.96875</v>
      </c>
      <c r="E51" s="153">
        <v>46</v>
      </c>
      <c r="F51" s="190">
        <v>1.99</v>
      </c>
    </row>
    <row r="52" spans="1:6" x14ac:dyDescent="0.25">
      <c r="A52" s="7" t="s">
        <v>29</v>
      </c>
      <c r="B52" s="125">
        <v>151</v>
      </c>
      <c r="C52" s="180">
        <v>165840883</v>
      </c>
      <c r="D52" s="196">
        <f t="shared" si="2"/>
        <v>1098283.9933774834</v>
      </c>
      <c r="E52" s="153">
        <v>50</v>
      </c>
      <c r="F52" s="190">
        <v>1.99</v>
      </c>
    </row>
    <row r="53" spans="1:6" x14ac:dyDescent="0.25">
      <c r="A53" s="7" t="s">
        <v>30</v>
      </c>
      <c r="B53" s="125">
        <v>163</v>
      </c>
      <c r="C53" s="180">
        <v>162531944</v>
      </c>
      <c r="D53" s="196">
        <f t="shared" si="2"/>
        <v>997128.49079754599</v>
      </c>
      <c r="E53" s="153">
        <v>52</v>
      </c>
      <c r="F53" s="190">
        <v>1.99</v>
      </c>
    </row>
    <row r="54" spans="1:6" x14ac:dyDescent="0.25">
      <c r="A54" s="7" t="s">
        <v>31</v>
      </c>
      <c r="B54" s="125">
        <v>260</v>
      </c>
      <c r="C54" s="180">
        <v>233018373</v>
      </c>
      <c r="D54" s="196">
        <f t="shared" si="2"/>
        <v>896224.51153846155</v>
      </c>
      <c r="E54" s="153">
        <v>46</v>
      </c>
      <c r="F54" s="190">
        <v>1.99</v>
      </c>
    </row>
    <row r="55" spans="1:6" x14ac:dyDescent="0.25">
      <c r="A55" s="7"/>
      <c r="B55" s="78"/>
      <c r="C55" s="78"/>
      <c r="D55" s="99"/>
      <c r="E55" s="80"/>
      <c r="F55" s="81"/>
    </row>
    <row r="56" spans="1:6" x14ac:dyDescent="0.25">
      <c r="A56" s="29" t="s">
        <v>0</v>
      </c>
      <c r="B56" s="83">
        <f>SUM(B43:B54)</f>
        <v>1881</v>
      </c>
      <c r="C56" s="83">
        <f>SUM(C43:C54)</f>
        <v>1829049903</v>
      </c>
      <c r="D56" s="97">
        <f>C56/B56</f>
        <v>972381.66028708138</v>
      </c>
      <c r="E56" s="85">
        <f>(($C43*E43)+($C44*E44)+($C45*E45)+($C46*E46)+($C47*E47)+($C48*E48)+($C49*E49)+($C50*E50)+($C51*E51)+($C52*E52)+($C53*E53)+($C54*E54))/$C56</f>
        <v>49.63159972021824</v>
      </c>
      <c r="F56" s="86">
        <f>(($C42*F42)+($C43*F43)+($C44*F44)+($C45*F45)+($C46*F46)+($C47*F47)+($C48*F48)+($C49*F49)+($C50*F50)+($C51*F51)+($C52*F52)+($C53*F53)+($C54*F54))/$C56</f>
        <v>1.9900000000000002</v>
      </c>
    </row>
    <row r="57" spans="1:6" x14ac:dyDescent="0.25">
      <c r="A57" s="7"/>
      <c r="B57" s="78"/>
      <c r="C57" s="78"/>
      <c r="D57" s="99"/>
      <c r="E57" s="80"/>
      <c r="F57" s="81"/>
    </row>
    <row r="58" spans="1:6" x14ac:dyDescent="0.25">
      <c r="A58" s="9" t="s">
        <v>68</v>
      </c>
      <c r="B58" s="78"/>
      <c r="C58" s="78"/>
      <c r="D58" s="99"/>
      <c r="E58" s="80"/>
      <c r="F58" s="81"/>
    </row>
    <row r="59" spans="1:6" x14ac:dyDescent="0.25">
      <c r="A59" s="7" t="s">
        <v>20</v>
      </c>
      <c r="B59" s="125">
        <v>67</v>
      </c>
      <c r="C59" s="180">
        <v>43412716</v>
      </c>
      <c r="D59" s="196">
        <f>+C59/B59</f>
        <v>647950.98507462686</v>
      </c>
      <c r="E59" s="153">
        <v>24</v>
      </c>
      <c r="F59" s="190">
        <v>1.64</v>
      </c>
    </row>
    <row r="60" spans="1:6" x14ac:dyDescent="0.25">
      <c r="A60" s="7" t="s">
        <v>21</v>
      </c>
      <c r="B60" s="125">
        <v>33</v>
      </c>
      <c r="C60" s="180">
        <v>16221076</v>
      </c>
      <c r="D60" s="196">
        <f>+C60/B60</f>
        <v>491547.75757575757</v>
      </c>
      <c r="E60" s="153">
        <v>25</v>
      </c>
      <c r="F60" s="190">
        <v>1.67</v>
      </c>
    </row>
    <row r="61" spans="1:6" x14ac:dyDescent="0.25">
      <c r="A61" s="7" t="s">
        <v>22</v>
      </c>
      <c r="B61" s="125">
        <v>10</v>
      </c>
      <c r="C61" s="180">
        <v>6534205</v>
      </c>
      <c r="D61" s="196">
        <f>+C61/B61</f>
        <v>653420.5</v>
      </c>
      <c r="E61" s="153">
        <v>23</v>
      </c>
      <c r="F61" s="190">
        <v>1.68</v>
      </c>
    </row>
    <row r="62" spans="1:6" x14ac:dyDescent="0.25">
      <c r="A62" s="7" t="s">
        <v>23</v>
      </c>
      <c r="B62" s="125">
        <v>0</v>
      </c>
      <c r="C62" s="180">
        <v>0</v>
      </c>
      <c r="D62" s="196" t="s">
        <v>107</v>
      </c>
      <c r="E62" s="153">
        <v>0</v>
      </c>
      <c r="F62" s="190">
        <v>0</v>
      </c>
    </row>
    <row r="63" spans="1:6" x14ac:dyDescent="0.25">
      <c r="A63" s="7" t="s">
        <v>24</v>
      </c>
      <c r="B63" s="125">
        <v>2</v>
      </c>
      <c r="C63" s="180">
        <v>1360084</v>
      </c>
      <c r="D63" s="196">
        <f t="shared" ref="D63:D70" si="3">+C63/B63</f>
        <v>680042</v>
      </c>
      <c r="E63" s="153">
        <v>22</v>
      </c>
      <c r="F63" s="190">
        <v>1.72</v>
      </c>
    </row>
    <row r="64" spans="1:6" x14ac:dyDescent="0.25">
      <c r="A64" s="7" t="s">
        <v>25</v>
      </c>
      <c r="B64" s="125">
        <v>17</v>
      </c>
      <c r="C64" s="180">
        <v>11372609</v>
      </c>
      <c r="D64" s="196">
        <f t="shared" si="3"/>
        <v>668977</v>
      </c>
      <c r="E64" s="153">
        <v>23</v>
      </c>
      <c r="F64" s="190">
        <v>1.64</v>
      </c>
    </row>
    <row r="65" spans="1:6" x14ac:dyDescent="0.25">
      <c r="A65" s="7" t="s">
        <v>26</v>
      </c>
      <c r="B65" s="125">
        <v>33</v>
      </c>
      <c r="C65" s="180">
        <v>21613349</v>
      </c>
      <c r="D65" s="196">
        <f t="shared" si="3"/>
        <v>654949.96969696973</v>
      </c>
      <c r="E65" s="153">
        <v>22</v>
      </c>
      <c r="F65" s="190">
        <v>1.57</v>
      </c>
    </row>
    <row r="66" spans="1:6" x14ac:dyDescent="0.25">
      <c r="A66" s="7" t="s">
        <v>27</v>
      </c>
      <c r="B66" s="125">
        <v>30</v>
      </c>
      <c r="C66" s="180">
        <v>17979717</v>
      </c>
      <c r="D66" s="196">
        <f t="shared" si="3"/>
        <v>599323.9</v>
      </c>
      <c r="E66" s="153">
        <v>25</v>
      </c>
      <c r="F66" s="190">
        <v>1.65</v>
      </c>
    </row>
    <row r="67" spans="1:6" x14ac:dyDescent="0.25">
      <c r="A67" s="7" t="s">
        <v>28</v>
      </c>
      <c r="B67" s="125">
        <v>20</v>
      </c>
      <c r="C67" s="180">
        <v>12189091</v>
      </c>
      <c r="D67" s="196">
        <f t="shared" si="3"/>
        <v>609454.55000000005</v>
      </c>
      <c r="E67" s="153">
        <v>19</v>
      </c>
      <c r="F67" s="190">
        <v>1.53</v>
      </c>
    </row>
    <row r="68" spans="1:6" x14ac:dyDescent="0.25">
      <c r="A68" s="7" t="s">
        <v>29</v>
      </c>
      <c r="B68" s="125">
        <v>29</v>
      </c>
      <c r="C68" s="180">
        <v>18584288</v>
      </c>
      <c r="D68" s="196">
        <f t="shared" si="3"/>
        <v>640837.51724137936</v>
      </c>
      <c r="E68" s="153">
        <v>20</v>
      </c>
      <c r="F68" s="190">
        <v>1.51</v>
      </c>
    </row>
    <row r="69" spans="1:6" x14ac:dyDescent="0.25">
      <c r="A69" s="7" t="s">
        <v>30</v>
      </c>
      <c r="B69" s="125">
        <v>25</v>
      </c>
      <c r="C69" s="180">
        <v>11344450</v>
      </c>
      <c r="D69" s="196">
        <f t="shared" si="3"/>
        <v>453778</v>
      </c>
      <c r="E69" s="153">
        <v>18</v>
      </c>
      <c r="F69" s="190">
        <v>1.41</v>
      </c>
    </row>
    <row r="70" spans="1:6" x14ac:dyDescent="0.25">
      <c r="A70" s="7" t="s">
        <v>31</v>
      </c>
      <c r="B70" s="125">
        <v>31</v>
      </c>
      <c r="C70" s="180">
        <v>13152329</v>
      </c>
      <c r="D70" s="196">
        <f t="shared" si="3"/>
        <v>424268.67741935485</v>
      </c>
      <c r="E70" s="153">
        <v>18</v>
      </c>
      <c r="F70" s="190">
        <v>1.43</v>
      </c>
    </row>
    <row r="71" spans="1:6" x14ac:dyDescent="0.25">
      <c r="A71" s="7"/>
      <c r="B71" s="78"/>
      <c r="C71" s="78"/>
      <c r="D71" s="165"/>
      <c r="E71" s="80"/>
      <c r="F71" s="81"/>
    </row>
    <row r="72" spans="1:6" x14ac:dyDescent="0.25">
      <c r="A72" s="29" t="s">
        <v>0</v>
      </c>
      <c r="B72" s="83">
        <f>SUM(B59:B70)</f>
        <v>297</v>
      </c>
      <c r="C72" s="83">
        <f>SUM(C59:C70)</f>
        <v>173763914</v>
      </c>
      <c r="D72" s="97">
        <f>C72/B72</f>
        <v>585063.68350168352</v>
      </c>
      <c r="E72" s="85">
        <f>(($C59*E59)+($C60*E60)+($C61*E61)+($C62*E62)+($C63*E63)+($C64*E64)+($C65*E65)+($C66*E66)+($C67*E67)+($C68*E68)+($C69*E69)+($C70*E70))/$C72</f>
        <v>22.204942782308645</v>
      </c>
      <c r="F72" s="86">
        <f>(($C59*F59)+($C60*F60)+($C61*F61)+($C62*F62)+($C63*F63)+($C64*F64)+($C65*F65)+($C66*F66)+($C67*F67)+($C68*F68)+($C69*F69)+($C70*F70))/$C72</f>
        <v>1.5847278788851407</v>
      </c>
    </row>
    <row r="73" spans="1:6" x14ac:dyDescent="0.25">
      <c r="A73" s="252"/>
      <c r="B73" s="253"/>
      <c r="C73" s="253"/>
      <c r="D73" s="254"/>
      <c r="E73" s="153"/>
      <c r="F73" s="256"/>
    </row>
    <row r="74" spans="1:6" x14ac:dyDescent="0.25">
      <c r="A74" s="9" t="s">
        <v>110</v>
      </c>
      <c r="B74" s="154"/>
      <c r="C74" s="154"/>
      <c r="D74" s="94"/>
      <c r="E74" s="153"/>
      <c r="F74" s="164"/>
    </row>
    <row r="75" spans="1:6" x14ac:dyDescent="0.25">
      <c r="A75" s="7" t="s">
        <v>20</v>
      </c>
      <c r="B75" s="125">
        <v>269</v>
      </c>
      <c r="C75" s="180">
        <v>172385528</v>
      </c>
      <c r="D75" s="196">
        <f t="shared" ref="D75:D86" si="4">+C75/B75</f>
        <v>640838.3940520446</v>
      </c>
      <c r="E75" s="153">
        <v>39</v>
      </c>
      <c r="F75" s="190">
        <v>1.99</v>
      </c>
    </row>
    <row r="76" spans="1:6" x14ac:dyDescent="0.25">
      <c r="A76" s="7" t="s">
        <v>21</v>
      </c>
      <c r="B76" s="125">
        <v>253</v>
      </c>
      <c r="C76" s="180">
        <v>179299604</v>
      </c>
      <c r="D76" s="196">
        <f t="shared" si="4"/>
        <v>708694.08695652173</v>
      </c>
      <c r="E76" s="153">
        <v>38</v>
      </c>
      <c r="F76" s="190">
        <v>1.82</v>
      </c>
    </row>
    <row r="77" spans="1:6" x14ac:dyDescent="0.25">
      <c r="A77" s="7" t="s">
        <v>22</v>
      </c>
      <c r="B77" s="125">
        <v>423</v>
      </c>
      <c r="C77" s="180">
        <v>351043300</v>
      </c>
      <c r="D77" s="196">
        <f t="shared" si="4"/>
        <v>829889.59810874704</v>
      </c>
      <c r="E77" s="153">
        <v>42</v>
      </c>
      <c r="F77" s="190">
        <v>1.82</v>
      </c>
    </row>
    <row r="78" spans="1:6" x14ac:dyDescent="0.25">
      <c r="A78" s="7" t="s">
        <v>23</v>
      </c>
      <c r="B78" s="125">
        <v>313</v>
      </c>
      <c r="C78" s="180">
        <v>268506532</v>
      </c>
      <c r="D78" s="196">
        <f t="shared" si="4"/>
        <v>857848.34504792327</v>
      </c>
      <c r="E78" s="153">
        <v>42</v>
      </c>
      <c r="F78" s="190">
        <v>1.8</v>
      </c>
    </row>
    <row r="79" spans="1:6" x14ac:dyDescent="0.25">
      <c r="A79" s="7" t="s">
        <v>24</v>
      </c>
      <c r="B79" s="125">
        <v>212</v>
      </c>
      <c r="C79" s="180">
        <v>184155477</v>
      </c>
      <c r="D79" s="196">
        <f t="shared" si="4"/>
        <v>868657.91037735844</v>
      </c>
      <c r="E79" s="153">
        <v>41</v>
      </c>
      <c r="F79" s="190">
        <v>1.76</v>
      </c>
    </row>
    <row r="80" spans="1:6" x14ac:dyDescent="0.25">
      <c r="A80" s="7" t="s">
        <v>25</v>
      </c>
      <c r="B80" s="125">
        <v>243</v>
      </c>
      <c r="C80" s="180">
        <v>227068325</v>
      </c>
      <c r="D80" s="196">
        <f t="shared" si="4"/>
        <v>934437.55144032917</v>
      </c>
      <c r="E80" s="153">
        <v>44</v>
      </c>
      <c r="F80" s="190">
        <v>1.85</v>
      </c>
    </row>
    <row r="81" spans="1:6" x14ac:dyDescent="0.25">
      <c r="A81" s="7" t="s">
        <v>26</v>
      </c>
      <c r="B81" s="125">
        <v>453</v>
      </c>
      <c r="C81" s="180">
        <v>381357877</v>
      </c>
      <c r="D81" s="196">
        <f t="shared" si="4"/>
        <v>841849.61810154526</v>
      </c>
      <c r="E81" s="153">
        <v>45</v>
      </c>
      <c r="F81" s="190">
        <v>1.85</v>
      </c>
    </row>
    <row r="82" spans="1:6" x14ac:dyDescent="0.25">
      <c r="A82" s="7" t="s">
        <v>27</v>
      </c>
      <c r="B82" s="125">
        <v>369</v>
      </c>
      <c r="C82" s="180">
        <v>338688251</v>
      </c>
      <c r="D82" s="196">
        <f t="shared" si="4"/>
        <v>917854.33875338756</v>
      </c>
      <c r="E82" s="153">
        <v>45</v>
      </c>
      <c r="F82" s="190">
        <v>1.86</v>
      </c>
    </row>
    <row r="83" spans="1:6" x14ac:dyDescent="0.25">
      <c r="A83" s="7" t="s">
        <v>28</v>
      </c>
      <c r="B83" s="125">
        <v>251</v>
      </c>
      <c r="C83" s="180">
        <v>195241866</v>
      </c>
      <c r="D83" s="196">
        <f t="shared" si="4"/>
        <v>777856.03984063747</v>
      </c>
      <c r="E83" s="153">
        <v>42</v>
      </c>
      <c r="F83" s="190">
        <v>1.89</v>
      </c>
    </row>
    <row r="84" spans="1:6" x14ac:dyDescent="0.25">
      <c r="A84" s="7" t="s">
        <v>29</v>
      </c>
      <c r="B84" s="125">
        <v>332</v>
      </c>
      <c r="C84" s="180">
        <v>286104253</v>
      </c>
      <c r="D84" s="196">
        <f t="shared" si="4"/>
        <v>861759.79819277104</v>
      </c>
      <c r="E84" s="153">
        <v>44</v>
      </c>
      <c r="F84" s="190">
        <v>1.9</v>
      </c>
    </row>
    <row r="85" spans="1:6" x14ac:dyDescent="0.25">
      <c r="A85" s="7" t="s">
        <v>30</v>
      </c>
      <c r="B85" s="125">
        <v>483</v>
      </c>
      <c r="C85" s="180">
        <v>414310776</v>
      </c>
      <c r="D85" s="196">
        <f t="shared" si="4"/>
        <v>857786.28571428568</v>
      </c>
      <c r="E85" s="153">
        <v>43</v>
      </c>
      <c r="F85" s="190">
        <v>1.91</v>
      </c>
    </row>
    <row r="86" spans="1:6" x14ac:dyDescent="0.25">
      <c r="A86" s="7" t="s">
        <v>31</v>
      </c>
      <c r="B86" s="125">
        <v>448</v>
      </c>
      <c r="C86" s="180">
        <v>349526967</v>
      </c>
      <c r="D86" s="196">
        <f t="shared" si="4"/>
        <v>780194.12276785716</v>
      </c>
      <c r="E86" s="153">
        <v>41</v>
      </c>
      <c r="F86" s="190">
        <v>1.87</v>
      </c>
    </row>
    <row r="87" spans="1:6" x14ac:dyDescent="0.25">
      <c r="A87" s="259"/>
      <c r="B87" s="257"/>
      <c r="C87" s="154"/>
      <c r="D87" s="162"/>
      <c r="E87" s="155"/>
      <c r="F87" s="156"/>
    </row>
    <row r="88" spans="1:6" x14ac:dyDescent="0.25">
      <c r="A88" s="258" t="s">
        <v>0</v>
      </c>
      <c r="B88" s="83">
        <f>SUM(B75:B86)</f>
        <v>4049</v>
      </c>
      <c r="C88" s="83">
        <f>SUM(C75:C86)</f>
        <v>3347688756</v>
      </c>
      <c r="D88" s="97">
        <f>C88/B88</f>
        <v>826793.9629538157</v>
      </c>
      <c r="E88" s="85">
        <f>(($C75*E75)+($C76*E76)+($C77*E77)+($C78*E78)+($C79*E79)+($C80*E80)+($C81*E81)+($C82*E82)+($C83*E83)+($C84*E84)+($C85*E85)+($C86*E86))/$C88</f>
        <v>42.547469315573373</v>
      </c>
      <c r="F88" s="86">
        <f>(($C75*F75)+($C76*F76)+($C77*F77)+($C78*F78)+($C79*F79)+($C80*F80)+($C81*F81)+($C82*F82)+($C83*F83)+($C84*F84)+($C85*F85)+($C86*F86))/$C88</f>
        <v>1.8606268310954053</v>
      </c>
    </row>
    <row r="89" spans="1:6" x14ac:dyDescent="0.25">
      <c r="A89" s="9"/>
      <c r="B89" s="154"/>
      <c r="C89" s="154"/>
      <c r="D89" s="160"/>
      <c r="E89" s="155"/>
      <c r="F89" s="156"/>
    </row>
    <row r="90" spans="1:6" x14ac:dyDescent="0.25">
      <c r="A90" s="9" t="s">
        <v>73</v>
      </c>
      <c r="B90" s="154"/>
      <c r="C90" s="154"/>
      <c r="D90" s="160"/>
      <c r="E90" s="155"/>
      <c r="F90" s="156"/>
    </row>
    <row r="91" spans="1:6" x14ac:dyDescent="0.25">
      <c r="A91" s="7" t="s">
        <v>20</v>
      </c>
      <c r="B91" s="125">
        <v>145</v>
      </c>
      <c r="C91" s="180">
        <v>98001723</v>
      </c>
      <c r="D91" s="196">
        <f t="shared" ref="D91:D102" si="5">+C91/B91</f>
        <v>675873.95172413788</v>
      </c>
      <c r="E91" s="153">
        <v>50</v>
      </c>
      <c r="F91" s="190">
        <v>1.96</v>
      </c>
    </row>
    <row r="92" spans="1:6" x14ac:dyDescent="0.25">
      <c r="A92" s="7" t="s">
        <v>21</v>
      </c>
      <c r="B92" s="125">
        <v>144</v>
      </c>
      <c r="C92" s="180">
        <v>83341073</v>
      </c>
      <c r="D92" s="196">
        <f t="shared" si="5"/>
        <v>578757.45138888888</v>
      </c>
      <c r="E92" s="153">
        <v>49</v>
      </c>
      <c r="F92" s="190">
        <v>1.97</v>
      </c>
    </row>
    <row r="93" spans="1:6" x14ac:dyDescent="0.25">
      <c r="A93" s="7" t="s">
        <v>22</v>
      </c>
      <c r="B93" s="125">
        <v>101</v>
      </c>
      <c r="C93" s="180">
        <v>77704440</v>
      </c>
      <c r="D93" s="196">
        <f t="shared" si="5"/>
        <v>769350.89108910889</v>
      </c>
      <c r="E93" s="153">
        <v>49</v>
      </c>
      <c r="F93" s="190">
        <v>1.93</v>
      </c>
    </row>
    <row r="94" spans="1:6" x14ac:dyDescent="0.25">
      <c r="A94" s="7" t="s">
        <v>23</v>
      </c>
      <c r="B94" s="125">
        <v>86</v>
      </c>
      <c r="C94" s="180">
        <v>57062917</v>
      </c>
      <c r="D94" s="196">
        <f t="shared" si="5"/>
        <v>663522.29069767438</v>
      </c>
      <c r="E94" s="153">
        <v>49</v>
      </c>
      <c r="F94" s="190">
        <v>1.95</v>
      </c>
    </row>
    <row r="95" spans="1:6" x14ac:dyDescent="0.25">
      <c r="A95" s="7" t="s">
        <v>24</v>
      </c>
      <c r="B95" s="125">
        <v>70</v>
      </c>
      <c r="C95" s="180">
        <v>51743504</v>
      </c>
      <c r="D95" s="196">
        <f t="shared" si="5"/>
        <v>739192.91428571427</v>
      </c>
      <c r="E95" s="153">
        <v>53</v>
      </c>
      <c r="F95" s="190">
        <v>1.92</v>
      </c>
    </row>
    <row r="96" spans="1:6" x14ac:dyDescent="0.25">
      <c r="A96" s="7" t="s">
        <v>25</v>
      </c>
      <c r="B96" s="125">
        <v>114</v>
      </c>
      <c r="C96" s="180">
        <v>79464219</v>
      </c>
      <c r="D96" s="196">
        <f t="shared" si="5"/>
        <v>697054.55263157899</v>
      </c>
      <c r="E96" s="153">
        <v>52</v>
      </c>
      <c r="F96" s="190">
        <v>1.93</v>
      </c>
    </row>
    <row r="97" spans="1:6" x14ac:dyDescent="0.25">
      <c r="A97" s="7" t="s">
        <v>26</v>
      </c>
      <c r="B97" s="125">
        <v>246</v>
      </c>
      <c r="C97" s="180">
        <v>156159879</v>
      </c>
      <c r="D97" s="196">
        <f t="shared" si="5"/>
        <v>634796.25609756098</v>
      </c>
      <c r="E97" s="153">
        <v>53</v>
      </c>
      <c r="F97" s="190">
        <v>1.95</v>
      </c>
    </row>
    <row r="98" spans="1:6" x14ac:dyDescent="0.25">
      <c r="A98" s="7" t="s">
        <v>27</v>
      </c>
      <c r="B98" s="125">
        <v>124</v>
      </c>
      <c r="C98" s="180">
        <v>80027557</v>
      </c>
      <c r="D98" s="196">
        <f t="shared" si="5"/>
        <v>645383.52419354836</v>
      </c>
      <c r="E98" s="153">
        <v>51</v>
      </c>
      <c r="F98" s="190">
        <v>1.95</v>
      </c>
    </row>
    <row r="99" spans="1:6" x14ac:dyDescent="0.25">
      <c r="A99" s="7" t="s">
        <v>28</v>
      </c>
      <c r="B99" s="125">
        <v>87</v>
      </c>
      <c r="C99" s="180">
        <v>68871708</v>
      </c>
      <c r="D99" s="196">
        <f t="shared" si="5"/>
        <v>791628.82758620684</v>
      </c>
      <c r="E99" s="153">
        <v>51</v>
      </c>
      <c r="F99" s="190">
        <v>1.89</v>
      </c>
    </row>
    <row r="100" spans="1:6" x14ac:dyDescent="0.25">
      <c r="A100" s="7" t="s">
        <v>29</v>
      </c>
      <c r="B100" s="125">
        <v>113</v>
      </c>
      <c r="C100" s="180">
        <v>87155678</v>
      </c>
      <c r="D100" s="196">
        <f t="shared" si="5"/>
        <v>771289.18584070797</v>
      </c>
      <c r="E100" s="153">
        <v>52</v>
      </c>
      <c r="F100" s="190">
        <v>1.93</v>
      </c>
    </row>
    <row r="101" spans="1:6" x14ac:dyDescent="0.25">
      <c r="A101" s="7" t="s">
        <v>30</v>
      </c>
      <c r="B101" s="125">
        <v>109</v>
      </c>
      <c r="C101" s="180">
        <v>86697316</v>
      </c>
      <c r="D101" s="196">
        <f t="shared" si="5"/>
        <v>795388.22018348624</v>
      </c>
      <c r="E101" s="153">
        <v>51</v>
      </c>
      <c r="F101" s="190">
        <v>1.94</v>
      </c>
    </row>
    <row r="102" spans="1:6" x14ac:dyDescent="0.25">
      <c r="A102" s="7" t="s">
        <v>31</v>
      </c>
      <c r="B102" s="125">
        <v>259</v>
      </c>
      <c r="C102" s="180">
        <v>162921224</v>
      </c>
      <c r="D102" s="196">
        <f t="shared" si="5"/>
        <v>629039.47490347491</v>
      </c>
      <c r="E102" s="153">
        <v>52</v>
      </c>
      <c r="F102" s="190">
        <v>1.94</v>
      </c>
    </row>
    <row r="103" spans="1:6" x14ac:dyDescent="0.25">
      <c r="A103" s="9"/>
      <c r="B103" s="154"/>
      <c r="C103" s="154"/>
      <c r="D103" s="198"/>
      <c r="E103" s="155"/>
      <c r="F103" s="156"/>
    </row>
    <row r="104" spans="1:6" x14ac:dyDescent="0.25">
      <c r="A104" s="29" t="s">
        <v>0</v>
      </c>
      <c r="B104" s="83">
        <f>SUM(B91:B103)</f>
        <v>1598</v>
      </c>
      <c r="C104" s="83">
        <f>SUM(C91:C103)</f>
        <v>1089151238</v>
      </c>
      <c r="D104" s="199">
        <f>C104/B104</f>
        <v>681571.48811013764</v>
      </c>
      <c r="E104" s="85">
        <f>(($C91*E91)+($C92*E92)+($C93*E93)+($C94*E94)+($C95*E95)+($C96*E96)+($C97*E97)+($C98*E98)+($C99*E99)+($C100*E100)+($C101*E101)+($C102*E102))/$C104</f>
        <v>51.19384755453035</v>
      </c>
      <c r="F104" s="86">
        <f>(($C91*F91)+($C92*F92)+($C93*F93)+($C94*F94)+($C95*F95)+($C96*F96)+($C97*F97)+($C98*F98)+($C99*F99)+($C100*F100)+($C101*F101)+($C102*F102))/$C104</f>
        <v>1.9404325123211215</v>
      </c>
    </row>
    <row r="105" spans="1:6" x14ac:dyDescent="0.25">
      <c r="A105" s="32"/>
      <c r="B105" s="87"/>
      <c r="C105" s="87"/>
      <c r="D105" s="98"/>
      <c r="E105" s="88"/>
      <c r="F105" s="89"/>
    </row>
    <row r="106" spans="1:6" x14ac:dyDescent="0.25">
      <c r="A106" s="9" t="s">
        <v>89</v>
      </c>
      <c r="B106" s="78"/>
      <c r="C106" s="78"/>
      <c r="D106" s="99"/>
      <c r="E106" s="80"/>
      <c r="F106" s="81"/>
    </row>
    <row r="107" spans="1:6" x14ac:dyDescent="0.25">
      <c r="A107" s="7" t="s">
        <v>20</v>
      </c>
      <c r="B107" s="125">
        <v>366</v>
      </c>
      <c r="C107" s="180">
        <v>228750675</v>
      </c>
      <c r="D107" s="196">
        <f t="shared" ref="D107:D118" si="6">+C107/B107</f>
        <v>625001.84426229505</v>
      </c>
      <c r="E107" s="153">
        <v>35</v>
      </c>
      <c r="F107" s="190">
        <v>1.97</v>
      </c>
    </row>
    <row r="108" spans="1:6" x14ac:dyDescent="0.25">
      <c r="A108" s="7" t="s">
        <v>21</v>
      </c>
      <c r="B108" s="125">
        <v>370</v>
      </c>
      <c r="C108" s="180">
        <v>263196556</v>
      </c>
      <c r="D108" s="196">
        <f t="shared" si="6"/>
        <v>711342.04324324324</v>
      </c>
      <c r="E108" s="153">
        <v>36</v>
      </c>
      <c r="F108" s="190">
        <v>1.81</v>
      </c>
    </row>
    <row r="109" spans="1:6" x14ac:dyDescent="0.25">
      <c r="A109" s="7" t="s">
        <v>22</v>
      </c>
      <c r="B109" s="125">
        <v>606</v>
      </c>
      <c r="C109" s="180">
        <v>546679759</v>
      </c>
      <c r="D109" s="196">
        <f t="shared" si="6"/>
        <v>902111.81353135314</v>
      </c>
      <c r="E109" s="153">
        <v>41</v>
      </c>
      <c r="F109" s="190">
        <v>1.78</v>
      </c>
    </row>
    <row r="110" spans="1:6" x14ac:dyDescent="0.25">
      <c r="A110" s="7" t="s">
        <v>23</v>
      </c>
      <c r="B110" s="125">
        <v>528</v>
      </c>
      <c r="C110" s="180">
        <v>427463213</v>
      </c>
      <c r="D110" s="196">
        <f t="shared" si="6"/>
        <v>809589.41856060608</v>
      </c>
      <c r="E110" s="153">
        <v>38</v>
      </c>
      <c r="F110" s="190">
        <v>1.76</v>
      </c>
    </row>
    <row r="111" spans="1:6" x14ac:dyDescent="0.25">
      <c r="A111" s="7" t="s">
        <v>24</v>
      </c>
      <c r="B111" s="125">
        <v>416</v>
      </c>
      <c r="C111" s="180">
        <v>312950625</v>
      </c>
      <c r="D111" s="196">
        <f t="shared" si="6"/>
        <v>752285.15625</v>
      </c>
      <c r="E111" s="153">
        <v>38</v>
      </c>
      <c r="F111" s="190">
        <v>1.79</v>
      </c>
    </row>
    <row r="112" spans="1:6" x14ac:dyDescent="0.25">
      <c r="A112" s="7" t="s">
        <v>25</v>
      </c>
      <c r="B112" s="125">
        <v>437</v>
      </c>
      <c r="C112" s="180">
        <v>373248104</v>
      </c>
      <c r="D112" s="196">
        <f t="shared" si="6"/>
        <v>854114.65446224262</v>
      </c>
      <c r="E112" s="153">
        <v>42</v>
      </c>
      <c r="F112" s="190">
        <v>1.83</v>
      </c>
    </row>
    <row r="113" spans="1:6" x14ac:dyDescent="0.25">
      <c r="A113" s="7" t="s">
        <v>26</v>
      </c>
      <c r="B113" s="125">
        <v>707</v>
      </c>
      <c r="C113" s="180">
        <v>624733124</v>
      </c>
      <c r="D113" s="196">
        <f t="shared" si="6"/>
        <v>883639.4964639321</v>
      </c>
      <c r="E113" s="153">
        <v>43</v>
      </c>
      <c r="F113" s="190">
        <v>1.87</v>
      </c>
    </row>
    <row r="114" spans="1:6" x14ac:dyDescent="0.25">
      <c r="A114" s="7" t="s">
        <v>27</v>
      </c>
      <c r="B114" s="125">
        <v>586</v>
      </c>
      <c r="C114" s="180">
        <v>546918997</v>
      </c>
      <c r="D114" s="196">
        <f t="shared" si="6"/>
        <v>933308.86860068259</v>
      </c>
      <c r="E114" s="153">
        <v>43</v>
      </c>
      <c r="F114" s="190">
        <v>1.87</v>
      </c>
    </row>
    <row r="115" spans="1:6" x14ac:dyDescent="0.25">
      <c r="A115" s="7" t="s">
        <v>28</v>
      </c>
      <c r="B115" s="125">
        <v>403</v>
      </c>
      <c r="C115" s="180">
        <v>346504454</v>
      </c>
      <c r="D115" s="196">
        <f t="shared" si="6"/>
        <v>859812.54094292806</v>
      </c>
      <c r="E115" s="153">
        <v>40</v>
      </c>
      <c r="F115" s="190">
        <v>1.86</v>
      </c>
    </row>
    <row r="116" spans="1:6" x14ac:dyDescent="0.25">
      <c r="A116" s="145" t="s">
        <v>29</v>
      </c>
      <c r="B116" s="125">
        <v>441</v>
      </c>
      <c r="C116" s="180">
        <v>371832857</v>
      </c>
      <c r="D116" s="196">
        <f t="shared" si="6"/>
        <v>843158.4058956916</v>
      </c>
      <c r="E116" s="153">
        <v>39</v>
      </c>
      <c r="F116" s="190">
        <v>1.85</v>
      </c>
    </row>
    <row r="117" spans="1:6" x14ac:dyDescent="0.25">
      <c r="A117" s="145" t="s">
        <v>30</v>
      </c>
      <c r="B117" s="125">
        <v>732</v>
      </c>
      <c r="C117" s="180">
        <v>644257270</v>
      </c>
      <c r="D117" s="196">
        <f t="shared" si="6"/>
        <v>880132.88251366117</v>
      </c>
      <c r="E117" s="153">
        <v>41</v>
      </c>
      <c r="F117" s="190">
        <v>1.87</v>
      </c>
    </row>
    <row r="118" spans="1:6" x14ac:dyDescent="0.25">
      <c r="A118" s="145" t="s">
        <v>31</v>
      </c>
      <c r="B118" s="125">
        <v>582</v>
      </c>
      <c r="C118" s="180">
        <v>479065930</v>
      </c>
      <c r="D118" s="196">
        <f t="shared" si="6"/>
        <v>823137.33676975942</v>
      </c>
      <c r="E118" s="153">
        <v>39</v>
      </c>
      <c r="F118" s="190">
        <v>1.87</v>
      </c>
    </row>
    <row r="119" spans="1:6" x14ac:dyDescent="0.25">
      <c r="A119" s="7"/>
      <c r="B119" s="78"/>
      <c r="C119" s="78"/>
      <c r="D119" s="96"/>
      <c r="E119" s="80"/>
      <c r="F119" s="81"/>
    </row>
    <row r="120" spans="1:6" x14ac:dyDescent="0.25">
      <c r="A120" s="29" t="s">
        <v>0</v>
      </c>
      <c r="B120" s="83">
        <f>SUM(B107:B119)</f>
        <v>6174</v>
      </c>
      <c r="C120" s="83">
        <f>SUM(C107:C119)</f>
        <v>5165601564</v>
      </c>
      <c r="D120" s="97">
        <f>C120/B120</f>
        <v>836670.15937803697</v>
      </c>
      <c r="E120" s="85">
        <f>(($C107*E107)+($C108*E108)+($C109*E109)+($C110*E110)+($C111*E111)+($C112*E112)+($C113*E113)+($C114*E114)+($C115*E115)+($C116*E116)+($C117*E117)+($C118*E118))/$C120</f>
        <v>40.178899500193815</v>
      </c>
      <c r="F120" s="86">
        <f>(($C107*F107)+($C108*F108)+($C109*F109)+($C110*F110)+($C111*F111)+($C112*F112)+($C113*F113)+($C114*F114)+($C115*F115)+($C116*F116)+($C117*F117)+($C118*F118))/$C120</f>
        <v>1.8428963738868811</v>
      </c>
    </row>
    <row r="121" spans="1:6" x14ac:dyDescent="0.25">
      <c r="A121" s="9"/>
      <c r="B121" s="154"/>
      <c r="C121" s="154"/>
      <c r="D121" s="159"/>
      <c r="E121" s="155"/>
      <c r="F121" s="156"/>
    </row>
    <row r="122" spans="1:6" x14ac:dyDescent="0.25">
      <c r="A122" s="229" t="s">
        <v>86</v>
      </c>
      <c r="B122" s="230"/>
      <c r="C122" s="230"/>
      <c r="D122" s="160"/>
      <c r="E122" s="231"/>
      <c r="F122" s="164"/>
    </row>
    <row r="123" spans="1:6" x14ac:dyDescent="0.25">
      <c r="A123" s="7" t="s">
        <v>20</v>
      </c>
      <c r="B123" s="125">
        <v>334</v>
      </c>
      <c r="C123" s="180">
        <v>199556333</v>
      </c>
      <c r="D123" s="196">
        <f t="shared" ref="D123:D134" si="7">+C123/B123</f>
        <v>597474.05089820363</v>
      </c>
      <c r="E123" s="153">
        <v>54</v>
      </c>
      <c r="F123" s="190">
        <v>1.72</v>
      </c>
    </row>
    <row r="124" spans="1:6" x14ac:dyDescent="0.25">
      <c r="A124" s="7" t="s">
        <v>21</v>
      </c>
      <c r="B124" s="125">
        <v>276</v>
      </c>
      <c r="C124" s="180">
        <v>172865346</v>
      </c>
      <c r="D124" s="196">
        <f t="shared" si="7"/>
        <v>626323.71739130432</v>
      </c>
      <c r="E124" s="153">
        <v>55</v>
      </c>
      <c r="F124" s="190">
        <v>1.72</v>
      </c>
    </row>
    <row r="125" spans="1:6" x14ac:dyDescent="0.25">
      <c r="A125" s="7" t="s">
        <v>22</v>
      </c>
      <c r="B125" s="125">
        <v>343</v>
      </c>
      <c r="C125" s="180">
        <v>241164750</v>
      </c>
      <c r="D125" s="196">
        <f t="shared" si="7"/>
        <v>703104.22740524786</v>
      </c>
      <c r="E125" s="153">
        <v>55</v>
      </c>
      <c r="F125" s="190">
        <v>1.72</v>
      </c>
    </row>
    <row r="126" spans="1:6" x14ac:dyDescent="0.25">
      <c r="A126" s="7" t="s">
        <v>23</v>
      </c>
      <c r="B126" s="125">
        <v>215</v>
      </c>
      <c r="C126" s="180">
        <v>135684247</v>
      </c>
      <c r="D126" s="196">
        <f t="shared" si="7"/>
        <v>631089.5209302326</v>
      </c>
      <c r="E126" s="153">
        <v>54</v>
      </c>
      <c r="F126" s="190">
        <v>1.72</v>
      </c>
    </row>
    <row r="127" spans="1:6" x14ac:dyDescent="0.25">
      <c r="A127" s="7" t="s">
        <v>24</v>
      </c>
      <c r="B127" s="125">
        <v>207</v>
      </c>
      <c r="C127" s="180">
        <v>152167505</v>
      </c>
      <c r="D127" s="196">
        <f t="shared" si="7"/>
        <v>735108.71980676323</v>
      </c>
      <c r="E127" s="153">
        <v>53</v>
      </c>
      <c r="F127" s="190">
        <v>1.72</v>
      </c>
    </row>
    <row r="128" spans="1:6" x14ac:dyDescent="0.25">
      <c r="A128" s="7" t="s">
        <v>25</v>
      </c>
      <c r="B128" s="125">
        <v>465</v>
      </c>
      <c r="C128" s="180">
        <v>344463358</v>
      </c>
      <c r="D128" s="196">
        <f t="shared" si="7"/>
        <v>740781.41505376343</v>
      </c>
      <c r="E128" s="153">
        <v>52</v>
      </c>
      <c r="F128" s="190">
        <v>1.73</v>
      </c>
    </row>
    <row r="129" spans="1:6" x14ac:dyDescent="0.25">
      <c r="A129" s="7" t="s">
        <v>26</v>
      </c>
      <c r="B129" s="125">
        <v>322</v>
      </c>
      <c r="C129" s="180">
        <v>223730875</v>
      </c>
      <c r="D129" s="196">
        <f t="shared" si="7"/>
        <v>694816.38198757765</v>
      </c>
      <c r="E129" s="153">
        <v>53</v>
      </c>
      <c r="F129" s="190">
        <v>1.73</v>
      </c>
    </row>
    <row r="130" spans="1:6" x14ac:dyDescent="0.25">
      <c r="A130" s="7" t="s">
        <v>27</v>
      </c>
      <c r="B130" s="125">
        <v>279</v>
      </c>
      <c r="C130" s="180">
        <v>183801598</v>
      </c>
      <c r="D130" s="196">
        <f t="shared" si="7"/>
        <v>658787.0896057348</v>
      </c>
      <c r="E130" s="153">
        <v>52</v>
      </c>
      <c r="F130" s="190">
        <v>1.72</v>
      </c>
    </row>
    <row r="131" spans="1:6" x14ac:dyDescent="0.25">
      <c r="A131" s="7" t="s">
        <v>28</v>
      </c>
      <c r="B131" s="125">
        <v>345</v>
      </c>
      <c r="C131" s="180">
        <v>229415265</v>
      </c>
      <c r="D131" s="196">
        <f t="shared" si="7"/>
        <v>664971.78260869568</v>
      </c>
      <c r="E131" s="153">
        <v>54</v>
      </c>
      <c r="F131" s="190">
        <v>1.72</v>
      </c>
    </row>
    <row r="132" spans="1:6" x14ac:dyDescent="0.25">
      <c r="A132" s="7" t="s">
        <v>29</v>
      </c>
      <c r="B132" s="125">
        <v>309</v>
      </c>
      <c r="C132" s="180">
        <v>220119533</v>
      </c>
      <c r="D132" s="196">
        <f t="shared" si="7"/>
        <v>712360.94822006475</v>
      </c>
      <c r="E132" s="153">
        <v>54</v>
      </c>
      <c r="F132" s="190">
        <v>1.72</v>
      </c>
    </row>
    <row r="133" spans="1:6" x14ac:dyDescent="0.25">
      <c r="A133" s="7" t="s">
        <v>30</v>
      </c>
      <c r="B133" s="125">
        <v>253</v>
      </c>
      <c r="C133" s="180">
        <v>180220994</v>
      </c>
      <c r="D133" s="196">
        <f t="shared" si="7"/>
        <v>712335.94466403162</v>
      </c>
      <c r="E133" s="153">
        <v>55</v>
      </c>
      <c r="F133" s="190">
        <v>1.72</v>
      </c>
    </row>
    <row r="134" spans="1:6" x14ac:dyDescent="0.25">
      <c r="A134" s="7" t="s">
        <v>31</v>
      </c>
      <c r="B134" s="125">
        <v>475</v>
      </c>
      <c r="C134" s="180">
        <v>349733378</v>
      </c>
      <c r="D134" s="196">
        <f t="shared" si="7"/>
        <v>736280.79578947369</v>
      </c>
      <c r="E134" s="153">
        <v>55</v>
      </c>
      <c r="F134" s="190">
        <v>1.72</v>
      </c>
    </row>
    <row r="135" spans="1:6" x14ac:dyDescent="0.25">
      <c r="A135" s="237"/>
      <c r="B135" s="238"/>
      <c r="C135" s="238"/>
      <c r="D135" s="239"/>
      <c r="E135" s="82"/>
      <c r="F135" s="236"/>
    </row>
    <row r="136" spans="1:6" x14ac:dyDescent="0.25">
      <c r="A136" s="29" t="s">
        <v>0</v>
      </c>
      <c r="B136" s="83">
        <f>SUM(B123:B134)</f>
        <v>3823</v>
      </c>
      <c r="C136" s="83">
        <f>SUM(C123:C134)</f>
        <v>2632923182</v>
      </c>
      <c r="D136" s="97">
        <f>C136/B136</f>
        <v>688706.03766675387</v>
      </c>
      <c r="E136" s="85">
        <f>(($C123*E123)+($C124*E124)+($C125*E125)+($C126*E126)+($C127*E127)+($C128*E128)+($C129*E129)+($C130*E130)+($C131*E131)+($C132*E132)+($C133*E133)+($C134*E134))/$C136</f>
        <v>53.814486109074792</v>
      </c>
      <c r="F136" s="86">
        <f>(($C123*F123)+($C124*F124)+($C125*F125)+($C126*F126)+($C127*F127)+($C128*F128)+($C129*F129)+($C130*F130)+($C131*F131)+($C132*F132)+($C133*F133)+($C134*F134))/$C136</f>
        <v>1.7221580357409758</v>
      </c>
    </row>
    <row r="137" spans="1:6" x14ac:dyDescent="0.25">
      <c r="A137" s="32"/>
      <c r="B137" s="87"/>
      <c r="C137" s="87"/>
      <c r="D137" s="98"/>
      <c r="E137" s="88"/>
      <c r="F137" s="89"/>
    </row>
    <row r="138" spans="1:6" x14ac:dyDescent="0.25">
      <c r="A138" s="9" t="s">
        <v>116</v>
      </c>
      <c r="B138" s="78"/>
      <c r="C138" s="78"/>
      <c r="D138" s="99"/>
      <c r="E138" s="80"/>
      <c r="F138" s="81"/>
    </row>
    <row r="139" spans="1:6" x14ac:dyDescent="0.25">
      <c r="A139" s="7" t="s">
        <v>20</v>
      </c>
      <c r="B139" s="125">
        <v>919</v>
      </c>
      <c r="C139" s="180">
        <v>895050496</v>
      </c>
      <c r="D139" s="196">
        <f t="shared" ref="D139:D150" si="8">+C139/B139</f>
        <v>973939.6039173014</v>
      </c>
      <c r="E139" s="153">
        <v>50</v>
      </c>
      <c r="F139" s="190">
        <v>2.35</v>
      </c>
    </row>
    <row r="140" spans="1:6" x14ac:dyDescent="0.25">
      <c r="A140" s="7" t="s">
        <v>21</v>
      </c>
      <c r="B140" s="125">
        <v>1053</v>
      </c>
      <c r="C140" s="180">
        <v>1043794510</v>
      </c>
      <c r="D140" s="196">
        <f t="shared" si="8"/>
        <v>991257.84425451094</v>
      </c>
      <c r="E140" s="153">
        <v>52</v>
      </c>
      <c r="F140" s="190">
        <v>2.39</v>
      </c>
    </row>
    <row r="141" spans="1:6" x14ac:dyDescent="0.25">
      <c r="A141" s="7" t="s">
        <v>22</v>
      </c>
      <c r="B141" s="125">
        <v>1245</v>
      </c>
      <c r="C141" s="180">
        <v>1259400822</v>
      </c>
      <c r="D141" s="196">
        <f t="shared" si="8"/>
        <v>1011566.9253012048</v>
      </c>
      <c r="E141" s="153">
        <v>53</v>
      </c>
      <c r="F141" s="190">
        <v>2.38</v>
      </c>
    </row>
    <row r="142" spans="1:6" x14ac:dyDescent="0.25">
      <c r="A142" s="7" t="s">
        <v>23</v>
      </c>
      <c r="B142" s="125">
        <v>552</v>
      </c>
      <c r="C142" s="180">
        <v>541966298</v>
      </c>
      <c r="D142" s="196">
        <f t="shared" si="8"/>
        <v>981823.00362318836</v>
      </c>
      <c r="E142" s="153">
        <v>50</v>
      </c>
      <c r="F142" s="190">
        <v>2.37</v>
      </c>
    </row>
    <row r="143" spans="1:6" x14ac:dyDescent="0.25">
      <c r="A143" s="7" t="s">
        <v>24</v>
      </c>
      <c r="B143" s="125">
        <v>825</v>
      </c>
      <c r="C143" s="180">
        <v>949693235</v>
      </c>
      <c r="D143" s="196">
        <f t="shared" si="8"/>
        <v>1151143.3151515152</v>
      </c>
      <c r="E143" s="153">
        <v>53</v>
      </c>
      <c r="F143" s="190">
        <v>2.02</v>
      </c>
    </row>
    <row r="144" spans="1:6" x14ac:dyDescent="0.25">
      <c r="A144" s="7" t="s">
        <v>25</v>
      </c>
      <c r="B144" s="125">
        <v>2284</v>
      </c>
      <c r="C144" s="180">
        <v>2739703470</v>
      </c>
      <c r="D144" s="196">
        <f t="shared" si="8"/>
        <v>1199519.9080560419</v>
      </c>
      <c r="E144" s="153">
        <v>56</v>
      </c>
      <c r="F144" s="190">
        <v>2.0499999999999998</v>
      </c>
    </row>
    <row r="145" spans="1:6" x14ac:dyDescent="0.25">
      <c r="A145" s="7" t="s">
        <v>26</v>
      </c>
      <c r="B145" s="125">
        <v>984</v>
      </c>
      <c r="C145" s="180">
        <v>1134426749</v>
      </c>
      <c r="D145" s="196">
        <f t="shared" si="8"/>
        <v>1152872.712398374</v>
      </c>
      <c r="E145" s="153">
        <v>53</v>
      </c>
      <c r="F145" s="190">
        <v>2.0299999999999998</v>
      </c>
    </row>
    <row r="146" spans="1:6" x14ac:dyDescent="0.25">
      <c r="A146" s="7" t="s">
        <v>27</v>
      </c>
      <c r="B146" s="125">
        <v>979</v>
      </c>
      <c r="C146" s="180">
        <v>1116103812</v>
      </c>
      <c r="D146" s="196">
        <f t="shared" si="8"/>
        <v>1140044.7517875384</v>
      </c>
      <c r="E146" s="153">
        <v>53</v>
      </c>
      <c r="F146" s="190">
        <v>2.0299999999999998</v>
      </c>
    </row>
    <row r="147" spans="1:6" x14ac:dyDescent="0.25">
      <c r="A147" s="7" t="s">
        <v>28</v>
      </c>
      <c r="B147" s="125">
        <v>1503</v>
      </c>
      <c r="C147" s="180">
        <v>1731247727</v>
      </c>
      <c r="D147" s="196">
        <f t="shared" si="8"/>
        <v>1151861.4284763806</v>
      </c>
      <c r="E147" s="153">
        <v>55</v>
      </c>
      <c r="F147" s="190">
        <v>2.04</v>
      </c>
    </row>
    <row r="148" spans="1:6" x14ac:dyDescent="0.25">
      <c r="A148" s="7" t="s">
        <v>29</v>
      </c>
      <c r="B148" s="125">
        <v>989</v>
      </c>
      <c r="C148" s="180">
        <v>1108433677</v>
      </c>
      <c r="D148" s="196">
        <f t="shared" si="8"/>
        <v>1120762.0596562184</v>
      </c>
      <c r="E148" s="153">
        <v>52</v>
      </c>
      <c r="F148" s="190">
        <v>2.02</v>
      </c>
    </row>
    <row r="149" spans="1:6" x14ac:dyDescent="0.25">
      <c r="A149" s="7" t="s">
        <v>30</v>
      </c>
      <c r="B149" s="125">
        <v>1439</v>
      </c>
      <c r="C149" s="180">
        <v>1597660048</v>
      </c>
      <c r="D149" s="196">
        <f t="shared" si="8"/>
        <v>1110257.1563585824</v>
      </c>
      <c r="E149" s="153">
        <v>53</v>
      </c>
      <c r="F149" s="190">
        <v>2.0299999999999998</v>
      </c>
    </row>
    <row r="150" spans="1:6" x14ac:dyDescent="0.25">
      <c r="A150" s="7" t="s">
        <v>31</v>
      </c>
      <c r="B150" s="125">
        <v>1193</v>
      </c>
      <c r="C150" s="180">
        <v>1283522229</v>
      </c>
      <c r="D150" s="196">
        <f t="shared" si="8"/>
        <v>1075877.8113998324</v>
      </c>
      <c r="E150" s="153">
        <v>52</v>
      </c>
      <c r="F150" s="190">
        <v>2.0299999999999998</v>
      </c>
    </row>
    <row r="151" spans="1:6" x14ac:dyDescent="0.25">
      <c r="A151" s="7"/>
      <c r="B151" s="78"/>
      <c r="C151" s="78"/>
      <c r="D151" s="96"/>
      <c r="E151" s="80"/>
      <c r="F151" s="81"/>
    </row>
    <row r="152" spans="1:6" x14ac:dyDescent="0.25">
      <c r="A152" s="29" t="s">
        <v>0</v>
      </c>
      <c r="B152" s="83">
        <f>SUM(B139:B151)</f>
        <v>13965</v>
      </c>
      <c r="C152" s="83">
        <f>SUM(C139:C151)</f>
        <v>15401003073</v>
      </c>
      <c r="D152" s="97">
        <f>C152/B152</f>
        <v>1102828.7198711063</v>
      </c>
      <c r="E152" s="85">
        <f>(($C139*E139)+($C140*E140)+($C141*E141)+($C142*E142)+($C143*E143)+($C144*E144)+($C145*E145)+($C146*E146)+($C147*E147)+($C148*E148)+($C149*E149)+($C150*E150))/$C152</f>
        <v>53.255490181214121</v>
      </c>
      <c r="F152" s="86">
        <f>(($C139*F139)+($C140*F140)+($C141*F141)+($C142*F142)+($C143*F143)+($C144*F144)+($C145*F145)+($C146*F146)+($C147*F147)+($C148*F148)+($C149*F149)+($C150*F150))/$C152</f>
        <v>2.1169272139317363</v>
      </c>
    </row>
    <row r="153" spans="1:6" x14ac:dyDescent="0.25">
      <c r="A153" s="32"/>
      <c r="B153" s="87"/>
      <c r="C153" s="87"/>
      <c r="D153" s="98"/>
      <c r="E153" s="88"/>
      <c r="F153" s="89"/>
    </row>
    <row r="154" spans="1:6" x14ac:dyDescent="0.25">
      <c r="A154" s="9" t="s">
        <v>2</v>
      </c>
      <c r="B154" s="78"/>
      <c r="C154" s="78"/>
      <c r="D154" s="99"/>
      <c r="E154" s="80"/>
      <c r="F154" s="81"/>
    </row>
    <row r="155" spans="1:6" x14ac:dyDescent="0.25">
      <c r="A155" s="7" t="s">
        <v>20</v>
      </c>
      <c r="B155" s="125">
        <v>616</v>
      </c>
      <c r="C155" s="180">
        <v>2170883801</v>
      </c>
      <c r="D155" s="196">
        <f t="shared" ref="D155:D166" si="9">+C155/B155</f>
        <v>3524162.0146103897</v>
      </c>
      <c r="E155" s="153">
        <v>53</v>
      </c>
      <c r="F155" s="190">
        <v>1.24</v>
      </c>
    </row>
    <row r="156" spans="1:6" x14ac:dyDescent="0.25">
      <c r="A156" s="7" t="s">
        <v>21</v>
      </c>
      <c r="B156" s="125">
        <v>464</v>
      </c>
      <c r="C156" s="180">
        <v>1657645017</v>
      </c>
      <c r="D156" s="196">
        <f t="shared" si="9"/>
        <v>3572510.8125</v>
      </c>
      <c r="E156" s="153">
        <v>53</v>
      </c>
      <c r="F156" s="190">
        <v>1.23</v>
      </c>
    </row>
    <row r="157" spans="1:6" x14ac:dyDescent="0.25">
      <c r="A157" s="7" t="s">
        <v>22</v>
      </c>
      <c r="B157" s="125">
        <v>697</v>
      </c>
      <c r="C157" s="180">
        <v>2424692047</v>
      </c>
      <c r="D157" s="196">
        <f t="shared" si="9"/>
        <v>3478754.7302725967</v>
      </c>
      <c r="E157" s="153">
        <v>58</v>
      </c>
      <c r="F157" s="190">
        <v>1.24</v>
      </c>
    </row>
    <row r="158" spans="1:6" x14ac:dyDescent="0.25">
      <c r="A158" s="7" t="s">
        <v>23</v>
      </c>
      <c r="B158" s="125">
        <v>532</v>
      </c>
      <c r="C158" s="180">
        <v>2144009680</v>
      </c>
      <c r="D158" s="196">
        <f t="shared" si="9"/>
        <v>4030093.3834586465</v>
      </c>
      <c r="E158" s="153">
        <v>55</v>
      </c>
      <c r="F158" s="190">
        <v>1.18</v>
      </c>
    </row>
    <row r="159" spans="1:6" x14ac:dyDescent="0.25">
      <c r="A159" s="7" t="s">
        <v>24</v>
      </c>
      <c r="B159" s="125">
        <v>485</v>
      </c>
      <c r="C159" s="180">
        <v>1963050749</v>
      </c>
      <c r="D159" s="196">
        <f t="shared" si="9"/>
        <v>4047527.3175257733</v>
      </c>
      <c r="E159" s="153">
        <v>55</v>
      </c>
      <c r="F159" s="190">
        <v>1.21</v>
      </c>
    </row>
    <row r="160" spans="1:6" x14ac:dyDescent="0.25">
      <c r="A160" s="7" t="s">
        <v>25</v>
      </c>
      <c r="B160" s="125">
        <v>494</v>
      </c>
      <c r="C160" s="180">
        <v>1977666594</v>
      </c>
      <c r="D160" s="196">
        <f t="shared" si="9"/>
        <v>4003373.6720647775</v>
      </c>
      <c r="E160" s="153">
        <v>55</v>
      </c>
      <c r="F160" s="190">
        <v>1.22</v>
      </c>
    </row>
    <row r="161" spans="1:6" x14ac:dyDescent="0.25">
      <c r="A161" s="7" t="s">
        <v>26</v>
      </c>
      <c r="B161" s="125">
        <v>454</v>
      </c>
      <c r="C161" s="180">
        <v>1690332145</v>
      </c>
      <c r="D161" s="196">
        <f t="shared" si="9"/>
        <v>3723198.5572687224</v>
      </c>
      <c r="E161" s="153">
        <v>53</v>
      </c>
      <c r="F161" s="190">
        <v>1.28</v>
      </c>
    </row>
    <row r="162" spans="1:6" x14ac:dyDescent="0.25">
      <c r="A162" s="7" t="s">
        <v>27</v>
      </c>
      <c r="B162" s="125">
        <v>522</v>
      </c>
      <c r="C162" s="180">
        <v>2256240630</v>
      </c>
      <c r="D162" s="196">
        <f t="shared" si="9"/>
        <v>4322300.0574712642</v>
      </c>
      <c r="E162" s="153">
        <v>52</v>
      </c>
      <c r="F162" s="190">
        <v>1.19</v>
      </c>
    </row>
    <row r="163" spans="1:6" x14ac:dyDescent="0.25">
      <c r="A163" s="7" t="s">
        <v>28</v>
      </c>
      <c r="B163" s="125">
        <v>401</v>
      </c>
      <c r="C163" s="180">
        <v>1413764480</v>
      </c>
      <c r="D163" s="196">
        <f t="shared" si="9"/>
        <v>3525597.2069825437</v>
      </c>
      <c r="E163" s="153">
        <v>56</v>
      </c>
      <c r="F163" s="190">
        <v>1.24</v>
      </c>
    </row>
    <row r="164" spans="1:6" x14ac:dyDescent="0.25">
      <c r="A164" s="145" t="s">
        <v>29</v>
      </c>
      <c r="B164" s="125">
        <v>532</v>
      </c>
      <c r="C164" s="180">
        <v>1927495815</v>
      </c>
      <c r="D164" s="196">
        <f t="shared" si="9"/>
        <v>3623112.4342105263</v>
      </c>
      <c r="E164" s="153">
        <v>50</v>
      </c>
      <c r="F164" s="190">
        <v>1.2</v>
      </c>
    </row>
    <row r="165" spans="1:6" x14ac:dyDescent="0.25">
      <c r="A165" s="145" t="s">
        <v>30</v>
      </c>
      <c r="B165" s="125">
        <v>587</v>
      </c>
      <c r="C165" s="180">
        <v>1795139012</v>
      </c>
      <c r="D165" s="196">
        <f t="shared" si="9"/>
        <v>3058158.4531516186</v>
      </c>
      <c r="E165" s="153">
        <v>52</v>
      </c>
      <c r="F165" s="190">
        <v>1.24</v>
      </c>
    </row>
    <row r="166" spans="1:6" x14ac:dyDescent="0.25">
      <c r="A166" s="7" t="s">
        <v>31</v>
      </c>
      <c r="B166" s="125">
        <v>699</v>
      </c>
      <c r="C166" s="180">
        <v>1618108927</v>
      </c>
      <c r="D166" s="196">
        <f t="shared" si="9"/>
        <v>2314891.1688125893</v>
      </c>
      <c r="E166" s="153">
        <v>56</v>
      </c>
      <c r="F166" s="190">
        <v>1.33</v>
      </c>
    </row>
    <row r="167" spans="1:6" x14ac:dyDescent="0.25">
      <c r="A167" s="7"/>
      <c r="B167" s="78"/>
      <c r="C167" s="78"/>
      <c r="D167" s="96"/>
      <c r="E167" s="80"/>
      <c r="F167" s="81"/>
    </row>
    <row r="168" spans="1:6" x14ac:dyDescent="0.25">
      <c r="A168" s="29" t="s">
        <v>0</v>
      </c>
      <c r="B168" s="83">
        <f>SUM(B155:B167)</f>
        <v>6483</v>
      </c>
      <c r="C168" s="83">
        <f>SUM(C155:C167)</f>
        <v>23039028897</v>
      </c>
      <c r="D168" s="97">
        <f>C168/B168</f>
        <v>3553760.4345210548</v>
      </c>
      <c r="E168" s="85">
        <f>(($C155*E155)+($C156*E156)+($C157*E157)+($C158*E158)+($C159*E159)+($C160*E160)+($C161*E161)+($C162*E162)+($C163*E163)+($C164*E164)+($C165*E165)+($C166*E166))/$C168</f>
        <v>54.022381087341195</v>
      </c>
      <c r="F168" s="86">
        <f>(($C155*F155)+($C156*F156)+($C157*F157)+($C158*F158)+($C159*F159)+($C160*F160)+($C161*F161)+($C162*F162)+($C163*F163)+($C164*F164)+($C165*F165)+($C166*F166))/$C168</f>
        <v>1.2304366342359729</v>
      </c>
    </row>
    <row r="169" spans="1:6" x14ac:dyDescent="0.25">
      <c r="A169" s="7"/>
      <c r="B169" s="33"/>
      <c r="C169" s="33"/>
      <c r="D169" s="93"/>
      <c r="E169" s="35"/>
      <c r="F169" s="35"/>
    </row>
    <row r="170" spans="1:6" x14ac:dyDescent="0.25">
      <c r="A170" s="9" t="s">
        <v>59</v>
      </c>
      <c r="B170" s="18"/>
      <c r="C170" s="23"/>
      <c r="D170" s="94"/>
      <c r="E170" s="57"/>
      <c r="F170" s="130"/>
    </row>
    <row r="171" spans="1:6" x14ac:dyDescent="0.25">
      <c r="A171" s="7" t="s">
        <v>20</v>
      </c>
      <c r="B171" s="125">
        <v>561</v>
      </c>
      <c r="C171" s="180">
        <v>779943030</v>
      </c>
      <c r="D171" s="196">
        <f t="shared" ref="D171:D182" si="10">+C171/B171</f>
        <v>1390272.780748663</v>
      </c>
      <c r="E171" s="153">
        <v>53</v>
      </c>
      <c r="F171" s="190">
        <v>2.09</v>
      </c>
    </row>
    <row r="172" spans="1:6" x14ac:dyDescent="0.25">
      <c r="A172" s="7" t="s">
        <v>21</v>
      </c>
      <c r="B172" s="125">
        <v>553</v>
      </c>
      <c r="C172" s="180">
        <v>795046918</v>
      </c>
      <c r="D172" s="196">
        <f t="shared" si="10"/>
        <v>1437697.862567812</v>
      </c>
      <c r="E172" s="153">
        <v>54</v>
      </c>
      <c r="F172" s="190">
        <v>2.08</v>
      </c>
    </row>
    <row r="173" spans="1:6" x14ac:dyDescent="0.25">
      <c r="A173" s="7" t="s">
        <v>22</v>
      </c>
      <c r="B173" s="125">
        <v>727</v>
      </c>
      <c r="C173" s="180">
        <v>1033831606</v>
      </c>
      <c r="D173" s="196">
        <f t="shared" si="10"/>
        <v>1422051.727647868</v>
      </c>
      <c r="E173" s="153">
        <v>55</v>
      </c>
      <c r="F173" s="190">
        <v>2.09</v>
      </c>
    </row>
    <row r="174" spans="1:6" x14ac:dyDescent="0.25">
      <c r="A174" s="7" t="s">
        <v>23</v>
      </c>
      <c r="B174" s="125">
        <v>436</v>
      </c>
      <c r="C174" s="180">
        <v>662770443</v>
      </c>
      <c r="D174" s="196">
        <f t="shared" si="10"/>
        <v>1520115.6949541285</v>
      </c>
      <c r="E174" s="153">
        <v>54</v>
      </c>
      <c r="F174" s="190">
        <v>2</v>
      </c>
    </row>
    <row r="175" spans="1:6" x14ac:dyDescent="0.25">
      <c r="A175" s="7" t="s">
        <v>24</v>
      </c>
      <c r="B175" s="125">
        <v>386</v>
      </c>
      <c r="C175" s="180">
        <v>557565741</v>
      </c>
      <c r="D175" s="196">
        <f t="shared" si="10"/>
        <v>1444470.8316062177</v>
      </c>
      <c r="E175" s="153">
        <v>54</v>
      </c>
      <c r="F175" s="190">
        <v>1.99</v>
      </c>
    </row>
    <row r="176" spans="1:6" x14ac:dyDescent="0.25">
      <c r="A176" s="7" t="s">
        <v>25</v>
      </c>
      <c r="B176" s="125">
        <v>423</v>
      </c>
      <c r="C176" s="180">
        <v>655047751</v>
      </c>
      <c r="D176" s="196">
        <f t="shared" si="10"/>
        <v>1548576.243498818</v>
      </c>
      <c r="E176" s="153">
        <v>52</v>
      </c>
      <c r="F176" s="190">
        <v>1.94</v>
      </c>
    </row>
    <row r="177" spans="1:11" x14ac:dyDescent="0.25">
      <c r="A177" s="7" t="s">
        <v>26</v>
      </c>
      <c r="B177" s="125">
        <v>527</v>
      </c>
      <c r="C177" s="180">
        <v>800789790</v>
      </c>
      <c r="D177" s="196">
        <f t="shared" si="10"/>
        <v>1519525.2182163189</v>
      </c>
      <c r="E177" s="153">
        <v>54</v>
      </c>
      <c r="F177" s="190">
        <v>1.97</v>
      </c>
    </row>
    <row r="178" spans="1:11" x14ac:dyDescent="0.25">
      <c r="A178" s="7" t="s">
        <v>27</v>
      </c>
      <c r="B178" s="125">
        <v>531</v>
      </c>
      <c r="C178" s="180">
        <v>843000325</v>
      </c>
      <c r="D178" s="196">
        <f t="shared" si="10"/>
        <v>1587571.2335216573</v>
      </c>
      <c r="E178" s="153">
        <v>55</v>
      </c>
      <c r="F178" s="190">
        <v>1.97</v>
      </c>
    </row>
    <row r="179" spans="1:11" x14ac:dyDescent="0.25">
      <c r="A179" s="7" t="s">
        <v>28</v>
      </c>
      <c r="B179" s="125">
        <v>506</v>
      </c>
      <c r="C179" s="180">
        <v>710363197</v>
      </c>
      <c r="D179" s="196">
        <f t="shared" si="10"/>
        <v>1403879.8359683794</v>
      </c>
      <c r="E179" s="153">
        <v>53</v>
      </c>
      <c r="F179" s="190">
        <v>1.95</v>
      </c>
      <c r="K179">
        <v>0.94</v>
      </c>
    </row>
    <row r="180" spans="1:11" x14ac:dyDescent="0.25">
      <c r="A180" s="145" t="s">
        <v>29</v>
      </c>
      <c r="B180" s="125">
        <v>566</v>
      </c>
      <c r="C180" s="180">
        <v>852898900</v>
      </c>
      <c r="D180" s="196">
        <f t="shared" si="10"/>
        <v>1506888.5159010601</v>
      </c>
      <c r="E180" s="153">
        <v>52</v>
      </c>
      <c r="F180" s="190">
        <v>1.94</v>
      </c>
    </row>
    <row r="181" spans="1:11" x14ac:dyDescent="0.25">
      <c r="A181" s="145" t="s">
        <v>30</v>
      </c>
      <c r="B181" s="125">
        <v>534</v>
      </c>
      <c r="C181" s="180">
        <v>824081325</v>
      </c>
      <c r="D181" s="196">
        <f t="shared" si="10"/>
        <v>1543223.4550561798</v>
      </c>
      <c r="E181" s="153">
        <v>54</v>
      </c>
      <c r="F181" s="190">
        <v>1.96</v>
      </c>
    </row>
    <row r="182" spans="1:11" x14ac:dyDescent="0.25">
      <c r="A182" s="7" t="s">
        <v>31</v>
      </c>
      <c r="B182" s="125">
        <v>660</v>
      </c>
      <c r="C182" s="125">
        <v>921687227</v>
      </c>
      <c r="D182" s="196">
        <f t="shared" si="10"/>
        <v>1396495.7984848486</v>
      </c>
      <c r="E182" s="153">
        <v>54</v>
      </c>
      <c r="F182" s="190">
        <v>1.99</v>
      </c>
    </row>
    <row r="183" spans="1:11" x14ac:dyDescent="0.25">
      <c r="A183" s="7"/>
      <c r="B183" s="78"/>
      <c r="C183" s="78"/>
      <c r="D183" s="96"/>
      <c r="E183" s="80"/>
      <c r="F183" s="179"/>
    </row>
    <row r="184" spans="1:11" x14ac:dyDescent="0.25">
      <c r="A184" s="29" t="s">
        <v>0</v>
      </c>
      <c r="B184" s="83">
        <f>SUM(B171:B183)</f>
        <v>6410</v>
      </c>
      <c r="C184" s="83">
        <f>SUM(C171:C183)</f>
        <v>9437026253</v>
      </c>
      <c r="D184" s="97">
        <f>C184/B184</f>
        <v>1472234.9848673947</v>
      </c>
      <c r="E184" s="85">
        <f>(($C171*E171)+($C172*E172)+($C173*E173)+($C174*E174)+($C175*E175)+($C176*E176)+($C177*E177)+($C178*E178)+($C179*E179)+($C180*E180)+($C181*E181)+($C182*E182))/$C184</f>
        <v>53.721377526404133</v>
      </c>
      <c r="F184" s="86">
        <f>(($C171*F171)+($C172*F172)+($C173*F173)+($C174*F174)+($C175*F175)+($C176*F176)+($C177*F177)+($C178*F178)+($C179*F179)+($C180*F180)+($C181*F181)+($C182*F182))/$C184</f>
        <v>2.0004004466596452</v>
      </c>
    </row>
    <row r="185" spans="1:11" x14ac:dyDescent="0.25">
      <c r="A185" s="7"/>
      <c r="B185" s="33"/>
      <c r="C185" s="33"/>
      <c r="D185" s="93"/>
      <c r="E185" s="35"/>
      <c r="F185" s="35"/>
    </row>
    <row r="186" spans="1:11" x14ac:dyDescent="0.25">
      <c r="A186" s="9" t="s">
        <v>83</v>
      </c>
      <c r="B186" s="18"/>
      <c r="C186" s="23"/>
      <c r="D186" s="94"/>
      <c r="E186" s="57"/>
      <c r="F186" s="14"/>
    </row>
    <row r="187" spans="1:11" x14ac:dyDescent="0.25">
      <c r="A187" s="7" t="s">
        <v>20</v>
      </c>
      <c r="B187" s="125">
        <v>64</v>
      </c>
      <c r="C187" s="180">
        <v>279869527</v>
      </c>
      <c r="D187" s="196">
        <f t="shared" ref="D187:D198" si="11">+C187/B187</f>
        <v>4372961.359375</v>
      </c>
      <c r="E187" s="153">
        <v>42</v>
      </c>
      <c r="F187" s="190">
        <v>2.0299999999999998</v>
      </c>
    </row>
    <row r="188" spans="1:11" x14ac:dyDescent="0.25">
      <c r="A188" s="7" t="s">
        <v>21</v>
      </c>
      <c r="B188" s="125">
        <v>93</v>
      </c>
      <c r="C188" s="180">
        <v>381661388</v>
      </c>
      <c r="D188" s="196">
        <f t="shared" si="11"/>
        <v>4103885.8924731184</v>
      </c>
      <c r="E188" s="153">
        <v>43</v>
      </c>
      <c r="F188" s="190">
        <v>1.7</v>
      </c>
    </row>
    <row r="189" spans="1:11" x14ac:dyDescent="0.25">
      <c r="A189" s="7" t="s">
        <v>22</v>
      </c>
      <c r="B189" s="125">
        <v>77</v>
      </c>
      <c r="C189" s="180">
        <v>246232594</v>
      </c>
      <c r="D189" s="196">
        <f t="shared" si="11"/>
        <v>3197825.8961038962</v>
      </c>
      <c r="E189" s="153">
        <v>40</v>
      </c>
      <c r="F189" s="190">
        <v>1.99</v>
      </c>
    </row>
    <row r="190" spans="1:11" x14ac:dyDescent="0.25">
      <c r="A190" s="7" t="s">
        <v>23</v>
      </c>
      <c r="B190" s="125">
        <v>74</v>
      </c>
      <c r="C190" s="180">
        <v>224224813</v>
      </c>
      <c r="D190" s="196">
        <f t="shared" si="11"/>
        <v>3030065.0405405406</v>
      </c>
      <c r="E190" s="153">
        <v>40</v>
      </c>
      <c r="F190" s="190">
        <v>1.88</v>
      </c>
    </row>
    <row r="191" spans="1:11" x14ac:dyDescent="0.25">
      <c r="A191" s="7" t="s">
        <v>24</v>
      </c>
      <c r="B191" s="125">
        <v>86</v>
      </c>
      <c r="C191" s="180">
        <v>330980370</v>
      </c>
      <c r="D191" s="196">
        <f t="shared" si="11"/>
        <v>3848608.9534883723</v>
      </c>
      <c r="E191" s="153">
        <v>43</v>
      </c>
      <c r="F191" s="190">
        <v>1.74</v>
      </c>
    </row>
    <row r="192" spans="1:11" x14ac:dyDescent="0.25">
      <c r="A192" s="7" t="s">
        <v>25</v>
      </c>
      <c r="B192" s="125">
        <v>84</v>
      </c>
      <c r="C192" s="180">
        <v>214505990</v>
      </c>
      <c r="D192" s="196">
        <f t="shared" si="11"/>
        <v>2553642.7380952379</v>
      </c>
      <c r="E192" s="153">
        <v>38</v>
      </c>
      <c r="F192" s="190">
        <v>1.88</v>
      </c>
    </row>
    <row r="193" spans="1:6" x14ac:dyDescent="0.25">
      <c r="A193" s="7" t="s">
        <v>26</v>
      </c>
      <c r="B193" s="125">
        <v>91</v>
      </c>
      <c r="C193" s="180">
        <v>252481691</v>
      </c>
      <c r="D193" s="196">
        <f t="shared" si="11"/>
        <v>2774524.076923077</v>
      </c>
      <c r="E193" s="153">
        <v>41</v>
      </c>
      <c r="F193" s="190">
        <v>1.86</v>
      </c>
    </row>
    <row r="194" spans="1:6" x14ac:dyDescent="0.25">
      <c r="A194" s="7" t="s">
        <v>27</v>
      </c>
      <c r="B194" s="125">
        <v>141</v>
      </c>
      <c r="C194" s="180">
        <v>410676775</v>
      </c>
      <c r="D194" s="196">
        <f t="shared" si="11"/>
        <v>2912601.2411347516</v>
      </c>
      <c r="E194" s="153">
        <v>42</v>
      </c>
      <c r="F194" s="190">
        <v>1.88</v>
      </c>
    </row>
    <row r="195" spans="1:6" x14ac:dyDescent="0.25">
      <c r="A195" s="7" t="s">
        <v>28</v>
      </c>
      <c r="B195" s="125">
        <v>75</v>
      </c>
      <c r="C195" s="180">
        <v>198844556</v>
      </c>
      <c r="D195" s="196">
        <f t="shared" si="11"/>
        <v>2651260.7466666666</v>
      </c>
      <c r="E195" s="153">
        <v>44</v>
      </c>
      <c r="F195" s="190">
        <v>1.69</v>
      </c>
    </row>
    <row r="196" spans="1:6" x14ac:dyDescent="0.25">
      <c r="A196" s="145" t="s">
        <v>29</v>
      </c>
      <c r="B196" s="125">
        <v>121</v>
      </c>
      <c r="C196" s="180">
        <v>269645849</v>
      </c>
      <c r="D196" s="196">
        <f t="shared" si="11"/>
        <v>2228478.0909090908</v>
      </c>
      <c r="E196" s="153">
        <v>38</v>
      </c>
      <c r="F196" s="190">
        <v>1.76</v>
      </c>
    </row>
    <row r="197" spans="1:6" x14ac:dyDescent="0.25">
      <c r="A197" s="145" t="s">
        <v>30</v>
      </c>
      <c r="B197" s="125">
        <v>118</v>
      </c>
      <c r="C197" s="180">
        <v>172534358</v>
      </c>
      <c r="D197" s="196">
        <f t="shared" si="11"/>
        <v>1462155.5762711863</v>
      </c>
      <c r="E197" s="153">
        <v>38</v>
      </c>
      <c r="F197" s="190">
        <v>1.89</v>
      </c>
    </row>
    <row r="198" spans="1:6" x14ac:dyDescent="0.25">
      <c r="A198" s="7" t="s">
        <v>31</v>
      </c>
      <c r="B198" s="125">
        <v>97</v>
      </c>
      <c r="C198" s="180">
        <v>140872834</v>
      </c>
      <c r="D198" s="196">
        <f t="shared" si="11"/>
        <v>1452297.2577319588</v>
      </c>
      <c r="E198" s="153">
        <v>40</v>
      </c>
      <c r="F198" s="190">
        <v>1.73</v>
      </c>
    </row>
    <row r="199" spans="1:6" x14ac:dyDescent="0.25">
      <c r="A199" s="7"/>
      <c r="B199" s="78"/>
      <c r="C199" s="78"/>
      <c r="D199" s="96"/>
      <c r="E199" s="80"/>
      <c r="F199" s="81"/>
    </row>
    <row r="200" spans="1:6" x14ac:dyDescent="0.25">
      <c r="A200" s="29" t="s">
        <v>0</v>
      </c>
      <c r="B200" s="83">
        <f>SUM(B187:B199)</f>
        <v>1121</v>
      </c>
      <c r="C200" s="83">
        <f>SUM(C187:C199)</f>
        <v>3122530745</v>
      </c>
      <c r="D200" s="97">
        <f>C200/B200</f>
        <v>2785486.8376449598</v>
      </c>
      <c r="E200" s="85">
        <f>(($C187*E187)+($C188*E188)+($C189*E189)+($C190*E190)+($C191*E191)+($C192*E192)+($C193*E193)+($C194*E194)+($C195*E195)+($C196*E196)+($C197*E197)+($C198*E198))/$C200</f>
        <v>41.041945032634096</v>
      </c>
      <c r="F200" s="86">
        <f>(($C187*F187)+($C188*F188)+($C189*F189)+($C190*F190)+($C191*F191)+($C192*F192)+($C193*F193)+($C194*F194)+($C195*F195)+($C196*F196)+($C197*F197)+($C198*F198))/$C200</f>
        <v>1.834984119744832</v>
      </c>
    </row>
    <row r="201" spans="1:6" x14ac:dyDescent="0.25">
      <c r="A201" s="223"/>
      <c r="B201" s="224"/>
      <c r="C201" s="224"/>
      <c r="D201" s="162"/>
      <c r="E201" s="225"/>
      <c r="F201" s="226"/>
    </row>
    <row r="202" spans="1:6" x14ac:dyDescent="0.25">
      <c r="A202" s="40"/>
      <c r="B202" s="42"/>
      <c r="C202" s="42"/>
      <c r="D202" s="101"/>
      <c r="E202" s="61"/>
      <c r="F202" s="108"/>
    </row>
    <row r="203" spans="1:6" x14ac:dyDescent="0.25">
      <c r="A203" s="90" t="s">
        <v>0</v>
      </c>
      <c r="B203" s="70">
        <f>SUM(B24,B40,B56,B72,B88,B104,B120,B136,B152, B168,B184,B200)</f>
        <v>58810</v>
      </c>
      <c r="C203" s="70">
        <f>SUM(C24,C40,C56,C72,C88,C104,C120,C136,C152, C168,C184,C200)</f>
        <v>78891302096</v>
      </c>
      <c r="D203" s="102">
        <f>C203/B203</f>
        <v>1341460.6715864649</v>
      </c>
      <c r="E203" s="72">
        <f>(($C24*E24)+($C40*E40)+($C56*E56)+($C72*E72)+($C88*E88)+($C104*E104)+($C120*E120)+($C136*E136)+($C152*E152)+($C168*E168)+($C184*E184)+($C200*E200))/$C203</f>
        <v>52.686332430058158</v>
      </c>
      <c r="F203" s="73">
        <f>(($C24*F24)+($C40*F40)+($C56*F56)+($C72*F72)+($C88*F88)+($C104*F104)+($C120*F120)+($C136*F136)+($C152*F152)+($C168*F168)+($C184*F184)+($C200*F200))/$C203</f>
        <v>1.7245875812263765</v>
      </c>
    </row>
    <row r="204" spans="1:6" x14ac:dyDescent="0.25">
      <c r="A204" s="41"/>
      <c r="B204" s="43"/>
      <c r="C204" s="43"/>
      <c r="D204" s="103"/>
      <c r="E204" s="63"/>
      <c r="F204" s="109"/>
    </row>
    <row r="205" spans="1:6" x14ac:dyDescent="0.25">
      <c r="A205" s="284" t="s">
        <v>115</v>
      </c>
      <c r="B205" s="2"/>
      <c r="C205" s="3"/>
      <c r="D205" s="4"/>
      <c r="E205" s="55"/>
      <c r="F205" s="14"/>
    </row>
    <row r="206" spans="1:6" x14ac:dyDescent="0.25">
      <c r="A206" s="10"/>
      <c r="B206" s="2"/>
      <c r="C206" s="3"/>
      <c r="D206" s="4"/>
      <c r="E206" s="55"/>
      <c r="F206" s="14"/>
    </row>
    <row r="207" spans="1:6" x14ac:dyDescent="0.25">
      <c r="A207" s="131" t="s">
        <v>58</v>
      </c>
      <c r="B207" s="2"/>
      <c r="C207" s="3"/>
      <c r="D207" s="4"/>
      <c r="E207" s="55"/>
      <c r="F207" s="14"/>
    </row>
    <row r="208" spans="1:6" x14ac:dyDescent="0.25">
      <c r="A208" s="110" t="s">
        <v>7</v>
      </c>
      <c r="B208" s="111" t="s">
        <v>51</v>
      </c>
      <c r="C208" s="112" t="s">
        <v>3</v>
      </c>
      <c r="D208" s="61" t="s">
        <v>11</v>
      </c>
      <c r="E208" s="113" t="s">
        <v>13</v>
      </c>
      <c r="F208" s="62" t="s">
        <v>15</v>
      </c>
    </row>
    <row r="209" spans="1:6" x14ac:dyDescent="0.25">
      <c r="A209" s="114"/>
      <c r="B209" s="115" t="s">
        <v>9</v>
      </c>
      <c r="C209" s="116" t="s">
        <v>50</v>
      </c>
      <c r="D209" s="117" t="s">
        <v>52</v>
      </c>
      <c r="E209" s="118" t="s">
        <v>52</v>
      </c>
      <c r="F209" s="119" t="s">
        <v>60</v>
      </c>
    </row>
    <row r="210" spans="1:6" x14ac:dyDescent="0.25">
      <c r="A210" s="41"/>
      <c r="B210" s="120" t="s">
        <v>4</v>
      </c>
      <c r="C210" s="120" t="s">
        <v>5</v>
      </c>
      <c r="D210" s="121" t="s">
        <v>6</v>
      </c>
      <c r="E210" s="122" t="s">
        <v>17</v>
      </c>
      <c r="F210" s="122" t="s">
        <v>18</v>
      </c>
    </row>
    <row r="211" spans="1:6" x14ac:dyDescent="0.25">
      <c r="A211" s="7"/>
      <c r="B211" s="33"/>
      <c r="C211" s="33"/>
      <c r="D211" s="93"/>
      <c r="E211" s="35"/>
      <c r="F211" s="35"/>
    </row>
    <row r="212" spans="1:6" x14ac:dyDescent="0.25">
      <c r="A212" s="9" t="s">
        <v>19</v>
      </c>
      <c r="B212" s="18"/>
      <c r="C212" s="23"/>
      <c r="D212" s="94"/>
      <c r="E212" s="57"/>
      <c r="F212" s="14"/>
    </row>
    <row r="213" spans="1:6" x14ac:dyDescent="0.25">
      <c r="A213" s="7" t="s">
        <v>20</v>
      </c>
      <c r="B213" s="125">
        <v>22</v>
      </c>
      <c r="C213" s="180">
        <v>126086462</v>
      </c>
      <c r="D213" s="196">
        <f t="shared" ref="D213:D224" si="12">+C213/B213</f>
        <v>5731202.8181818184</v>
      </c>
      <c r="E213" s="153">
        <v>352</v>
      </c>
      <c r="F213" s="190">
        <v>5.76</v>
      </c>
    </row>
    <row r="214" spans="1:6" x14ac:dyDescent="0.25">
      <c r="A214" s="7" t="s">
        <v>21</v>
      </c>
      <c r="B214" s="125">
        <v>19</v>
      </c>
      <c r="C214" s="180">
        <v>84224455</v>
      </c>
      <c r="D214" s="196">
        <f t="shared" si="12"/>
        <v>4432866.0526315793</v>
      </c>
      <c r="E214" s="153">
        <v>336</v>
      </c>
      <c r="F214" s="190">
        <v>5.88</v>
      </c>
    </row>
    <row r="215" spans="1:6" x14ac:dyDescent="0.25">
      <c r="A215" s="7" t="s">
        <v>22</v>
      </c>
      <c r="B215" s="125">
        <v>25</v>
      </c>
      <c r="C215" s="180">
        <v>162766078</v>
      </c>
      <c r="D215" s="196">
        <f t="shared" si="12"/>
        <v>6510643.1200000001</v>
      </c>
      <c r="E215" s="153">
        <v>350</v>
      </c>
      <c r="F215" s="190">
        <v>5.76</v>
      </c>
    </row>
    <row r="216" spans="1:6" x14ac:dyDescent="0.25">
      <c r="A216" s="7" t="s">
        <v>23</v>
      </c>
      <c r="B216" s="125">
        <v>28</v>
      </c>
      <c r="C216" s="180">
        <v>145092721</v>
      </c>
      <c r="D216" s="196">
        <f t="shared" si="12"/>
        <v>5181882.8928571427</v>
      </c>
      <c r="E216" s="153">
        <v>328</v>
      </c>
      <c r="F216" s="190">
        <v>5.8</v>
      </c>
    </row>
    <row r="217" spans="1:6" x14ac:dyDescent="0.25">
      <c r="A217" s="7" t="s">
        <v>24</v>
      </c>
      <c r="B217" s="125">
        <v>32</v>
      </c>
      <c r="C217" s="180">
        <v>146792026</v>
      </c>
      <c r="D217" s="196">
        <f t="shared" si="12"/>
        <v>4587250.8125</v>
      </c>
      <c r="E217" s="153">
        <v>360</v>
      </c>
      <c r="F217" s="190">
        <v>5.94</v>
      </c>
    </row>
    <row r="218" spans="1:6" x14ac:dyDescent="0.25">
      <c r="A218" s="7" t="s">
        <v>25</v>
      </c>
      <c r="B218" s="125">
        <v>21</v>
      </c>
      <c r="C218" s="180">
        <v>145022370</v>
      </c>
      <c r="D218" s="196">
        <f t="shared" si="12"/>
        <v>6905827.1428571427</v>
      </c>
      <c r="E218" s="153">
        <v>351</v>
      </c>
      <c r="F218" s="190">
        <v>5.72</v>
      </c>
    </row>
    <row r="219" spans="1:6" x14ac:dyDescent="0.25">
      <c r="A219" s="7" t="s">
        <v>26</v>
      </c>
      <c r="B219" s="125">
        <v>29</v>
      </c>
      <c r="C219" s="180">
        <v>120227706</v>
      </c>
      <c r="D219" s="196">
        <f t="shared" si="12"/>
        <v>4145782.9655172415</v>
      </c>
      <c r="E219" s="153">
        <v>346</v>
      </c>
      <c r="F219" s="190">
        <v>5.93</v>
      </c>
    </row>
    <row r="220" spans="1:6" x14ac:dyDescent="0.25">
      <c r="A220" s="7" t="s">
        <v>27</v>
      </c>
      <c r="B220" s="125">
        <v>19</v>
      </c>
      <c r="C220" s="180">
        <v>88339765</v>
      </c>
      <c r="D220" s="196">
        <f t="shared" si="12"/>
        <v>4649461.3157894732</v>
      </c>
      <c r="E220" s="153">
        <v>360</v>
      </c>
      <c r="F220" s="190">
        <v>5.86</v>
      </c>
    </row>
    <row r="221" spans="1:6" x14ac:dyDescent="0.25">
      <c r="A221" s="7" t="s">
        <v>28</v>
      </c>
      <c r="B221" s="125">
        <v>28</v>
      </c>
      <c r="C221" s="180">
        <v>147674980</v>
      </c>
      <c r="D221" s="196">
        <f t="shared" si="12"/>
        <v>5274106.4285714282</v>
      </c>
      <c r="E221" s="153">
        <v>355</v>
      </c>
      <c r="F221" s="190">
        <v>5.86</v>
      </c>
    </row>
    <row r="222" spans="1:6" x14ac:dyDescent="0.25">
      <c r="A222" s="145" t="s">
        <v>29</v>
      </c>
      <c r="B222" s="125">
        <v>28</v>
      </c>
      <c r="C222" s="180">
        <v>129077464</v>
      </c>
      <c r="D222" s="196">
        <f t="shared" si="12"/>
        <v>4609909.4285714282</v>
      </c>
      <c r="E222" s="153">
        <v>355</v>
      </c>
      <c r="F222" s="190">
        <v>5.86</v>
      </c>
    </row>
    <row r="223" spans="1:6" x14ac:dyDescent="0.25">
      <c r="A223" s="145" t="s">
        <v>30</v>
      </c>
      <c r="B223" s="125">
        <v>27</v>
      </c>
      <c r="C223" s="180">
        <v>157480427</v>
      </c>
      <c r="D223" s="196">
        <f t="shared" si="12"/>
        <v>5832608.4074074076</v>
      </c>
      <c r="E223" s="153">
        <v>355</v>
      </c>
      <c r="F223" s="190">
        <v>5.76</v>
      </c>
    </row>
    <row r="224" spans="1:6" x14ac:dyDescent="0.25">
      <c r="A224" s="7" t="s">
        <v>31</v>
      </c>
      <c r="B224" s="125">
        <v>33</v>
      </c>
      <c r="C224" s="180">
        <v>157049343</v>
      </c>
      <c r="D224" s="196">
        <f t="shared" si="12"/>
        <v>4759071</v>
      </c>
      <c r="E224" s="153">
        <v>351</v>
      </c>
      <c r="F224" s="190">
        <v>5.79</v>
      </c>
    </row>
    <row r="225" spans="1:6" x14ac:dyDescent="0.25">
      <c r="A225" s="7"/>
      <c r="B225" s="78"/>
      <c r="C225" s="78"/>
      <c r="D225" s="96"/>
      <c r="E225" s="80"/>
      <c r="F225" s="81"/>
    </row>
    <row r="226" spans="1:6" x14ac:dyDescent="0.25">
      <c r="A226" s="29" t="s">
        <v>0</v>
      </c>
      <c r="B226" s="83">
        <f>SUM(B213:B225)</f>
        <v>311</v>
      </c>
      <c r="C226" s="83">
        <f>SUM(C213:C225)</f>
        <v>1609833797</v>
      </c>
      <c r="D226" s="97">
        <f>C226/B226</f>
        <v>5176314.4598070737</v>
      </c>
      <c r="E226" s="85">
        <f>(($C213*E213)+($C214*E214)+($C215*E215)+($C216*E216)+($C217*E217)+($C218*E218)+($C219*E219)+($C220*E220)+($C221*E221)+($C222*E222)+($C223*E223)+($C224*E224))/$C226</f>
        <v>350.13953853274705</v>
      </c>
      <c r="F226" s="86">
        <f>(($C213*F213)+($C214*F214)+($C215*F215)+($C216*F216)+($C217*F217)+($C218*F218)+($C219*F219)+($C220*F220)+($C221*F221)+($C222*F222)+($C223*F223)+($C224*F224))/$C226</f>
        <v>5.8209949453868992</v>
      </c>
    </row>
    <row r="227" spans="1:6" x14ac:dyDescent="0.25">
      <c r="A227" s="32"/>
      <c r="B227" s="87"/>
      <c r="C227" s="87"/>
      <c r="D227" s="98"/>
      <c r="E227" s="88"/>
      <c r="F227" s="89"/>
    </row>
    <row r="228" spans="1:6" x14ac:dyDescent="0.25">
      <c r="A228" s="279" t="s">
        <v>112</v>
      </c>
      <c r="B228" s="125"/>
      <c r="C228" s="137"/>
      <c r="D228" s="96"/>
      <c r="E228" s="213"/>
      <c r="F228" s="190"/>
    </row>
    <row r="229" spans="1:6" x14ac:dyDescent="0.25">
      <c r="A229" s="7" t="s">
        <v>20</v>
      </c>
      <c r="B229" s="125">
        <v>5</v>
      </c>
      <c r="C229" s="180">
        <v>44602732</v>
      </c>
      <c r="D229" s="196">
        <f t="shared" ref="D229:D240" si="13">+C229/B229</f>
        <v>8920546.4000000004</v>
      </c>
      <c r="E229" s="153">
        <v>360</v>
      </c>
      <c r="F229" s="190">
        <v>5.78</v>
      </c>
    </row>
    <row r="230" spans="1:6" x14ac:dyDescent="0.25">
      <c r="A230" s="7" t="s">
        <v>21</v>
      </c>
      <c r="B230" s="125">
        <v>5</v>
      </c>
      <c r="C230" s="180">
        <v>58605304</v>
      </c>
      <c r="D230" s="196">
        <f t="shared" si="13"/>
        <v>11721060.800000001</v>
      </c>
      <c r="E230" s="153">
        <v>347</v>
      </c>
      <c r="F230" s="190">
        <v>5.59</v>
      </c>
    </row>
    <row r="231" spans="1:6" x14ac:dyDescent="0.25">
      <c r="A231" s="7" t="s">
        <v>22</v>
      </c>
      <c r="B231" s="125">
        <v>4</v>
      </c>
      <c r="C231" s="180">
        <v>43585451</v>
      </c>
      <c r="D231" s="196">
        <f t="shared" si="13"/>
        <v>10896362.75</v>
      </c>
      <c r="E231" s="153">
        <v>360</v>
      </c>
      <c r="F231" s="190">
        <v>5.74</v>
      </c>
    </row>
    <row r="232" spans="1:6" x14ac:dyDescent="0.25">
      <c r="A232" s="7" t="s">
        <v>23</v>
      </c>
      <c r="B232" s="125">
        <v>5</v>
      </c>
      <c r="C232" s="180">
        <v>23306982</v>
      </c>
      <c r="D232" s="196">
        <f t="shared" si="13"/>
        <v>4661396.4000000004</v>
      </c>
      <c r="E232" s="153">
        <v>360</v>
      </c>
      <c r="F232" s="190">
        <v>6.03</v>
      </c>
    </row>
    <row r="233" spans="1:6" x14ac:dyDescent="0.25">
      <c r="A233" s="7" t="s">
        <v>24</v>
      </c>
      <c r="B233" s="125">
        <v>8</v>
      </c>
      <c r="C233" s="180">
        <v>158069304</v>
      </c>
      <c r="D233" s="196">
        <f t="shared" si="13"/>
        <v>19758663</v>
      </c>
      <c r="E233" s="153">
        <v>339</v>
      </c>
      <c r="F233" s="190">
        <v>5.55</v>
      </c>
    </row>
    <row r="234" spans="1:6" x14ac:dyDescent="0.25">
      <c r="A234" s="7" t="s">
        <v>25</v>
      </c>
      <c r="B234" s="125">
        <v>3</v>
      </c>
      <c r="C234" s="180">
        <v>24552109</v>
      </c>
      <c r="D234" s="196">
        <f t="shared" si="13"/>
        <v>8184036.333333333</v>
      </c>
      <c r="E234" s="153">
        <v>293</v>
      </c>
      <c r="F234" s="190">
        <v>5.75</v>
      </c>
    </row>
    <row r="235" spans="1:6" x14ac:dyDescent="0.25">
      <c r="A235" s="7" t="s">
        <v>26</v>
      </c>
      <c r="B235" s="125">
        <v>1</v>
      </c>
      <c r="C235" s="180">
        <v>3477191</v>
      </c>
      <c r="D235" s="196">
        <f t="shared" si="13"/>
        <v>3477191</v>
      </c>
      <c r="E235" s="153">
        <v>360</v>
      </c>
      <c r="F235" s="190">
        <v>6.7</v>
      </c>
    </row>
    <row r="236" spans="1:6" x14ac:dyDescent="0.25">
      <c r="A236" s="7" t="s">
        <v>27</v>
      </c>
      <c r="B236" s="125">
        <v>2</v>
      </c>
      <c r="C236" s="180">
        <v>31239462</v>
      </c>
      <c r="D236" s="196">
        <f t="shared" si="13"/>
        <v>15619731</v>
      </c>
      <c r="E236" s="153">
        <v>355</v>
      </c>
      <c r="F236" s="190">
        <v>5.57</v>
      </c>
    </row>
    <row r="237" spans="1:6" x14ac:dyDescent="0.25">
      <c r="A237" s="145" t="s">
        <v>28</v>
      </c>
      <c r="B237" s="125">
        <v>2</v>
      </c>
      <c r="C237" s="180">
        <v>35429594</v>
      </c>
      <c r="D237" s="196">
        <f t="shared" si="13"/>
        <v>17714797</v>
      </c>
      <c r="E237" s="153">
        <v>335</v>
      </c>
      <c r="F237" s="190">
        <v>5.6</v>
      </c>
    </row>
    <row r="238" spans="1:6" x14ac:dyDescent="0.25">
      <c r="A238" s="145" t="s">
        <v>29</v>
      </c>
      <c r="B238" s="125">
        <v>1</v>
      </c>
      <c r="C238" s="180">
        <v>25982435</v>
      </c>
      <c r="D238" s="196">
        <f t="shared" si="13"/>
        <v>25982435</v>
      </c>
      <c r="E238" s="153">
        <v>360</v>
      </c>
      <c r="F238" s="190">
        <v>5.54</v>
      </c>
    </row>
    <row r="239" spans="1:6" x14ac:dyDescent="0.25">
      <c r="A239" s="145" t="s">
        <v>30</v>
      </c>
      <c r="B239" s="125">
        <v>0</v>
      </c>
      <c r="C239" s="180">
        <v>0</v>
      </c>
      <c r="D239" s="196" t="s">
        <v>107</v>
      </c>
      <c r="E239" s="153">
        <v>0</v>
      </c>
      <c r="F239" s="190">
        <v>0</v>
      </c>
    </row>
    <row r="240" spans="1:6" x14ac:dyDescent="0.25">
      <c r="A240" s="145" t="s">
        <v>31</v>
      </c>
      <c r="B240" s="125">
        <v>3</v>
      </c>
      <c r="C240" s="180">
        <v>50844925</v>
      </c>
      <c r="D240" s="196">
        <f t="shared" si="13"/>
        <v>16948308.333333332</v>
      </c>
      <c r="E240" s="153">
        <v>318</v>
      </c>
      <c r="F240" s="190">
        <v>5.89</v>
      </c>
    </row>
    <row r="241" spans="1:6" x14ac:dyDescent="0.25">
      <c r="A241" s="7"/>
      <c r="B241" s="78"/>
      <c r="C241" s="78"/>
      <c r="D241" s="96"/>
      <c r="E241" s="80"/>
      <c r="F241" s="81"/>
    </row>
    <row r="242" spans="1:6" x14ac:dyDescent="0.25">
      <c r="A242" s="29" t="s">
        <v>0</v>
      </c>
      <c r="B242" s="83">
        <f>SUM(B229:B240)</f>
        <v>39</v>
      </c>
      <c r="C242" s="83">
        <f>SUM(C229:C240)</f>
        <v>499695489</v>
      </c>
      <c r="D242" s="97">
        <f>C242/B242</f>
        <v>12812704.846153846</v>
      </c>
      <c r="E242" s="85">
        <f>(($C229*E229)+($C230*E230)+($C231*E231)+($C232*E232)+($C233*E233)+($C234*E234)+($C235*E235)+($C236*E236)+($C237*E237)+($C238*E238)+($C239*E239)+($C240*E240))/$C242</f>
        <v>342.18166894638506</v>
      </c>
      <c r="F242" s="86">
        <f>(($C229*F229)+($C230*F230)+($C231*F231)+($C232*F232)+($C233*F233)+($C234*F234)+($C235*F235)+($C236*F236)+($C237*F237)+($C238*F238)+($C239*F239)+($C240*F240))/$C242</f>
        <v>5.6708822961977958</v>
      </c>
    </row>
    <row r="243" spans="1:6" x14ac:dyDescent="0.25">
      <c r="A243" s="252"/>
      <c r="B243" s="253"/>
      <c r="C243" s="253"/>
      <c r="D243" s="283"/>
      <c r="E243" s="255"/>
      <c r="F243" s="256"/>
    </row>
    <row r="244" spans="1:6" x14ac:dyDescent="0.25">
      <c r="A244" s="9" t="s">
        <v>66</v>
      </c>
      <c r="B244" s="18"/>
      <c r="C244" s="23"/>
      <c r="D244" s="94"/>
      <c r="E244" s="57"/>
      <c r="F244" s="14"/>
    </row>
    <row r="245" spans="1:6" x14ac:dyDescent="0.25">
      <c r="A245" s="7" t="s">
        <v>20</v>
      </c>
      <c r="B245" s="125">
        <v>0</v>
      </c>
      <c r="C245" s="180">
        <v>0</v>
      </c>
      <c r="D245" s="196" t="s">
        <v>107</v>
      </c>
      <c r="E245" s="153">
        <v>0</v>
      </c>
      <c r="F245" s="190">
        <v>0</v>
      </c>
    </row>
    <row r="246" spans="1:6" x14ac:dyDescent="0.25">
      <c r="A246" s="7" t="s">
        <v>21</v>
      </c>
      <c r="B246" s="125">
        <v>0</v>
      </c>
      <c r="C246" s="180">
        <v>0</v>
      </c>
      <c r="D246" s="196" t="s">
        <v>107</v>
      </c>
      <c r="E246" s="153">
        <v>0</v>
      </c>
      <c r="F246" s="190">
        <v>0</v>
      </c>
    </row>
    <row r="247" spans="1:6" x14ac:dyDescent="0.25">
      <c r="A247" s="7" t="s">
        <v>22</v>
      </c>
      <c r="B247" s="125">
        <v>0</v>
      </c>
      <c r="C247" s="180">
        <v>0</v>
      </c>
      <c r="D247" s="196" t="s">
        <v>107</v>
      </c>
      <c r="E247" s="153">
        <v>0</v>
      </c>
      <c r="F247" s="190">
        <v>0</v>
      </c>
    </row>
    <row r="248" spans="1:6" x14ac:dyDescent="0.25">
      <c r="A248" s="7" t="s">
        <v>23</v>
      </c>
      <c r="B248" s="125">
        <v>0</v>
      </c>
      <c r="C248" s="180">
        <v>0</v>
      </c>
      <c r="D248" s="196" t="s">
        <v>107</v>
      </c>
      <c r="E248" s="153">
        <v>0</v>
      </c>
      <c r="F248" s="190">
        <v>0</v>
      </c>
    </row>
    <row r="249" spans="1:6" x14ac:dyDescent="0.25">
      <c r="A249" s="7" t="s">
        <v>24</v>
      </c>
      <c r="B249" s="125">
        <v>1</v>
      </c>
      <c r="C249" s="180">
        <v>37256457</v>
      </c>
      <c r="D249" s="196">
        <f>+C249/B249</f>
        <v>37256457</v>
      </c>
      <c r="E249" s="153">
        <v>360</v>
      </c>
      <c r="F249" s="190">
        <v>5.7</v>
      </c>
    </row>
    <row r="250" spans="1:6" x14ac:dyDescent="0.25">
      <c r="A250" s="7" t="s">
        <v>25</v>
      </c>
      <c r="B250" s="125">
        <v>1</v>
      </c>
      <c r="C250" s="180">
        <v>4064248</v>
      </c>
      <c r="D250" s="196">
        <f>+C250/B250</f>
        <v>4064248</v>
      </c>
      <c r="E250" s="153">
        <v>360</v>
      </c>
      <c r="F250" s="190">
        <v>6.8</v>
      </c>
    </row>
    <row r="251" spans="1:6" x14ac:dyDescent="0.25">
      <c r="A251" s="7" t="s">
        <v>26</v>
      </c>
      <c r="B251" s="125">
        <v>0</v>
      </c>
      <c r="C251" s="180">
        <v>0</v>
      </c>
      <c r="D251" s="196" t="s">
        <v>107</v>
      </c>
      <c r="E251" s="153">
        <v>0</v>
      </c>
      <c r="F251" s="190">
        <v>0</v>
      </c>
    </row>
    <row r="252" spans="1:6" x14ac:dyDescent="0.25">
      <c r="A252" s="7" t="s">
        <v>27</v>
      </c>
      <c r="B252" s="125">
        <v>0</v>
      </c>
      <c r="C252" s="180">
        <v>0</v>
      </c>
      <c r="D252" s="196" t="s">
        <v>107</v>
      </c>
      <c r="E252" s="153">
        <v>0</v>
      </c>
      <c r="F252" s="190">
        <v>0</v>
      </c>
    </row>
    <row r="253" spans="1:6" x14ac:dyDescent="0.25">
      <c r="A253" s="7" t="s">
        <v>28</v>
      </c>
      <c r="B253" s="125">
        <v>0</v>
      </c>
      <c r="C253" s="180">
        <v>0</v>
      </c>
      <c r="D253" s="196" t="s">
        <v>107</v>
      </c>
      <c r="E253" s="153">
        <v>0</v>
      </c>
      <c r="F253" s="190">
        <v>0</v>
      </c>
    </row>
    <row r="254" spans="1:6" x14ac:dyDescent="0.25">
      <c r="A254" s="145" t="s">
        <v>29</v>
      </c>
      <c r="B254" s="125">
        <v>0</v>
      </c>
      <c r="C254" s="180">
        <v>0</v>
      </c>
      <c r="D254" s="196" t="s">
        <v>107</v>
      </c>
      <c r="E254" s="153">
        <v>0</v>
      </c>
      <c r="F254" s="190">
        <v>0</v>
      </c>
    </row>
    <row r="255" spans="1:6" x14ac:dyDescent="0.25">
      <c r="A255" s="145" t="s">
        <v>30</v>
      </c>
      <c r="B255" s="125">
        <v>0</v>
      </c>
      <c r="C255" s="180">
        <v>0</v>
      </c>
      <c r="D255" s="196" t="s">
        <v>107</v>
      </c>
      <c r="E255" s="153">
        <v>0</v>
      </c>
      <c r="F255" s="190">
        <v>0</v>
      </c>
    </row>
    <row r="256" spans="1:6" x14ac:dyDescent="0.25">
      <c r="A256" s="7" t="s">
        <v>31</v>
      </c>
      <c r="B256" s="125">
        <v>0</v>
      </c>
      <c r="C256" s="180">
        <v>0</v>
      </c>
      <c r="D256" s="196" t="s">
        <v>107</v>
      </c>
      <c r="E256" s="153">
        <v>0</v>
      </c>
      <c r="F256" s="190">
        <v>0</v>
      </c>
    </row>
    <row r="257" spans="1:6" x14ac:dyDescent="0.25">
      <c r="A257" s="7"/>
      <c r="B257" s="175"/>
      <c r="C257" s="133"/>
      <c r="D257" s="96"/>
      <c r="E257" s="80"/>
      <c r="F257" s="81"/>
    </row>
    <row r="258" spans="1:6" x14ac:dyDescent="0.25">
      <c r="A258" s="29" t="s">
        <v>0</v>
      </c>
      <c r="B258" s="83">
        <f>SUM(B245:B257)</f>
        <v>2</v>
      </c>
      <c r="C258" s="83">
        <f>SUM(C245:C257)</f>
        <v>41320705</v>
      </c>
      <c r="D258" s="97">
        <f>C258/B258</f>
        <v>20660352.5</v>
      </c>
      <c r="E258" s="85">
        <f>(($C245*E245)+($C246*E246)+($C247*E247)+($C248*E248)+($C249*E249)+($C250*E250)+($C251*E251)+($C252*E252)+($C253*E253)+($C254*E254)+($C255*E255)+($C256*E256))/$C258</f>
        <v>360</v>
      </c>
      <c r="F258" s="86">
        <f>(($C245*F245)+($C246*F246)+($C247*F247)+($C248*F248)+($C249*F249)+($C250*F250)+($C251*F251)+($C252*F252)+($C253*F253)+($C254*F254)+($C255*F255)+($C256*F256))/$C258</f>
        <v>5.8081944947454316</v>
      </c>
    </row>
    <row r="259" spans="1:6" x14ac:dyDescent="0.25">
      <c r="A259" s="252"/>
      <c r="B259" s="253"/>
      <c r="C259" s="282"/>
      <c r="D259" s="283"/>
      <c r="E259" s="255"/>
      <c r="F259" s="256"/>
    </row>
    <row r="260" spans="1:6" x14ac:dyDescent="0.25">
      <c r="A260" s="9" t="s">
        <v>59</v>
      </c>
      <c r="B260" s="18"/>
      <c r="C260" s="23"/>
      <c r="D260" s="94"/>
      <c r="E260" s="57"/>
      <c r="F260" s="14"/>
    </row>
    <row r="261" spans="1:6" x14ac:dyDescent="0.25">
      <c r="A261" s="7" t="s">
        <v>20</v>
      </c>
      <c r="B261" s="125">
        <v>2</v>
      </c>
      <c r="C261" s="180">
        <v>18458873</v>
      </c>
      <c r="D261" s="196">
        <f>+C261/B261</f>
        <v>9229436.5</v>
      </c>
      <c r="E261" s="153">
        <v>322</v>
      </c>
      <c r="F261" s="190">
        <v>4.6100000000000003</v>
      </c>
    </row>
    <row r="262" spans="1:6" x14ac:dyDescent="0.25">
      <c r="A262" s="7" t="s">
        <v>21</v>
      </c>
      <c r="B262" s="125">
        <v>1</v>
      </c>
      <c r="C262" s="180">
        <v>19774443</v>
      </c>
      <c r="D262" s="196">
        <f>+C262/B262</f>
        <v>19774443</v>
      </c>
      <c r="E262" s="153">
        <v>240</v>
      </c>
      <c r="F262" s="190">
        <v>4.16</v>
      </c>
    </row>
    <row r="263" spans="1:6" x14ac:dyDescent="0.25">
      <c r="A263" s="7" t="s">
        <v>22</v>
      </c>
      <c r="B263" s="125">
        <v>0</v>
      </c>
      <c r="C263" s="180">
        <v>0</v>
      </c>
      <c r="D263" s="196" t="s">
        <v>107</v>
      </c>
      <c r="E263" s="153">
        <v>0</v>
      </c>
      <c r="F263" s="190">
        <v>0</v>
      </c>
    </row>
    <row r="264" spans="1:6" x14ac:dyDescent="0.25">
      <c r="A264" s="7" t="s">
        <v>23</v>
      </c>
      <c r="B264" s="125">
        <v>3</v>
      </c>
      <c r="C264" s="180">
        <v>32663953</v>
      </c>
      <c r="D264" s="196">
        <f>+C264/B264</f>
        <v>10887984.333333334</v>
      </c>
      <c r="E264" s="153">
        <v>322</v>
      </c>
      <c r="F264" s="190">
        <v>4.5199999999999996</v>
      </c>
    </row>
    <row r="265" spans="1:6" x14ac:dyDescent="0.25">
      <c r="A265" s="7" t="s">
        <v>24</v>
      </c>
      <c r="B265" s="125">
        <v>1</v>
      </c>
      <c r="C265" s="180">
        <v>8034908</v>
      </c>
      <c r="D265" s="196">
        <f>+C265/B265</f>
        <v>8034908</v>
      </c>
      <c r="E265" s="153">
        <v>240</v>
      </c>
      <c r="F265" s="190">
        <v>4.41</v>
      </c>
    </row>
    <row r="266" spans="1:6" x14ac:dyDescent="0.25">
      <c r="A266" s="7" t="s">
        <v>25</v>
      </c>
      <c r="B266" s="125">
        <v>3</v>
      </c>
      <c r="C266" s="180">
        <v>31714508</v>
      </c>
      <c r="D266" s="196">
        <f>+C266/B266</f>
        <v>10571502.666666666</v>
      </c>
      <c r="E266" s="153">
        <v>284</v>
      </c>
      <c r="F266" s="190">
        <v>4.33</v>
      </c>
    </row>
    <row r="267" spans="1:6" x14ac:dyDescent="0.25">
      <c r="A267" s="7" t="s">
        <v>26</v>
      </c>
      <c r="B267" s="125">
        <v>0</v>
      </c>
      <c r="C267" s="180">
        <v>0</v>
      </c>
      <c r="D267" s="196" t="s">
        <v>107</v>
      </c>
      <c r="E267" s="153">
        <v>0</v>
      </c>
      <c r="F267" s="190">
        <v>0</v>
      </c>
    </row>
    <row r="268" spans="1:6" x14ac:dyDescent="0.25">
      <c r="A268" s="7" t="s">
        <v>27</v>
      </c>
      <c r="B268" s="125">
        <v>0</v>
      </c>
      <c r="C268" s="180">
        <v>0</v>
      </c>
      <c r="D268" s="196" t="s">
        <v>107</v>
      </c>
      <c r="E268" s="153">
        <v>0</v>
      </c>
      <c r="F268" s="190">
        <v>0</v>
      </c>
    </row>
    <row r="269" spans="1:6" x14ac:dyDescent="0.25">
      <c r="A269" s="145" t="s">
        <v>28</v>
      </c>
      <c r="B269" s="125">
        <v>0</v>
      </c>
      <c r="C269" s="180">
        <v>0</v>
      </c>
      <c r="D269" s="196" t="s">
        <v>107</v>
      </c>
      <c r="E269" s="153">
        <v>0</v>
      </c>
      <c r="F269" s="190">
        <v>0</v>
      </c>
    </row>
    <row r="270" spans="1:6" x14ac:dyDescent="0.25">
      <c r="A270" s="145" t="s">
        <v>29</v>
      </c>
      <c r="B270" s="125">
        <v>0</v>
      </c>
      <c r="C270" s="180">
        <v>0</v>
      </c>
      <c r="D270" s="196" t="s">
        <v>107</v>
      </c>
      <c r="E270" s="153">
        <v>0</v>
      </c>
      <c r="F270" s="190">
        <v>0</v>
      </c>
    </row>
    <row r="271" spans="1:6" x14ac:dyDescent="0.25">
      <c r="A271" s="145" t="s">
        <v>30</v>
      </c>
      <c r="B271" s="125">
        <v>0</v>
      </c>
      <c r="C271" s="180">
        <v>0</v>
      </c>
      <c r="D271" s="196" t="s">
        <v>107</v>
      </c>
      <c r="E271" s="153">
        <v>0</v>
      </c>
      <c r="F271" s="190">
        <v>0</v>
      </c>
    </row>
    <row r="272" spans="1:6" x14ac:dyDescent="0.25">
      <c r="A272" s="145" t="s">
        <v>31</v>
      </c>
      <c r="B272" s="125">
        <v>2</v>
      </c>
      <c r="C272" s="180">
        <v>29464568</v>
      </c>
      <c r="D272" s="196">
        <f>+C272/B272</f>
        <v>14732284</v>
      </c>
      <c r="E272" s="153">
        <v>349</v>
      </c>
      <c r="F272" s="190">
        <v>5.41</v>
      </c>
    </row>
    <row r="273" spans="1:6" x14ac:dyDescent="0.25">
      <c r="A273" s="7"/>
      <c r="B273" s="78"/>
      <c r="C273" s="78"/>
      <c r="D273" s="96"/>
      <c r="E273" s="80"/>
      <c r="F273" s="81"/>
    </row>
    <row r="274" spans="1:6" x14ac:dyDescent="0.25">
      <c r="A274" s="29" t="s">
        <v>0</v>
      </c>
      <c r="B274" s="83">
        <f>SUM(B261:B273)</f>
        <v>12</v>
      </c>
      <c r="C274" s="83">
        <f>SUM(C261:C273)</f>
        <v>140111253</v>
      </c>
      <c r="D274" s="97">
        <f>C274/B274</f>
        <v>11675937.75</v>
      </c>
      <c r="E274" s="85">
        <f>(($C261*E261)+($C262*E262)+($C263*E263)+($C264*E264)+($C265*E265)+($C266*E266)+($C267*E267)+($C268*E268)+($C269*E269)+($C270*E270)+($C271*E271)+($C272*E272))/$C274</f>
        <v>302.80115128225998</v>
      </c>
      <c r="F274" s="86">
        <f>(($C261*F261)+($C262*F262)+($C263*F263)+($C264*F264)+($C265*F265)+($C266*F266)+($C267*F267)+($C268*F268)+($C269*F269)+($C270*F270)+($C271*F271)+($C272*F272))/$C274</f>
        <v>4.6188954699448725</v>
      </c>
    </row>
    <row r="275" spans="1:6" x14ac:dyDescent="0.25">
      <c r="A275" s="252"/>
      <c r="B275" s="253"/>
      <c r="C275" s="253"/>
      <c r="D275" s="283"/>
      <c r="E275" s="255"/>
      <c r="F275" s="256"/>
    </row>
    <row r="276" spans="1:6" x14ac:dyDescent="0.25">
      <c r="A276" s="9" t="s">
        <v>85</v>
      </c>
      <c r="B276" s="18"/>
      <c r="C276" s="23"/>
      <c r="D276" s="94"/>
      <c r="E276" s="57"/>
      <c r="F276" s="14"/>
    </row>
    <row r="277" spans="1:6" x14ac:dyDescent="0.25">
      <c r="A277" s="7" t="s">
        <v>20</v>
      </c>
      <c r="B277" s="125">
        <v>22</v>
      </c>
      <c r="C277" s="180">
        <v>97028773</v>
      </c>
      <c r="D277" s="196">
        <f t="shared" ref="D277:D288" si="14">+C277/B277</f>
        <v>4410398.7727272725</v>
      </c>
      <c r="E277" s="153">
        <v>301</v>
      </c>
      <c r="F277" s="190">
        <v>4.9400000000000004</v>
      </c>
    </row>
    <row r="278" spans="1:6" x14ac:dyDescent="0.25">
      <c r="A278" s="7" t="s">
        <v>21</v>
      </c>
      <c r="B278" s="125">
        <v>12</v>
      </c>
      <c r="C278" s="180">
        <v>44688635</v>
      </c>
      <c r="D278" s="196">
        <f t="shared" si="14"/>
        <v>3724052.9166666665</v>
      </c>
      <c r="E278" s="153">
        <v>290</v>
      </c>
      <c r="F278" s="190">
        <v>4.95</v>
      </c>
    </row>
    <row r="279" spans="1:6" x14ac:dyDescent="0.25">
      <c r="A279" s="7" t="s">
        <v>22</v>
      </c>
      <c r="B279" s="125">
        <v>6</v>
      </c>
      <c r="C279" s="180">
        <v>18593085</v>
      </c>
      <c r="D279" s="196">
        <f t="shared" si="14"/>
        <v>3098847.5</v>
      </c>
      <c r="E279" s="153">
        <v>294</v>
      </c>
      <c r="F279" s="190">
        <v>4.9400000000000004</v>
      </c>
    </row>
    <row r="280" spans="1:6" x14ac:dyDescent="0.25">
      <c r="A280" s="7" t="s">
        <v>23</v>
      </c>
      <c r="B280" s="125">
        <v>6</v>
      </c>
      <c r="C280" s="180">
        <v>26747111</v>
      </c>
      <c r="D280" s="196">
        <f t="shared" si="14"/>
        <v>4457851.833333333</v>
      </c>
      <c r="E280" s="153">
        <v>298</v>
      </c>
      <c r="F280" s="190">
        <v>4.79</v>
      </c>
    </row>
    <row r="281" spans="1:6" x14ac:dyDescent="0.25">
      <c r="A281" s="7" t="s">
        <v>24</v>
      </c>
      <c r="B281" s="125">
        <v>9</v>
      </c>
      <c r="C281" s="180">
        <v>39873687</v>
      </c>
      <c r="D281" s="196">
        <f t="shared" si="14"/>
        <v>4430409.666666667</v>
      </c>
      <c r="E281" s="153">
        <v>307</v>
      </c>
      <c r="F281" s="190">
        <v>4.9400000000000004</v>
      </c>
    </row>
    <row r="282" spans="1:6" x14ac:dyDescent="0.25">
      <c r="A282" s="7" t="s">
        <v>25</v>
      </c>
      <c r="B282" s="125">
        <v>4</v>
      </c>
      <c r="C282" s="180">
        <v>15355945</v>
      </c>
      <c r="D282" s="196">
        <f t="shared" si="14"/>
        <v>3838986.25</v>
      </c>
      <c r="E282" s="153">
        <v>310</v>
      </c>
      <c r="F282" s="190">
        <v>4.9400000000000004</v>
      </c>
    </row>
    <row r="283" spans="1:6" x14ac:dyDescent="0.25">
      <c r="A283" s="7" t="s">
        <v>26</v>
      </c>
      <c r="B283" s="125">
        <v>7</v>
      </c>
      <c r="C283" s="180">
        <v>34036072</v>
      </c>
      <c r="D283" s="196">
        <f t="shared" si="14"/>
        <v>4862296</v>
      </c>
      <c r="E283" s="153">
        <v>299</v>
      </c>
      <c r="F283" s="190">
        <v>4.9400000000000004</v>
      </c>
    </row>
    <row r="284" spans="1:6" x14ac:dyDescent="0.25">
      <c r="A284" s="7" t="s">
        <v>27</v>
      </c>
      <c r="B284" s="125">
        <v>6</v>
      </c>
      <c r="C284" s="180">
        <v>21906076</v>
      </c>
      <c r="D284" s="196">
        <f t="shared" si="14"/>
        <v>3651012.6666666665</v>
      </c>
      <c r="E284" s="153">
        <v>307</v>
      </c>
      <c r="F284" s="190">
        <v>4.9400000000000004</v>
      </c>
    </row>
    <row r="285" spans="1:6" x14ac:dyDescent="0.25">
      <c r="A285" s="145" t="s">
        <v>28</v>
      </c>
      <c r="B285" s="125">
        <v>3</v>
      </c>
      <c r="C285" s="180">
        <v>8217740</v>
      </c>
      <c r="D285" s="196">
        <f t="shared" si="14"/>
        <v>2739246.6666666665</v>
      </c>
      <c r="E285" s="153">
        <v>332</v>
      </c>
      <c r="F285" s="190">
        <v>4.68</v>
      </c>
    </row>
    <row r="286" spans="1:6" x14ac:dyDescent="0.25">
      <c r="A286" s="145" t="s">
        <v>29</v>
      </c>
      <c r="B286" s="125">
        <v>2</v>
      </c>
      <c r="C286" s="125">
        <v>9602295</v>
      </c>
      <c r="D286" s="196">
        <f t="shared" si="14"/>
        <v>4801147.5</v>
      </c>
      <c r="E286" s="153">
        <v>326</v>
      </c>
      <c r="F286" s="190">
        <v>4.9400000000000004</v>
      </c>
    </row>
    <row r="287" spans="1:6" x14ac:dyDescent="0.25">
      <c r="A287" s="145" t="s">
        <v>30</v>
      </c>
      <c r="B287" s="125">
        <v>1</v>
      </c>
      <c r="C287" s="180">
        <v>3771429</v>
      </c>
      <c r="D287" s="196">
        <f t="shared" si="14"/>
        <v>3771429</v>
      </c>
      <c r="E287" s="153">
        <v>360</v>
      </c>
      <c r="F287" s="190">
        <v>4.9400000000000004</v>
      </c>
    </row>
    <row r="288" spans="1:6" x14ac:dyDescent="0.25">
      <c r="A288" s="145" t="s">
        <v>31</v>
      </c>
      <c r="B288" s="125">
        <v>1</v>
      </c>
      <c r="C288" s="180">
        <v>5445951</v>
      </c>
      <c r="D288" s="196">
        <f t="shared" si="14"/>
        <v>5445951</v>
      </c>
      <c r="E288" s="153">
        <v>360</v>
      </c>
      <c r="F288" s="190">
        <v>4.9400000000000004</v>
      </c>
    </row>
    <row r="289" spans="1:6" x14ac:dyDescent="0.25">
      <c r="A289" s="145"/>
      <c r="B289" s="125"/>
      <c r="C289" s="137"/>
      <c r="D289" s="96"/>
      <c r="E289" s="213"/>
      <c r="F289" s="190"/>
    </row>
    <row r="290" spans="1:6" x14ac:dyDescent="0.25">
      <c r="A290" s="29" t="s">
        <v>0</v>
      </c>
      <c r="B290" s="83">
        <f>SUM(B277:B288)</f>
        <v>79</v>
      </c>
      <c r="C290" s="83">
        <f>SUM(C277:C288)</f>
        <v>325266799</v>
      </c>
      <c r="D290" s="97">
        <f>C290/B290</f>
        <v>4117301.2531645568</v>
      </c>
      <c r="E290" s="85">
        <f>(($C277*E277)+($C278*E278)+($C279*E279)+($C280*E280)+($C281*E281)+($C282*E282)+($C283*E283)+($C284*E284)+($C285*E285)+($C286*E286)+($C287*E287)+(C288*E288))/$C290</f>
        <v>303.39026781519129</v>
      </c>
      <c r="F290" s="278">
        <f>(($C277*F277)+($C278*F278)+($C279*F279)+($C280*F280)+($C281*F281)+($C282*F282)+($C283*F283)+($C284*F284)+($C285*F285)+($C286*F286)+($C287*F287)+($C288*F288))/$C290</f>
        <v>4.9224704128502221</v>
      </c>
    </row>
    <row r="291" spans="1:6" x14ac:dyDescent="0.25">
      <c r="A291" s="40"/>
      <c r="B291" s="42"/>
      <c r="C291" s="42"/>
      <c r="D291" s="101"/>
      <c r="E291" s="61"/>
      <c r="F291" s="108"/>
    </row>
    <row r="292" spans="1:6" x14ac:dyDescent="0.25">
      <c r="A292" s="90" t="s">
        <v>0</v>
      </c>
      <c r="B292" s="70">
        <f>SUM(B274,B258,B226,B242,B290)</f>
        <v>443</v>
      </c>
      <c r="C292" s="70">
        <f>SUM(C274,C258,C226,C242,C290)</f>
        <v>2616228043</v>
      </c>
      <c r="D292" s="102">
        <f>C292/B292</f>
        <v>5905706.6433408577</v>
      </c>
      <c r="E292" s="72">
        <f>(($C274*E274)+($C258*E258)+($C226*E226)+($C242*E242)+($C290*E290))/$C292</f>
        <v>340.42796282456942</v>
      </c>
      <c r="F292" s="280">
        <f>(($C274*F274)+($C258*F258)+($C226*F226)+($C242*F242)+($C290*F290))/$C292</f>
        <v>5.6160329196272594</v>
      </c>
    </row>
    <row r="293" spans="1:6" x14ac:dyDescent="0.25">
      <c r="A293" s="41"/>
      <c r="B293" s="43"/>
      <c r="C293" s="43"/>
      <c r="D293" s="103"/>
      <c r="E293" s="63"/>
      <c r="F293" s="109"/>
    </row>
  </sheetData>
  <pageMargins left="0.7" right="0.7" top="0.75" bottom="0.75" header="0.3" footer="0.3"/>
  <pageSetup orientation="portrait" r:id="rId1"/>
  <ignoredErrors>
    <ignoredError sqref="B8:F10 B338:F557 B24:C26 B207:C212 B308:D337 F308:F337 B23:F23 B55:C58 B62:C62 B87:C90 B103:C106 B135:C138 B151:C154 B167:C170 B183:C186 B199:C202 B119:C122 B239:C239 B259:C260 B263:C263 B289:C291 B39:C42 B225:C228 B293:C307 B204:C205 B267:C271 B71:C74 B251:C257 B273:C276 B241:C248" numberStoredAsText="1"/>
    <ignoredError sqref="D207:D212 D24:D26 D55:D58 D62 D87:D90 D103:D106 D135:D138 D151:D154 D167:D170 D183:D186 D119:D122 D239 D259:D260 D263 D289:D307 D39:D42 D225:D228 D199:D205 D267:D271 D71:D74 D251:D257 D273:D276 D241:D248" evalError="1" numberStoredAsText="1"/>
    <ignoredError sqref="E308:E337" numberStoredAsText="1" unlockedFormula="1"/>
    <ignoredError sqref="E24:E26 E73:E74 E137:E138 E201:E202 E207:E212 F24:F26 F73:F74 F137:F138 F201:F202 F207:F212 E39:E41 F39:F41 E55:E58 F55:F58 E62 F62 E87:E90 F87:F90 E103:E106 F103:F106 E119:E121 F119:F121 E135:E136 F135:F136 E151:E154 F151:F154 E167:E170 F167:F170 E183:E186 F183:F186 E199:E200 F199:F200 E122 F122 E225:E227 E239 F239 E259:E260 F259:F260 E263 F263 E289:E291 F289:F291 E42 F42 E228 F228 E293:E307 F293:F307 F204:F205 E204:E205 E267:E271 F267:F271 E71:E72 F71:F72 E251:E257 F251:F257 F225:F227 E273:E276 F273:F276 E241:E248 F241:F248" evalError="1" numberStoredAsText="1" unlockedFormula="1"/>
    <ignoredError sqref="E292:F292 E203:F203 E258:F258" unlockedFormula="1"/>
    <ignoredError sqref="D83 D182" evalError="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01"/>
  <sheetViews>
    <sheetView showGridLines="0" topLeftCell="A321" zoomScaleNormal="100" workbookViewId="0">
      <selection activeCell="J321" sqref="J321"/>
    </sheetView>
  </sheetViews>
  <sheetFormatPr baseColWidth="10" defaultRowHeight="13.2" x14ac:dyDescent="0.25"/>
  <cols>
    <col min="1" max="1" width="22.5546875" customWidth="1"/>
    <col min="2" max="2" width="12.6640625" customWidth="1"/>
    <col min="3" max="3" width="14.33203125" customWidth="1"/>
    <col min="4" max="6" width="12.6640625" customWidth="1"/>
  </cols>
  <sheetData>
    <row r="1" spans="1:6" ht="4.5" customHeight="1" x14ac:dyDescent="0.25"/>
    <row r="2" spans="1:6" x14ac:dyDescent="0.25">
      <c r="A2" s="11" t="s">
        <v>109</v>
      </c>
      <c r="B2" s="2"/>
      <c r="C2" s="3"/>
      <c r="D2" s="4"/>
      <c r="E2" s="55"/>
      <c r="F2" s="56"/>
    </row>
    <row r="3" spans="1:6" x14ac:dyDescent="0.25">
      <c r="A3" s="240" t="s">
        <v>113</v>
      </c>
      <c r="B3" s="2"/>
      <c r="C3" s="3"/>
      <c r="D3" s="4"/>
      <c r="E3" s="55"/>
      <c r="F3" s="56"/>
    </row>
    <row r="4" spans="1:6" ht="4.5" customHeight="1" x14ac:dyDescent="0.25">
      <c r="A4" s="1"/>
      <c r="B4" s="2"/>
      <c r="C4" s="3"/>
      <c r="D4" s="4"/>
      <c r="E4" s="55"/>
      <c r="F4" s="56"/>
    </row>
    <row r="5" spans="1:6" x14ac:dyDescent="0.25">
      <c r="A5" s="1" t="s">
        <v>57</v>
      </c>
      <c r="B5" s="2"/>
      <c r="C5" s="3"/>
      <c r="D5" s="4"/>
      <c r="E5" s="55"/>
      <c r="F5" s="56"/>
    </row>
    <row r="6" spans="1:6" x14ac:dyDescent="0.25">
      <c r="A6" s="110" t="s">
        <v>7</v>
      </c>
      <c r="B6" s="111" t="s">
        <v>51</v>
      </c>
      <c r="C6" s="112" t="s">
        <v>3</v>
      </c>
      <c r="D6" s="61" t="s">
        <v>11</v>
      </c>
      <c r="E6" s="113" t="s">
        <v>13</v>
      </c>
      <c r="F6" s="62" t="s">
        <v>15</v>
      </c>
    </row>
    <row r="7" spans="1:6" x14ac:dyDescent="0.25">
      <c r="A7" s="114"/>
      <c r="B7" s="115" t="s">
        <v>9</v>
      </c>
      <c r="C7" s="116" t="s">
        <v>50</v>
      </c>
      <c r="D7" s="117" t="s">
        <v>52</v>
      </c>
      <c r="E7" s="118" t="s">
        <v>52</v>
      </c>
      <c r="F7" s="119" t="s">
        <v>16</v>
      </c>
    </row>
    <row r="8" spans="1:6" x14ac:dyDescent="0.25">
      <c r="A8" s="41"/>
      <c r="B8" s="120" t="s">
        <v>4</v>
      </c>
      <c r="C8" s="120" t="s">
        <v>5</v>
      </c>
      <c r="D8" s="121" t="s">
        <v>6</v>
      </c>
      <c r="E8" s="122" t="s">
        <v>17</v>
      </c>
      <c r="F8" s="122" t="s">
        <v>18</v>
      </c>
    </row>
    <row r="9" spans="1:6" x14ac:dyDescent="0.25">
      <c r="A9" s="7"/>
      <c r="B9" s="33"/>
      <c r="C9" s="33"/>
      <c r="D9" s="93"/>
      <c r="E9" s="243"/>
      <c r="F9" s="247"/>
    </row>
    <row r="10" spans="1:6" x14ac:dyDescent="0.25">
      <c r="A10" s="9" t="s">
        <v>19</v>
      </c>
      <c r="B10" s="52"/>
      <c r="C10" s="23"/>
      <c r="D10" s="94"/>
      <c r="E10" s="244"/>
      <c r="F10" s="130"/>
    </row>
    <row r="11" spans="1:6" x14ac:dyDescent="0.25">
      <c r="A11" s="7" t="s">
        <v>20</v>
      </c>
      <c r="B11" s="125">
        <v>1078</v>
      </c>
      <c r="C11" s="180">
        <v>1449831318</v>
      </c>
      <c r="D11" s="124">
        <f>C11/B11</f>
        <v>1344927.0111317255</v>
      </c>
      <c r="E11" s="260">
        <v>71</v>
      </c>
      <c r="F11" s="127">
        <v>1.79</v>
      </c>
    </row>
    <row r="12" spans="1:6" x14ac:dyDescent="0.25">
      <c r="A12" s="7" t="s">
        <v>21</v>
      </c>
      <c r="B12" s="125">
        <v>866</v>
      </c>
      <c r="C12" s="180">
        <v>1073984907</v>
      </c>
      <c r="D12" s="124">
        <v>1240167</v>
      </c>
      <c r="E12" s="260">
        <v>71</v>
      </c>
      <c r="F12" s="127">
        <v>1.84</v>
      </c>
    </row>
    <row r="13" spans="1:6" x14ac:dyDescent="0.25">
      <c r="A13" s="7" t="s">
        <v>22</v>
      </c>
      <c r="B13" s="125">
        <v>906</v>
      </c>
      <c r="C13" s="180">
        <v>1082452686</v>
      </c>
      <c r="D13" s="124">
        <v>1194760</v>
      </c>
      <c r="E13" s="260">
        <v>69</v>
      </c>
      <c r="F13" s="127">
        <v>1.87</v>
      </c>
    </row>
    <row r="14" spans="1:6" x14ac:dyDescent="0.25">
      <c r="A14" s="7" t="s">
        <v>23</v>
      </c>
      <c r="B14" s="125">
        <v>716</v>
      </c>
      <c r="C14" s="180">
        <v>925715821</v>
      </c>
      <c r="D14" s="124">
        <v>1292899</v>
      </c>
      <c r="E14" s="260">
        <v>71</v>
      </c>
      <c r="F14" s="127">
        <v>1.87</v>
      </c>
    </row>
    <row r="15" spans="1:6" x14ac:dyDescent="0.25">
      <c r="A15" s="7" t="s">
        <v>24</v>
      </c>
      <c r="B15" s="125">
        <v>1165</v>
      </c>
      <c r="C15" s="180">
        <v>1376502631</v>
      </c>
      <c r="D15" s="124">
        <v>1181547</v>
      </c>
      <c r="E15" s="260">
        <v>73</v>
      </c>
      <c r="F15" s="127">
        <v>1.82</v>
      </c>
    </row>
    <row r="16" spans="1:6" x14ac:dyDescent="0.25">
      <c r="A16" s="7" t="s">
        <v>25</v>
      </c>
      <c r="B16" s="125">
        <v>1034</v>
      </c>
      <c r="C16" s="180">
        <v>1342445189</v>
      </c>
      <c r="D16" s="124">
        <v>1298303</v>
      </c>
      <c r="E16" s="260">
        <v>74</v>
      </c>
      <c r="F16" s="127">
        <v>1.85</v>
      </c>
    </row>
    <row r="17" spans="1:6" x14ac:dyDescent="0.25">
      <c r="A17" s="7" t="s">
        <v>26</v>
      </c>
      <c r="B17" s="78">
        <v>1106</v>
      </c>
      <c r="C17" s="78">
        <v>1331930873</v>
      </c>
      <c r="D17" s="124">
        <v>1204277</v>
      </c>
      <c r="E17" s="260">
        <v>71</v>
      </c>
      <c r="F17" s="166">
        <v>1.9</v>
      </c>
    </row>
    <row r="18" spans="1:6" x14ac:dyDescent="0.25">
      <c r="A18" s="7" t="s">
        <v>27</v>
      </c>
      <c r="B18" s="78">
        <v>1172</v>
      </c>
      <c r="C18" s="132">
        <v>1460290272</v>
      </c>
      <c r="D18" s="281">
        <v>1245981</v>
      </c>
      <c r="E18" s="260">
        <v>72</v>
      </c>
      <c r="F18" s="166">
        <v>1.9</v>
      </c>
    </row>
    <row r="19" spans="1:6" x14ac:dyDescent="0.25">
      <c r="A19" s="7" t="s">
        <v>28</v>
      </c>
      <c r="B19" s="250">
        <v>910</v>
      </c>
      <c r="C19" s="251">
        <v>1234460108</v>
      </c>
      <c r="D19" s="124">
        <v>1356550</v>
      </c>
      <c r="E19" s="260">
        <v>73</v>
      </c>
      <c r="F19" s="166">
        <v>1.86</v>
      </c>
    </row>
    <row r="20" spans="1:6" x14ac:dyDescent="0.25">
      <c r="A20" s="7" t="s">
        <v>29</v>
      </c>
      <c r="B20" s="136">
        <v>975</v>
      </c>
      <c r="C20" s="137">
        <v>1211853290</v>
      </c>
      <c r="D20" s="124">
        <f>+C20/B20</f>
        <v>1242926.4512820514</v>
      </c>
      <c r="E20" s="260">
        <v>71</v>
      </c>
      <c r="F20" s="166">
        <v>1.83</v>
      </c>
    </row>
    <row r="21" spans="1:6" x14ac:dyDescent="0.25">
      <c r="A21" s="7" t="s">
        <v>30</v>
      </c>
      <c r="B21" s="125">
        <v>1381</v>
      </c>
      <c r="C21" s="180">
        <v>1585940221</v>
      </c>
      <c r="D21" s="124">
        <f>+C21/B21</f>
        <v>1148399.87038378</v>
      </c>
      <c r="E21" s="260">
        <v>71</v>
      </c>
      <c r="F21" s="127">
        <v>1.83</v>
      </c>
    </row>
    <row r="22" spans="1:6" x14ac:dyDescent="0.25">
      <c r="A22" s="7" t="s">
        <v>31</v>
      </c>
      <c r="B22" s="125">
        <v>1223</v>
      </c>
      <c r="C22" s="137">
        <v>1370677040</v>
      </c>
      <c r="D22" s="124">
        <f>+C22/B22</f>
        <v>1120749.8282910874</v>
      </c>
      <c r="E22" s="260">
        <v>72</v>
      </c>
      <c r="F22" s="177">
        <v>1.86</v>
      </c>
    </row>
    <row r="23" spans="1:6" x14ac:dyDescent="0.25">
      <c r="A23" s="7"/>
      <c r="B23" s="78"/>
      <c r="C23" s="78"/>
      <c r="D23" s="96"/>
      <c r="E23" s="246"/>
      <c r="F23" s="179"/>
    </row>
    <row r="24" spans="1:6" x14ac:dyDescent="0.25">
      <c r="A24" s="29" t="s">
        <v>0</v>
      </c>
      <c r="B24" s="83">
        <f>SUM(B11:B23)</f>
        <v>12532</v>
      </c>
      <c r="C24" s="83">
        <f>SUM(C11:C23)</f>
        <v>15446084356</v>
      </c>
      <c r="D24" s="97">
        <f>C24/B24</f>
        <v>1232531.4679221194</v>
      </c>
      <c r="E24" s="85">
        <f>(($C11*E11)+($C12*E12)+($C13*E13)+($C14*E14)+($C15*E15)+($C16*E16)+($C17*E17)+($C18*E18)+($C19*E19)+($C20*E20)+($C21*E21)+($C22*E22))/$C24</f>
        <v>71.641931168862769</v>
      </c>
      <c r="F24" s="86">
        <f>(($C11*F11)+($C12*F12)+($C13*F13)+($C14*F14)+($C15*F15)+($C16*F16)+($C17*F17)+($C18*F18)+($C19*F19)+($C20*F20)+($C21*F21)+($C22*F22))/$C24</f>
        <v>1.8507021275632092</v>
      </c>
    </row>
    <row r="25" spans="1:6" x14ac:dyDescent="0.25">
      <c r="A25" s="9"/>
      <c r="B25" s="154"/>
      <c r="C25" s="154"/>
      <c r="D25" s="159"/>
      <c r="E25" s="155"/>
      <c r="F25" s="156"/>
    </row>
    <row r="26" spans="1:6" x14ac:dyDescent="0.25">
      <c r="A26" s="9" t="s">
        <v>81</v>
      </c>
      <c r="B26" s="154"/>
      <c r="C26" s="154"/>
      <c r="D26" s="160"/>
      <c r="E26" s="155"/>
      <c r="F26" s="156"/>
    </row>
    <row r="27" spans="1:6" x14ac:dyDescent="0.25">
      <c r="A27" s="7" t="s">
        <v>20</v>
      </c>
      <c r="B27" s="18">
        <v>288</v>
      </c>
      <c r="C27" s="18">
        <v>304025253</v>
      </c>
      <c r="D27" s="124">
        <f>C27/B27</f>
        <v>1055643.2395833333</v>
      </c>
      <c r="E27" s="153">
        <v>52</v>
      </c>
      <c r="F27" s="205">
        <v>2.13</v>
      </c>
    </row>
    <row r="28" spans="1:6" x14ac:dyDescent="0.25">
      <c r="A28" s="7" t="s">
        <v>21</v>
      </c>
      <c r="B28" s="18">
        <v>213</v>
      </c>
      <c r="C28" s="18">
        <v>235204070</v>
      </c>
      <c r="D28" s="124">
        <v>1104244</v>
      </c>
      <c r="E28" s="153">
        <v>52</v>
      </c>
      <c r="F28" s="205">
        <v>2.13</v>
      </c>
    </row>
    <row r="29" spans="1:6" x14ac:dyDescent="0.25">
      <c r="A29" s="7" t="s">
        <v>22</v>
      </c>
      <c r="B29" s="18">
        <v>373</v>
      </c>
      <c r="C29" s="18">
        <v>399085821</v>
      </c>
      <c r="D29" s="124">
        <v>1069935</v>
      </c>
      <c r="E29" s="153">
        <v>52</v>
      </c>
      <c r="F29" s="205">
        <v>2.13</v>
      </c>
    </row>
    <row r="30" spans="1:6" x14ac:dyDescent="0.25">
      <c r="A30" s="7" t="s">
        <v>23</v>
      </c>
      <c r="B30" s="18">
        <v>365</v>
      </c>
      <c r="C30" s="18">
        <v>411383570</v>
      </c>
      <c r="D30" s="124">
        <v>1127078</v>
      </c>
      <c r="E30" s="153">
        <v>53</v>
      </c>
      <c r="F30" s="205">
        <v>2.11</v>
      </c>
    </row>
    <row r="31" spans="1:6" x14ac:dyDescent="0.25">
      <c r="A31" s="7" t="s">
        <v>24</v>
      </c>
      <c r="B31" s="18">
        <v>231</v>
      </c>
      <c r="C31" s="18">
        <v>249844703</v>
      </c>
      <c r="D31" s="124">
        <v>1081579</v>
      </c>
      <c r="E31" s="153">
        <v>53</v>
      </c>
      <c r="F31" s="205">
        <v>2.13</v>
      </c>
    </row>
    <row r="32" spans="1:6" x14ac:dyDescent="0.25">
      <c r="A32" s="7" t="s">
        <v>25</v>
      </c>
      <c r="B32" s="18">
        <v>274</v>
      </c>
      <c r="C32" s="18">
        <v>287550560</v>
      </c>
      <c r="D32" s="124">
        <v>1049455</v>
      </c>
      <c r="E32" s="153">
        <v>52</v>
      </c>
      <c r="F32" s="205">
        <v>2.13</v>
      </c>
    </row>
    <row r="33" spans="1:6" x14ac:dyDescent="0.25">
      <c r="A33" s="7" t="s">
        <v>26</v>
      </c>
      <c r="B33" s="18">
        <v>351</v>
      </c>
      <c r="C33" s="18">
        <v>351093899</v>
      </c>
      <c r="D33" s="124">
        <v>1000268</v>
      </c>
      <c r="E33" s="153">
        <v>53</v>
      </c>
      <c r="F33" s="205">
        <v>2.13</v>
      </c>
    </row>
    <row r="34" spans="1:6" x14ac:dyDescent="0.25">
      <c r="A34" s="7" t="s">
        <v>27</v>
      </c>
      <c r="B34" s="18">
        <v>272</v>
      </c>
      <c r="C34" s="18">
        <v>301002756</v>
      </c>
      <c r="D34" s="124">
        <v>1106628</v>
      </c>
      <c r="E34" s="153">
        <v>54</v>
      </c>
      <c r="F34" s="205">
        <v>2.09</v>
      </c>
    </row>
    <row r="35" spans="1:6" x14ac:dyDescent="0.25">
      <c r="A35" s="7" t="s">
        <v>28</v>
      </c>
      <c r="B35" s="250">
        <v>346</v>
      </c>
      <c r="C35" s="251">
        <v>331608792</v>
      </c>
      <c r="D35" s="124">
        <v>958407</v>
      </c>
      <c r="E35" s="153">
        <v>50</v>
      </c>
      <c r="F35" s="205">
        <v>1.82</v>
      </c>
    </row>
    <row r="36" spans="1:6" x14ac:dyDescent="0.25">
      <c r="A36" s="7" t="s">
        <v>29</v>
      </c>
      <c r="B36" s="18">
        <v>244</v>
      </c>
      <c r="C36" s="18">
        <v>286537373</v>
      </c>
      <c r="D36" s="124">
        <f>+C36/B36</f>
        <v>1174333.4959016393</v>
      </c>
      <c r="E36" s="153">
        <v>50</v>
      </c>
      <c r="F36" s="205">
        <v>1.77</v>
      </c>
    </row>
    <row r="37" spans="1:6" x14ac:dyDescent="0.25">
      <c r="A37" s="7" t="s">
        <v>30</v>
      </c>
      <c r="B37" s="18">
        <v>333</v>
      </c>
      <c r="C37" s="18">
        <v>395713652</v>
      </c>
      <c r="D37" s="124">
        <f>+C37/B37</f>
        <v>1188329.2852852852</v>
      </c>
      <c r="E37" s="153">
        <v>52</v>
      </c>
      <c r="F37" s="205">
        <v>1.76</v>
      </c>
    </row>
    <row r="38" spans="1:6" x14ac:dyDescent="0.25">
      <c r="A38" s="7" t="s">
        <v>31</v>
      </c>
      <c r="B38" s="18">
        <v>431</v>
      </c>
      <c r="C38" s="18">
        <v>484051182</v>
      </c>
      <c r="D38" s="124">
        <f>+C38/B38</f>
        <v>1123088.5893271461</v>
      </c>
      <c r="E38" s="153">
        <v>52</v>
      </c>
      <c r="F38" s="205">
        <v>1.79</v>
      </c>
    </row>
    <row r="39" spans="1:6" x14ac:dyDescent="0.25">
      <c r="A39" s="9"/>
      <c r="B39" s="154"/>
      <c r="C39" s="154"/>
      <c r="D39" s="160"/>
      <c r="E39" s="155"/>
      <c r="F39" s="156"/>
    </row>
    <row r="40" spans="1:6" x14ac:dyDescent="0.25">
      <c r="A40" s="29" t="s">
        <v>0</v>
      </c>
      <c r="B40" s="83">
        <f>SUM(B27:B39)</f>
        <v>3721</v>
      </c>
      <c r="C40" s="83">
        <f>SUM(C27:C39)</f>
        <v>4037101631</v>
      </c>
      <c r="D40" s="97">
        <f>C40/B40</f>
        <v>1084950.7205052406</v>
      </c>
      <c r="E40" s="85">
        <f>(($C27*E27)+($C28*E28)+($C29*E29)+($C30*E30)+($C31*E31)+($C32*E32)+($C33*E33)+($C34*E34)+($C35*E35)+($C36*E36)+($C37*E37)+($C38*E38))/$C40</f>
        <v>52.093640286659408</v>
      </c>
      <c r="F40" s="86">
        <f>(($C27*F27)+($C28*F28)+($C29*F29)+($C30*F30)+($C31*F31)+($C32*F32)+($C33*F33)+($C34*F34)+($C35*F35)+($C36*F36)+($C37*F37)+($C38*F38))/$C40</f>
        <v>1.9969314117745078</v>
      </c>
    </row>
    <row r="41" spans="1:6" x14ac:dyDescent="0.25">
      <c r="A41" s="32"/>
      <c r="B41" s="87"/>
      <c r="C41" s="87"/>
      <c r="D41" s="98"/>
      <c r="E41" s="88"/>
      <c r="F41" s="89"/>
    </row>
    <row r="42" spans="1:6" x14ac:dyDescent="0.25">
      <c r="A42" s="9" t="s">
        <v>32</v>
      </c>
      <c r="B42" s="78"/>
      <c r="C42" s="78"/>
      <c r="D42" s="99"/>
      <c r="E42" s="153"/>
      <c r="F42" s="81"/>
    </row>
    <row r="43" spans="1:6" x14ac:dyDescent="0.25">
      <c r="A43" s="7" t="s">
        <v>20</v>
      </c>
      <c r="B43" s="125">
        <v>0</v>
      </c>
      <c r="C43" s="180">
        <v>0</v>
      </c>
      <c r="D43" s="196" t="s">
        <v>107</v>
      </c>
      <c r="E43" s="153">
        <v>0</v>
      </c>
      <c r="F43" s="190">
        <v>0</v>
      </c>
    </row>
    <row r="44" spans="1:6" x14ac:dyDescent="0.25">
      <c r="A44" s="7" t="s">
        <v>21</v>
      </c>
      <c r="B44" s="125">
        <v>0</v>
      </c>
      <c r="C44" s="180">
        <v>0</v>
      </c>
      <c r="D44" s="196" t="s">
        <v>107</v>
      </c>
      <c r="E44" s="153">
        <v>0</v>
      </c>
      <c r="F44" s="190">
        <v>0</v>
      </c>
    </row>
    <row r="45" spans="1:6" x14ac:dyDescent="0.25">
      <c r="A45" s="7" t="s">
        <v>22</v>
      </c>
      <c r="B45" s="125">
        <v>0</v>
      </c>
      <c r="C45" s="180">
        <v>0</v>
      </c>
      <c r="D45" s="196" t="s">
        <v>107</v>
      </c>
      <c r="E45" s="153">
        <v>0</v>
      </c>
      <c r="F45" s="190">
        <v>0</v>
      </c>
    </row>
    <row r="46" spans="1:6" x14ac:dyDescent="0.25">
      <c r="A46" s="7" t="s">
        <v>23</v>
      </c>
      <c r="B46" s="125">
        <v>0</v>
      </c>
      <c r="C46" s="180">
        <v>0</v>
      </c>
      <c r="D46" s="196" t="s">
        <v>107</v>
      </c>
      <c r="E46" s="153">
        <v>0</v>
      </c>
      <c r="F46" s="190">
        <v>0</v>
      </c>
    </row>
    <row r="47" spans="1:6" x14ac:dyDescent="0.25">
      <c r="A47" s="7" t="s">
        <v>24</v>
      </c>
      <c r="B47" s="125">
        <v>0</v>
      </c>
      <c r="C47" s="180">
        <v>0</v>
      </c>
      <c r="D47" s="196" t="s">
        <v>107</v>
      </c>
      <c r="E47" s="153">
        <v>0</v>
      </c>
      <c r="F47" s="190">
        <v>0</v>
      </c>
    </row>
    <row r="48" spans="1:6" x14ac:dyDescent="0.25">
      <c r="A48" s="7" t="s">
        <v>25</v>
      </c>
      <c r="B48" s="125">
        <v>0</v>
      </c>
      <c r="C48" s="180">
        <v>0</v>
      </c>
      <c r="D48" s="196" t="s">
        <v>107</v>
      </c>
      <c r="E48" s="153">
        <v>0</v>
      </c>
      <c r="F48" s="190">
        <v>0</v>
      </c>
    </row>
    <row r="49" spans="1:6" x14ac:dyDescent="0.25">
      <c r="A49" s="7" t="s">
        <v>26</v>
      </c>
      <c r="B49" s="125">
        <v>0</v>
      </c>
      <c r="C49" s="180">
        <v>0</v>
      </c>
      <c r="D49" s="196" t="s">
        <v>107</v>
      </c>
      <c r="E49" s="153">
        <v>0</v>
      </c>
      <c r="F49" s="190">
        <v>0</v>
      </c>
    </row>
    <row r="50" spans="1:6" x14ac:dyDescent="0.25">
      <c r="A50" s="7" t="s">
        <v>27</v>
      </c>
      <c r="B50" s="125">
        <v>0</v>
      </c>
      <c r="C50" s="180">
        <v>0</v>
      </c>
      <c r="D50" s="196" t="s">
        <v>107</v>
      </c>
      <c r="E50" s="153">
        <v>0</v>
      </c>
      <c r="F50" s="190">
        <v>0</v>
      </c>
    </row>
    <row r="51" spans="1:6" x14ac:dyDescent="0.25">
      <c r="A51" s="7" t="s">
        <v>28</v>
      </c>
      <c r="B51" s="125">
        <v>0</v>
      </c>
      <c r="C51" s="180">
        <v>0</v>
      </c>
      <c r="D51" s="196" t="s">
        <v>107</v>
      </c>
      <c r="E51" s="153">
        <v>0</v>
      </c>
      <c r="F51" s="190">
        <v>0</v>
      </c>
    </row>
    <row r="52" spans="1:6" x14ac:dyDescent="0.25">
      <c r="A52" s="7" t="s">
        <v>29</v>
      </c>
      <c r="B52" s="125">
        <v>0</v>
      </c>
      <c r="C52" s="180">
        <v>0</v>
      </c>
      <c r="D52" s="196" t="s">
        <v>107</v>
      </c>
      <c r="E52" s="153">
        <v>0</v>
      </c>
      <c r="F52" s="190">
        <v>0</v>
      </c>
    </row>
    <row r="53" spans="1:6" x14ac:dyDescent="0.25">
      <c r="A53" s="233" t="s">
        <v>30</v>
      </c>
      <c r="B53" s="125">
        <v>0</v>
      </c>
      <c r="C53" s="180">
        <v>0</v>
      </c>
      <c r="D53" s="196" t="s">
        <v>107</v>
      </c>
      <c r="E53" s="153">
        <v>0</v>
      </c>
      <c r="F53" s="190">
        <v>0</v>
      </c>
    </row>
    <row r="54" spans="1:6" x14ac:dyDescent="0.25">
      <c r="A54" s="7" t="s">
        <v>31</v>
      </c>
      <c r="B54" s="125">
        <v>0</v>
      </c>
      <c r="C54" s="180">
        <v>0</v>
      </c>
      <c r="D54" s="196" t="s">
        <v>107</v>
      </c>
      <c r="E54" s="153">
        <v>0</v>
      </c>
      <c r="F54" s="190">
        <v>0</v>
      </c>
    </row>
    <row r="55" spans="1:6" x14ac:dyDescent="0.25">
      <c r="A55" s="7"/>
      <c r="B55" s="78" t="s">
        <v>65</v>
      </c>
      <c r="C55" s="78"/>
      <c r="D55" s="96"/>
      <c r="E55" s="80"/>
      <c r="F55" s="81"/>
    </row>
    <row r="56" spans="1:6" x14ac:dyDescent="0.25">
      <c r="A56" s="29" t="s">
        <v>0</v>
      </c>
      <c r="B56" s="83">
        <f>SUM(B43:B55)</f>
        <v>0</v>
      </c>
      <c r="C56" s="83">
        <f>SUM(C43:C55)</f>
        <v>0</v>
      </c>
      <c r="D56" s="97">
        <v>0</v>
      </c>
      <c r="E56" s="85">
        <v>0</v>
      </c>
      <c r="F56" s="86">
        <v>0</v>
      </c>
    </row>
    <row r="57" spans="1:6" x14ac:dyDescent="0.25">
      <c r="A57" s="32"/>
      <c r="B57" s="87"/>
      <c r="C57" s="87"/>
      <c r="D57" s="98"/>
      <c r="E57" s="88"/>
      <c r="F57" s="89"/>
    </row>
    <row r="58" spans="1:6" x14ac:dyDescent="0.25">
      <c r="A58" s="9" t="s">
        <v>79</v>
      </c>
      <c r="B58" s="78"/>
      <c r="C58" s="78"/>
      <c r="D58" s="124"/>
      <c r="E58" s="80"/>
      <c r="F58" s="81"/>
    </row>
    <row r="59" spans="1:6" x14ac:dyDescent="0.25">
      <c r="A59" s="7" t="s">
        <v>20</v>
      </c>
      <c r="B59" s="125">
        <v>162</v>
      </c>
      <c r="C59" s="180">
        <v>143280555</v>
      </c>
      <c r="D59" s="125">
        <f>C59/B59</f>
        <v>884447.87037037034</v>
      </c>
      <c r="E59" s="153">
        <v>49</v>
      </c>
      <c r="F59" s="190">
        <v>1.99</v>
      </c>
    </row>
    <row r="60" spans="1:6" x14ac:dyDescent="0.25">
      <c r="A60" s="7" t="s">
        <v>21</v>
      </c>
      <c r="B60" s="125">
        <v>112</v>
      </c>
      <c r="C60" s="180">
        <v>93682578</v>
      </c>
      <c r="D60" s="125">
        <f>C60/B60</f>
        <v>836451.58928571432</v>
      </c>
      <c r="E60" s="153">
        <v>51</v>
      </c>
      <c r="F60" s="190">
        <v>1.99</v>
      </c>
    </row>
    <row r="61" spans="1:6" x14ac:dyDescent="0.25">
      <c r="A61" s="7" t="s">
        <v>22</v>
      </c>
      <c r="B61" s="200">
        <v>202</v>
      </c>
      <c r="C61" s="200">
        <v>163593998</v>
      </c>
      <c r="D61" s="124">
        <v>809871</v>
      </c>
      <c r="E61" s="153">
        <v>47</v>
      </c>
      <c r="F61" s="77">
        <v>1.99</v>
      </c>
    </row>
    <row r="62" spans="1:6" x14ac:dyDescent="0.25">
      <c r="A62" s="7" t="s">
        <v>23</v>
      </c>
      <c r="B62" s="125">
        <v>129</v>
      </c>
      <c r="C62" s="180">
        <v>114510052</v>
      </c>
      <c r="D62" s="93">
        <v>887675</v>
      </c>
      <c r="E62" s="153">
        <v>51</v>
      </c>
      <c r="F62" s="190">
        <v>1.99</v>
      </c>
    </row>
    <row r="63" spans="1:6" x14ac:dyDescent="0.25">
      <c r="A63" s="7" t="s">
        <v>24</v>
      </c>
      <c r="B63" s="125">
        <v>100</v>
      </c>
      <c r="C63" s="180">
        <v>86285342</v>
      </c>
      <c r="D63" s="93">
        <v>862853</v>
      </c>
      <c r="E63" s="153">
        <v>47</v>
      </c>
      <c r="F63" s="190">
        <v>1.99</v>
      </c>
    </row>
    <row r="64" spans="1:6" x14ac:dyDescent="0.25">
      <c r="A64" s="7" t="s">
        <v>25</v>
      </c>
      <c r="B64" s="125">
        <v>151</v>
      </c>
      <c r="C64" s="125">
        <v>139472548</v>
      </c>
      <c r="D64" s="93">
        <v>923659</v>
      </c>
      <c r="E64" s="153">
        <v>53</v>
      </c>
      <c r="F64" s="190">
        <v>1.99</v>
      </c>
    </row>
    <row r="65" spans="1:6" x14ac:dyDescent="0.25">
      <c r="A65" s="7" t="s">
        <v>26</v>
      </c>
      <c r="B65" s="125">
        <v>198</v>
      </c>
      <c r="C65" s="125">
        <v>165833907</v>
      </c>
      <c r="D65" s="93">
        <v>837545</v>
      </c>
      <c r="E65" s="153">
        <v>49</v>
      </c>
      <c r="F65" s="190">
        <v>1.99</v>
      </c>
    </row>
    <row r="66" spans="1:6" x14ac:dyDescent="0.25">
      <c r="A66" s="7" t="s">
        <v>27</v>
      </c>
      <c r="B66" s="125">
        <v>146</v>
      </c>
      <c r="C66" s="125">
        <v>152966090</v>
      </c>
      <c r="D66" s="93">
        <v>1047713</v>
      </c>
      <c r="E66" s="153">
        <v>51</v>
      </c>
      <c r="F66" s="190">
        <v>1.99</v>
      </c>
    </row>
    <row r="67" spans="1:6" x14ac:dyDescent="0.25">
      <c r="A67" s="7" t="s">
        <v>28</v>
      </c>
      <c r="B67" s="78">
        <v>173</v>
      </c>
      <c r="C67" s="78">
        <v>148708495</v>
      </c>
      <c r="D67" s="93">
        <v>859587</v>
      </c>
      <c r="E67" s="153">
        <v>47</v>
      </c>
      <c r="F67" s="166">
        <v>1.99</v>
      </c>
    </row>
    <row r="68" spans="1:6" x14ac:dyDescent="0.25">
      <c r="A68" s="7" t="s">
        <v>29</v>
      </c>
      <c r="B68" s="78">
        <v>113</v>
      </c>
      <c r="C68" s="78">
        <v>109936110</v>
      </c>
      <c r="D68" s="93">
        <f>+C68/B68</f>
        <v>972885.92920353985</v>
      </c>
      <c r="E68" s="153">
        <v>53</v>
      </c>
      <c r="F68" s="166">
        <v>1.99</v>
      </c>
    </row>
    <row r="69" spans="1:6" x14ac:dyDescent="0.25">
      <c r="A69" s="7" t="s">
        <v>30</v>
      </c>
      <c r="B69" s="74">
        <v>146</v>
      </c>
      <c r="C69" s="141">
        <v>136185907</v>
      </c>
      <c r="D69" s="93">
        <f>+C69/B69</f>
        <v>932780.18493150687</v>
      </c>
      <c r="E69" s="153">
        <v>52</v>
      </c>
      <c r="F69" s="77">
        <v>1.99</v>
      </c>
    </row>
    <row r="70" spans="1:6" x14ac:dyDescent="0.25">
      <c r="A70" s="7" t="s">
        <v>31</v>
      </c>
      <c r="B70" s="125">
        <v>264</v>
      </c>
      <c r="C70" s="137">
        <v>238560561</v>
      </c>
      <c r="D70" s="93">
        <f>+C70/B70</f>
        <v>903638.48863636365</v>
      </c>
      <c r="E70" s="153">
        <v>48</v>
      </c>
      <c r="F70" s="189">
        <v>1.99</v>
      </c>
    </row>
    <row r="71" spans="1:6" x14ac:dyDescent="0.25">
      <c r="A71" s="7"/>
      <c r="B71" s="78"/>
      <c r="C71" s="78"/>
      <c r="D71" s="99"/>
      <c r="E71" s="80"/>
      <c r="F71" s="81"/>
    </row>
    <row r="72" spans="1:6" x14ac:dyDescent="0.25">
      <c r="A72" s="29" t="s">
        <v>0</v>
      </c>
      <c r="B72" s="83">
        <f>SUM(B59:B70)</f>
        <v>1896</v>
      </c>
      <c r="C72" s="83">
        <f>SUM(C59:C70)</f>
        <v>1693016143</v>
      </c>
      <c r="D72" s="97">
        <f>C72/B72</f>
        <v>892941.00369198318</v>
      </c>
      <c r="E72" s="85">
        <f>(($C59*E59)+($C60*E60)+($C61*E61)+($C62*E62)+($C63*E63)+($C64*E64)+($C65*E65)+($C66*E66)+($C67*E67)+($C68*E68)+($C69*E69)+($C70*E70))/$C72</f>
        <v>49.645459623358121</v>
      </c>
      <c r="F72" s="86">
        <f>(($C58*F58)+($C59*F59)+($C60*F60)+($C61*F61)+($C62*F62)+($C63*F63)+($C64*F64)+($C65*F65)+($C66*F66)+($C67*F67)+($C68*F68)+($C69*F69)+($C70*F70))/$C72</f>
        <v>1.99</v>
      </c>
    </row>
    <row r="73" spans="1:6" x14ac:dyDescent="0.25">
      <c r="A73" s="7"/>
      <c r="B73" s="78"/>
      <c r="C73" s="78"/>
      <c r="D73" s="99"/>
      <c r="E73" s="80"/>
      <c r="F73" s="81"/>
    </row>
    <row r="74" spans="1:6" x14ac:dyDescent="0.25">
      <c r="A74" s="9" t="s">
        <v>68</v>
      </c>
      <c r="B74" s="78"/>
      <c r="C74" s="78"/>
      <c r="D74" s="99"/>
      <c r="E74" s="80"/>
      <c r="F74" s="81"/>
    </row>
    <row r="75" spans="1:6" x14ac:dyDescent="0.25">
      <c r="A75" s="7" t="s">
        <v>20</v>
      </c>
      <c r="B75" s="125">
        <v>74</v>
      </c>
      <c r="C75" s="125">
        <v>57881408</v>
      </c>
      <c r="D75" s="125">
        <f>C75/B75</f>
        <v>782181.18918918923</v>
      </c>
      <c r="E75" s="153">
        <v>29</v>
      </c>
      <c r="F75" s="127">
        <v>1.84</v>
      </c>
    </row>
    <row r="76" spans="1:6" x14ac:dyDescent="0.25">
      <c r="A76" s="7" t="s">
        <v>21</v>
      </c>
      <c r="B76" s="125">
        <v>33</v>
      </c>
      <c r="C76" s="125">
        <v>27133293</v>
      </c>
      <c r="D76" s="125">
        <v>822221</v>
      </c>
      <c r="E76" s="153">
        <v>32</v>
      </c>
      <c r="F76" s="127">
        <v>1.86</v>
      </c>
    </row>
    <row r="77" spans="1:6" x14ac:dyDescent="0.25">
      <c r="A77" s="7" t="s">
        <v>22</v>
      </c>
      <c r="B77" s="125">
        <v>31</v>
      </c>
      <c r="C77" s="125">
        <v>18422520</v>
      </c>
      <c r="D77" s="125">
        <v>594275</v>
      </c>
      <c r="E77" s="153">
        <v>29</v>
      </c>
      <c r="F77" s="127">
        <v>1.84</v>
      </c>
    </row>
    <row r="78" spans="1:6" x14ac:dyDescent="0.25">
      <c r="A78" s="7" t="s">
        <v>23</v>
      </c>
      <c r="B78" s="125">
        <v>20</v>
      </c>
      <c r="C78" s="125">
        <v>12409453</v>
      </c>
      <c r="D78" s="125">
        <v>620473</v>
      </c>
      <c r="E78" s="153">
        <v>20</v>
      </c>
      <c r="F78" s="127">
        <v>1.56</v>
      </c>
    </row>
    <row r="79" spans="1:6" x14ac:dyDescent="0.25">
      <c r="A79" s="7" t="s">
        <v>24</v>
      </c>
      <c r="B79" s="136">
        <v>22</v>
      </c>
      <c r="C79" s="180">
        <v>15582799</v>
      </c>
      <c r="D79" s="125">
        <v>708309</v>
      </c>
      <c r="E79" s="153">
        <v>26</v>
      </c>
      <c r="F79" s="189">
        <v>1.52</v>
      </c>
    </row>
    <row r="80" spans="1:6" x14ac:dyDescent="0.25">
      <c r="A80" s="7" t="s">
        <v>25</v>
      </c>
      <c r="B80" s="74">
        <v>22</v>
      </c>
      <c r="C80" s="74">
        <v>16068371</v>
      </c>
      <c r="D80" s="125">
        <v>730381</v>
      </c>
      <c r="E80" s="153">
        <v>29</v>
      </c>
      <c r="F80" s="169">
        <v>1.55</v>
      </c>
    </row>
    <row r="81" spans="1:6" x14ac:dyDescent="0.25">
      <c r="A81" s="7" t="s">
        <v>26</v>
      </c>
      <c r="B81" s="143">
        <v>24</v>
      </c>
      <c r="C81" s="143">
        <v>13345728</v>
      </c>
      <c r="D81" s="125">
        <v>556072</v>
      </c>
      <c r="E81" s="153">
        <v>23</v>
      </c>
      <c r="F81" s="191">
        <v>1.66</v>
      </c>
    </row>
    <row r="82" spans="1:6" x14ac:dyDescent="0.25">
      <c r="A82" s="7" t="s">
        <v>27</v>
      </c>
      <c r="B82" s="143">
        <v>33</v>
      </c>
      <c r="C82" s="143">
        <v>18262035</v>
      </c>
      <c r="D82" s="125">
        <v>553395</v>
      </c>
      <c r="E82" s="153">
        <v>20</v>
      </c>
      <c r="F82" s="191">
        <v>1.5</v>
      </c>
    </row>
    <row r="83" spans="1:6" x14ac:dyDescent="0.25">
      <c r="A83" s="7" t="s">
        <v>28</v>
      </c>
      <c r="B83" s="125">
        <v>101</v>
      </c>
      <c r="C83" s="125">
        <v>65321882</v>
      </c>
      <c r="D83" s="125">
        <v>646751</v>
      </c>
      <c r="E83" s="153">
        <v>30</v>
      </c>
      <c r="F83" s="191">
        <v>1.72</v>
      </c>
    </row>
    <row r="84" spans="1:6" x14ac:dyDescent="0.25">
      <c r="A84" s="7" t="s">
        <v>29</v>
      </c>
      <c r="B84" s="136">
        <v>92</v>
      </c>
      <c r="C84" s="137">
        <v>55389590</v>
      </c>
      <c r="D84" s="125">
        <f>+C84/B84</f>
        <v>602060.76086956519</v>
      </c>
      <c r="E84" s="153">
        <v>27</v>
      </c>
      <c r="F84" s="127">
        <v>1.74</v>
      </c>
    </row>
    <row r="85" spans="1:6" x14ac:dyDescent="0.25">
      <c r="A85" s="7" t="s">
        <v>30</v>
      </c>
      <c r="B85" s="136">
        <v>44</v>
      </c>
      <c r="C85" s="137">
        <v>25814686</v>
      </c>
      <c r="D85" s="125">
        <f>+C85/B85</f>
        <v>586697.40909090906</v>
      </c>
      <c r="E85" s="153">
        <v>24</v>
      </c>
      <c r="F85" s="127">
        <v>1.64</v>
      </c>
    </row>
    <row r="86" spans="1:6" x14ac:dyDescent="0.25">
      <c r="A86" s="7" t="s">
        <v>31</v>
      </c>
      <c r="B86" s="142">
        <v>82</v>
      </c>
      <c r="C86" s="141">
        <v>45502038</v>
      </c>
      <c r="D86" s="125">
        <f>+C86/B86</f>
        <v>554902.90243902442</v>
      </c>
      <c r="E86" s="153">
        <v>25</v>
      </c>
      <c r="F86" s="169">
        <v>1.58</v>
      </c>
    </row>
    <row r="87" spans="1:6" x14ac:dyDescent="0.25">
      <c r="A87" s="7"/>
      <c r="B87" s="78"/>
      <c r="C87" s="78"/>
      <c r="D87" s="165"/>
      <c r="E87" s="80"/>
      <c r="F87" s="81"/>
    </row>
    <row r="88" spans="1:6" x14ac:dyDescent="0.25">
      <c r="A88" s="29" t="s">
        <v>0</v>
      </c>
      <c r="B88" s="83">
        <f>SUM(B75:B86)</f>
        <v>578</v>
      </c>
      <c r="C88" s="83">
        <f>SUM(C75:C86)</f>
        <v>371133803</v>
      </c>
      <c r="D88" s="97">
        <f>C88/B88</f>
        <v>642100.00519031147</v>
      </c>
      <c r="E88" s="85">
        <f>(($C75*E75)+($C76*E76)+($C77*E77)+($C78*E78)+($C79*E79)+($C80*E80)+($C81*E81)+($C82*E82)+($C83*E83)+($C84*E84)+($C85*E85)+($C86*E86))/$C88</f>
        <v>27.173151697529423</v>
      </c>
      <c r="F88" s="86">
        <f>(($C75*F75)+($C76*F76)+($C77*F77)+($C78*F78)+($C79*F79)+($C80*F80)+($C81*F81)+($C82*F82)+($C83*F83)+($C84*F84)+($C85*F85)+($C86*F86))/$C88</f>
        <v>1.7010725331586138</v>
      </c>
    </row>
    <row r="89" spans="1:6" x14ac:dyDescent="0.25">
      <c r="A89" s="9"/>
      <c r="B89" s="154"/>
      <c r="C89" s="154"/>
      <c r="D89" s="159"/>
      <c r="E89" s="155"/>
      <c r="F89" s="163"/>
    </row>
    <row r="90" spans="1:6" x14ac:dyDescent="0.25">
      <c r="A90" s="9" t="s">
        <v>71</v>
      </c>
      <c r="B90" s="274"/>
      <c r="C90" s="274"/>
      <c r="D90" s="271"/>
      <c r="E90" s="275"/>
      <c r="F90" s="276"/>
    </row>
    <row r="91" spans="1:6" x14ac:dyDescent="0.25">
      <c r="A91" s="7" t="s">
        <v>20</v>
      </c>
      <c r="B91" s="264">
        <v>0</v>
      </c>
      <c r="C91" s="265">
        <v>0</v>
      </c>
      <c r="D91" s="277">
        <v>0</v>
      </c>
      <c r="E91" s="267">
        <v>0</v>
      </c>
      <c r="F91" s="268">
        <v>0</v>
      </c>
    </row>
    <row r="92" spans="1:6" x14ac:dyDescent="0.25">
      <c r="A92" s="7" t="s">
        <v>21</v>
      </c>
      <c r="B92" s="264">
        <v>0</v>
      </c>
      <c r="C92" s="265">
        <v>0</v>
      </c>
      <c r="D92" s="277">
        <v>0</v>
      </c>
      <c r="E92" s="267">
        <v>0</v>
      </c>
      <c r="F92" s="268">
        <v>0</v>
      </c>
    </row>
    <row r="93" spans="1:6" x14ac:dyDescent="0.25">
      <c r="A93" s="7" t="s">
        <v>22</v>
      </c>
      <c r="B93" s="264">
        <v>0</v>
      </c>
      <c r="C93" s="265">
        <v>0</v>
      </c>
      <c r="D93" s="277">
        <v>0</v>
      </c>
      <c r="E93" s="267">
        <v>0</v>
      </c>
      <c r="F93" s="268">
        <v>0</v>
      </c>
    </row>
    <row r="94" spans="1:6" x14ac:dyDescent="0.25">
      <c r="A94" s="7" t="s">
        <v>23</v>
      </c>
      <c r="B94" s="264">
        <v>0</v>
      </c>
      <c r="C94" s="265">
        <v>0</v>
      </c>
      <c r="D94" s="277">
        <v>0</v>
      </c>
      <c r="E94" s="267">
        <v>0</v>
      </c>
      <c r="F94" s="268">
        <v>0</v>
      </c>
    </row>
    <row r="95" spans="1:6" x14ac:dyDescent="0.25">
      <c r="A95" s="7" t="s">
        <v>24</v>
      </c>
      <c r="B95" s="264">
        <v>0</v>
      </c>
      <c r="C95" s="265">
        <v>0</v>
      </c>
      <c r="D95" s="277">
        <v>0</v>
      </c>
      <c r="E95" s="267">
        <v>0</v>
      </c>
      <c r="F95" s="268">
        <v>0</v>
      </c>
    </row>
    <row r="96" spans="1:6" x14ac:dyDescent="0.25">
      <c r="A96" s="7" t="s">
        <v>25</v>
      </c>
      <c r="B96" s="264">
        <v>0</v>
      </c>
      <c r="C96" s="265">
        <v>0</v>
      </c>
      <c r="D96" s="277">
        <v>0</v>
      </c>
      <c r="E96" s="267">
        <v>0</v>
      </c>
      <c r="F96" s="268">
        <v>0</v>
      </c>
    </row>
    <row r="97" spans="1:6" x14ac:dyDescent="0.25">
      <c r="A97" s="7" t="s">
        <v>26</v>
      </c>
      <c r="B97" s="264">
        <v>0</v>
      </c>
      <c r="C97" s="265">
        <v>0</v>
      </c>
      <c r="D97" s="277">
        <v>0</v>
      </c>
      <c r="E97" s="267">
        <v>0</v>
      </c>
      <c r="F97" s="268">
        <v>0</v>
      </c>
    </row>
    <row r="98" spans="1:6" x14ac:dyDescent="0.25">
      <c r="A98" s="7" t="s">
        <v>27</v>
      </c>
      <c r="B98" s="264">
        <v>0</v>
      </c>
      <c r="C98" s="265">
        <v>0</v>
      </c>
      <c r="D98" s="277">
        <v>0</v>
      </c>
      <c r="E98" s="267">
        <v>0</v>
      </c>
      <c r="F98" s="268">
        <v>0</v>
      </c>
    </row>
    <row r="99" spans="1:6" x14ac:dyDescent="0.25">
      <c r="A99" s="7" t="s">
        <v>28</v>
      </c>
      <c r="B99" s="264">
        <v>0</v>
      </c>
      <c r="C99" s="265">
        <v>0</v>
      </c>
      <c r="D99" s="277">
        <v>0</v>
      </c>
      <c r="E99" s="267">
        <v>0</v>
      </c>
      <c r="F99" s="268">
        <v>0</v>
      </c>
    </row>
    <row r="100" spans="1:6" x14ac:dyDescent="0.25">
      <c r="A100" s="7" t="s">
        <v>29</v>
      </c>
      <c r="B100" s="264">
        <v>0</v>
      </c>
      <c r="C100" s="265">
        <v>0</v>
      </c>
      <c r="D100" s="277">
        <v>0</v>
      </c>
      <c r="E100" s="267">
        <v>0</v>
      </c>
      <c r="F100" s="268">
        <v>0</v>
      </c>
    </row>
    <row r="101" spans="1:6" x14ac:dyDescent="0.25">
      <c r="A101" s="7" t="s">
        <v>30</v>
      </c>
      <c r="B101" s="125">
        <v>0</v>
      </c>
      <c r="C101" s="180">
        <v>0</v>
      </c>
      <c r="D101" s="277">
        <v>0</v>
      </c>
      <c r="E101" s="153">
        <v>0</v>
      </c>
      <c r="F101" s="190">
        <v>0</v>
      </c>
    </row>
    <row r="102" spans="1:6" x14ac:dyDescent="0.25">
      <c r="A102" s="7" t="s">
        <v>31</v>
      </c>
      <c r="B102" s="125">
        <v>0</v>
      </c>
      <c r="C102" s="180">
        <v>0</v>
      </c>
      <c r="D102" s="277">
        <v>0</v>
      </c>
      <c r="E102" s="153">
        <v>0</v>
      </c>
      <c r="F102" s="190">
        <v>0</v>
      </c>
    </row>
    <row r="103" spans="1:6" x14ac:dyDescent="0.25">
      <c r="A103" s="7"/>
      <c r="B103" s="154"/>
      <c r="C103" s="154"/>
      <c r="D103" s="162"/>
      <c r="E103" s="155"/>
      <c r="F103" s="156"/>
    </row>
    <row r="104" spans="1:6" x14ac:dyDescent="0.25">
      <c r="A104" s="29" t="s">
        <v>0</v>
      </c>
      <c r="B104" s="83">
        <f>SUM(B91:B102)</f>
        <v>0</v>
      </c>
      <c r="C104" s="83">
        <f>SUM(C91:C102)</f>
        <v>0</v>
      </c>
      <c r="D104" s="97">
        <v>0</v>
      </c>
      <c r="E104" s="85">
        <v>0</v>
      </c>
      <c r="F104" s="86">
        <v>0</v>
      </c>
    </row>
    <row r="105" spans="1:6" x14ac:dyDescent="0.25">
      <c r="A105" s="252"/>
      <c r="B105" s="253"/>
      <c r="C105" s="253"/>
      <c r="D105" s="254"/>
      <c r="E105" s="153"/>
      <c r="F105" s="256"/>
    </row>
    <row r="106" spans="1:6" x14ac:dyDescent="0.25">
      <c r="A106" s="9" t="s">
        <v>110</v>
      </c>
      <c r="B106" s="154"/>
      <c r="C106" s="154"/>
      <c r="D106" s="94"/>
      <c r="E106" s="153"/>
      <c r="F106" s="164"/>
    </row>
    <row r="107" spans="1:6" x14ac:dyDescent="0.25">
      <c r="A107" s="7" t="s">
        <v>20</v>
      </c>
      <c r="B107" s="125">
        <v>317</v>
      </c>
      <c r="C107" s="125">
        <v>202126510</v>
      </c>
      <c r="D107" s="196">
        <f>C107/B107</f>
        <v>637623.05993690854</v>
      </c>
      <c r="E107" s="153">
        <v>41</v>
      </c>
      <c r="F107" s="190">
        <v>2.14</v>
      </c>
    </row>
    <row r="108" spans="1:6" x14ac:dyDescent="0.25">
      <c r="A108" s="7" t="s">
        <v>21</v>
      </c>
      <c r="B108" s="125">
        <v>172</v>
      </c>
      <c r="C108" s="125">
        <v>120112604</v>
      </c>
      <c r="D108" s="196">
        <v>698329</v>
      </c>
      <c r="E108" s="153">
        <v>40</v>
      </c>
      <c r="F108" s="190">
        <v>2.11</v>
      </c>
    </row>
    <row r="109" spans="1:6" x14ac:dyDescent="0.25">
      <c r="A109" s="7" t="s">
        <v>22</v>
      </c>
      <c r="B109" s="193">
        <v>377</v>
      </c>
      <c r="C109" s="193">
        <v>261961025</v>
      </c>
      <c r="D109" s="196">
        <v>694857</v>
      </c>
      <c r="E109" s="153">
        <v>42</v>
      </c>
      <c r="F109" s="190">
        <v>2.15</v>
      </c>
    </row>
    <row r="110" spans="1:6" x14ac:dyDescent="0.25">
      <c r="A110" s="7" t="s">
        <v>23</v>
      </c>
      <c r="B110" s="125">
        <v>266</v>
      </c>
      <c r="C110" s="125">
        <v>183610821</v>
      </c>
      <c r="D110" s="196">
        <v>690266</v>
      </c>
      <c r="E110" s="153">
        <v>43</v>
      </c>
      <c r="F110" s="190">
        <v>2.16</v>
      </c>
    </row>
    <row r="111" spans="1:6" x14ac:dyDescent="0.25">
      <c r="A111" s="7" t="s">
        <v>24</v>
      </c>
      <c r="B111" s="125">
        <v>176</v>
      </c>
      <c r="C111" s="180">
        <v>125155067</v>
      </c>
      <c r="D111" s="196">
        <v>711108</v>
      </c>
      <c r="E111" s="153">
        <v>40</v>
      </c>
      <c r="F111" s="190">
        <v>2.14</v>
      </c>
    </row>
    <row r="112" spans="1:6" x14ac:dyDescent="0.25">
      <c r="A112" s="7" t="s">
        <v>25</v>
      </c>
      <c r="B112" s="125">
        <v>133</v>
      </c>
      <c r="C112" s="180">
        <v>83219515</v>
      </c>
      <c r="D112" s="196">
        <v>625711</v>
      </c>
      <c r="E112" s="153">
        <v>38</v>
      </c>
      <c r="F112" s="190">
        <v>2.13</v>
      </c>
    </row>
    <row r="113" spans="1:6" x14ac:dyDescent="0.25">
      <c r="A113" s="7" t="s">
        <v>26</v>
      </c>
      <c r="B113" s="53">
        <v>189</v>
      </c>
      <c r="C113" s="53">
        <v>117726817</v>
      </c>
      <c r="D113" s="196">
        <v>622893</v>
      </c>
      <c r="E113" s="153">
        <v>39</v>
      </c>
      <c r="F113" s="212">
        <v>2.08</v>
      </c>
    </row>
    <row r="114" spans="1:6" x14ac:dyDescent="0.25">
      <c r="A114" s="7" t="s">
        <v>27</v>
      </c>
      <c r="B114" s="53">
        <v>369</v>
      </c>
      <c r="C114" s="53">
        <v>219931860</v>
      </c>
      <c r="D114" s="196">
        <v>596021</v>
      </c>
      <c r="E114" s="153">
        <v>39</v>
      </c>
      <c r="F114" s="212">
        <v>2.08</v>
      </c>
    </row>
    <row r="115" spans="1:6" x14ac:dyDescent="0.25">
      <c r="A115" s="7" t="s">
        <v>28</v>
      </c>
      <c r="B115" s="53">
        <v>314</v>
      </c>
      <c r="C115" s="53">
        <v>202768647</v>
      </c>
      <c r="D115" s="196">
        <v>645760</v>
      </c>
      <c r="E115" s="153">
        <v>40</v>
      </c>
      <c r="F115" s="212">
        <v>2.11</v>
      </c>
    </row>
    <row r="116" spans="1:6" x14ac:dyDescent="0.25">
      <c r="A116" s="7" t="s">
        <v>29</v>
      </c>
      <c r="B116" s="53">
        <v>196</v>
      </c>
      <c r="C116" s="53">
        <v>135137831</v>
      </c>
      <c r="D116" s="196">
        <f>+C116/B116</f>
        <v>689478.72959183669</v>
      </c>
      <c r="E116" s="153">
        <v>39</v>
      </c>
      <c r="F116" s="212">
        <v>2.04</v>
      </c>
    </row>
    <row r="117" spans="1:6" x14ac:dyDescent="0.25">
      <c r="A117" s="7" t="s">
        <v>30</v>
      </c>
      <c r="B117" s="125">
        <v>455</v>
      </c>
      <c r="C117" s="137">
        <v>348572050</v>
      </c>
      <c r="D117" s="196">
        <f>+C117/B117</f>
        <v>766092.41758241761</v>
      </c>
      <c r="E117" s="153">
        <v>42</v>
      </c>
      <c r="F117" s="127">
        <v>2.0099999999999998</v>
      </c>
    </row>
    <row r="118" spans="1:6" x14ac:dyDescent="0.25">
      <c r="A118" s="7" t="s">
        <v>31</v>
      </c>
      <c r="B118" s="125">
        <v>443</v>
      </c>
      <c r="C118" s="137">
        <v>298875415</v>
      </c>
      <c r="D118" s="196">
        <f>+C118/B118</f>
        <v>674662.33634311508</v>
      </c>
      <c r="E118" s="153">
        <v>39</v>
      </c>
      <c r="F118" s="127">
        <v>1.99</v>
      </c>
    </row>
    <row r="119" spans="1:6" x14ac:dyDescent="0.25">
      <c r="A119" s="259"/>
      <c r="B119" s="257"/>
      <c r="C119" s="154"/>
      <c r="D119" s="162"/>
      <c r="E119" s="155"/>
      <c r="F119" s="156"/>
    </row>
    <row r="120" spans="1:6" x14ac:dyDescent="0.25">
      <c r="A120" s="258" t="s">
        <v>0</v>
      </c>
      <c r="B120" s="83">
        <f>SUM(B107:B118)</f>
        <v>3407</v>
      </c>
      <c r="C120" s="83">
        <f>SUM(C107:C118)</f>
        <v>2299198162</v>
      </c>
      <c r="D120" s="97">
        <f>C120/B120</f>
        <v>674845.36601115356</v>
      </c>
      <c r="E120" s="85">
        <f>(($C107*E107)+($C108*E108)+($C109*E109)+($C110*E110)+($C111*E111)+($C112*E112)+($C113*E113)+($C114*E114)+($C115*E115)+($C116*E116)+($C117*E117)+($C118*E118))/$C120</f>
        <v>40.450554539891804</v>
      </c>
      <c r="F120" s="86">
        <f>(($C107*F107)+($C108*F108)+($C109*F109)+($C110*F110)+($C111*F111)+($C112*F112)+($C113*F113)+($C114*F114)+($C115*F115)+($C116*F116)+($C117*F117)+($C118*F118))/$C120</f>
        <v>2.0842650091680097</v>
      </c>
    </row>
    <row r="121" spans="1:6" x14ac:dyDescent="0.25">
      <c r="A121" s="9"/>
      <c r="B121" s="154"/>
      <c r="C121" s="154"/>
      <c r="D121" s="160"/>
      <c r="E121" s="155"/>
      <c r="F121" s="156"/>
    </row>
    <row r="122" spans="1:6" x14ac:dyDescent="0.25">
      <c r="A122" s="9" t="s">
        <v>73</v>
      </c>
      <c r="B122" s="154"/>
      <c r="C122" s="154"/>
      <c r="D122" s="160"/>
      <c r="E122" s="155"/>
      <c r="F122" s="156"/>
    </row>
    <row r="123" spans="1:6" x14ac:dyDescent="0.25">
      <c r="A123" s="7" t="s">
        <v>20</v>
      </c>
      <c r="B123" s="125">
        <v>130</v>
      </c>
      <c r="C123" s="125">
        <v>90915336</v>
      </c>
      <c r="D123" s="197">
        <f>C123/B123</f>
        <v>699348.73846153845</v>
      </c>
      <c r="E123" s="153">
        <v>52</v>
      </c>
      <c r="F123" s="190">
        <v>1.96</v>
      </c>
    </row>
    <row r="124" spans="1:6" x14ac:dyDescent="0.25">
      <c r="A124" s="7" t="s">
        <v>21</v>
      </c>
      <c r="B124" s="125">
        <v>120</v>
      </c>
      <c r="C124" s="125">
        <v>77009231</v>
      </c>
      <c r="D124" s="197">
        <v>641744</v>
      </c>
      <c r="E124" s="153">
        <v>51</v>
      </c>
      <c r="F124" s="190">
        <v>1.96</v>
      </c>
    </row>
    <row r="125" spans="1:6" x14ac:dyDescent="0.25">
      <c r="A125" s="7" t="s">
        <v>22</v>
      </c>
      <c r="B125" s="125">
        <v>386</v>
      </c>
      <c r="C125" s="125">
        <v>221794473</v>
      </c>
      <c r="D125" s="197">
        <v>574597</v>
      </c>
      <c r="E125" s="153">
        <v>53</v>
      </c>
      <c r="F125" s="190">
        <v>1.97</v>
      </c>
    </row>
    <row r="126" spans="1:6" x14ac:dyDescent="0.25">
      <c r="A126" s="7" t="s">
        <v>23</v>
      </c>
      <c r="B126" s="125">
        <v>155</v>
      </c>
      <c r="C126" s="125">
        <v>101675291</v>
      </c>
      <c r="D126" s="197">
        <v>655970</v>
      </c>
      <c r="E126" s="153">
        <v>54</v>
      </c>
      <c r="F126" s="190">
        <v>1.95</v>
      </c>
    </row>
    <row r="127" spans="1:6" x14ac:dyDescent="0.25">
      <c r="A127" s="7" t="s">
        <v>24</v>
      </c>
      <c r="B127" s="125">
        <v>94</v>
      </c>
      <c r="C127" s="180">
        <v>58448787</v>
      </c>
      <c r="D127" s="197">
        <v>621796</v>
      </c>
      <c r="E127" s="153">
        <v>53</v>
      </c>
      <c r="F127" s="190">
        <v>1.97</v>
      </c>
    </row>
    <row r="128" spans="1:6" x14ac:dyDescent="0.25">
      <c r="A128" s="7" t="s">
        <v>25</v>
      </c>
      <c r="B128" s="125">
        <v>90</v>
      </c>
      <c r="C128" s="125">
        <v>55311660</v>
      </c>
      <c r="D128" s="197">
        <v>614574</v>
      </c>
      <c r="E128" s="153">
        <v>54</v>
      </c>
      <c r="F128" s="190">
        <v>1.96</v>
      </c>
    </row>
    <row r="129" spans="1:6" x14ac:dyDescent="0.25">
      <c r="A129" s="7" t="s">
        <v>26</v>
      </c>
      <c r="B129" s="125">
        <v>113</v>
      </c>
      <c r="C129" s="125">
        <v>76068150</v>
      </c>
      <c r="D129" s="197">
        <v>673169</v>
      </c>
      <c r="E129" s="153">
        <v>54</v>
      </c>
      <c r="F129" s="127">
        <v>1.96</v>
      </c>
    </row>
    <row r="130" spans="1:6" x14ac:dyDescent="0.25">
      <c r="A130" s="7" t="s">
        <v>27</v>
      </c>
      <c r="B130" s="125">
        <v>106</v>
      </c>
      <c r="C130" s="125">
        <v>72131340</v>
      </c>
      <c r="D130" s="197">
        <v>680484</v>
      </c>
      <c r="E130" s="153">
        <v>49</v>
      </c>
      <c r="F130" s="127">
        <v>1.97</v>
      </c>
    </row>
    <row r="131" spans="1:6" x14ac:dyDescent="0.25">
      <c r="A131" s="7" t="s">
        <v>28</v>
      </c>
      <c r="B131" s="125">
        <v>208</v>
      </c>
      <c r="C131" s="125">
        <v>135886426</v>
      </c>
      <c r="D131" s="197">
        <v>653300</v>
      </c>
      <c r="E131" s="153">
        <v>52</v>
      </c>
      <c r="F131" s="127">
        <v>1.94</v>
      </c>
    </row>
    <row r="132" spans="1:6" x14ac:dyDescent="0.25">
      <c r="A132" s="7" t="s">
        <v>29</v>
      </c>
      <c r="B132" s="125">
        <v>138</v>
      </c>
      <c r="C132" s="125">
        <v>87904968</v>
      </c>
      <c r="D132" s="197">
        <f>+C132/B132</f>
        <v>636992.52173913049</v>
      </c>
      <c r="E132" s="153">
        <v>51</v>
      </c>
      <c r="F132" s="177">
        <v>1.97</v>
      </c>
    </row>
    <row r="133" spans="1:6" x14ac:dyDescent="0.25">
      <c r="A133" s="7" t="s">
        <v>30</v>
      </c>
      <c r="B133" s="125">
        <v>394</v>
      </c>
      <c r="C133" s="125">
        <v>235364792</v>
      </c>
      <c r="D133" s="197">
        <f>+C133/B133</f>
        <v>597372.56852791877</v>
      </c>
      <c r="E133" s="153">
        <v>53</v>
      </c>
      <c r="F133" s="127">
        <v>1.97</v>
      </c>
    </row>
    <row r="134" spans="1:6" x14ac:dyDescent="0.25">
      <c r="A134" s="7" t="s">
        <v>31</v>
      </c>
      <c r="B134" s="78">
        <v>317</v>
      </c>
      <c r="C134" s="78">
        <v>187768417</v>
      </c>
      <c r="D134" s="197">
        <f>+C134/B134</f>
        <v>592329.39116719249</v>
      </c>
      <c r="E134" s="153">
        <v>52</v>
      </c>
      <c r="F134" s="81">
        <v>1.96</v>
      </c>
    </row>
    <row r="135" spans="1:6" x14ac:dyDescent="0.25">
      <c r="A135" s="9"/>
      <c r="B135" s="154"/>
      <c r="C135" s="154"/>
      <c r="D135" s="198"/>
      <c r="E135" s="155"/>
      <c r="F135" s="156"/>
    </row>
    <row r="136" spans="1:6" x14ac:dyDescent="0.25">
      <c r="A136" s="29" t="s">
        <v>0</v>
      </c>
      <c r="B136" s="83">
        <f>SUM(B123:B135)</f>
        <v>2251</v>
      </c>
      <c r="C136" s="83">
        <f>SUM(C123:C135)</f>
        <v>1400278871</v>
      </c>
      <c r="D136" s="199">
        <f>C136/B136</f>
        <v>622069.68947134609</v>
      </c>
      <c r="E136" s="85">
        <f>(($C123*E123)+($C124*E124)+($C125*E125)+($C126*E126)+($C127*E127)+($C128*E128)+($C129*E129)+($C130*E130)+($C131*E131)+($C132*E132)+($C133*E133)+($C134*E134))/$C136</f>
        <v>52.428778900713702</v>
      </c>
      <c r="F136" s="86">
        <f>(($C123*F123)+($C124*F124)+($C125*F125)+($C126*F126)+($C127*F127)+($C128*F128)+($C129*F129)+($C130*F130)+($C131*F131)+($C132*F132)+($C133*F133)+($C134*F134))/$C136</f>
        <v>1.9621581145246034</v>
      </c>
    </row>
    <row r="137" spans="1:6" x14ac:dyDescent="0.25">
      <c r="A137" s="32"/>
      <c r="B137" s="87"/>
      <c r="C137" s="87"/>
      <c r="D137" s="98"/>
      <c r="E137" s="88"/>
      <c r="F137" s="89"/>
    </row>
    <row r="138" spans="1:6" x14ac:dyDescent="0.25">
      <c r="A138" s="9" t="s">
        <v>89</v>
      </c>
      <c r="B138" s="78"/>
      <c r="C138" s="78"/>
      <c r="D138" s="99"/>
      <c r="E138" s="80"/>
      <c r="F138" s="81"/>
    </row>
    <row r="139" spans="1:6" x14ac:dyDescent="0.25">
      <c r="A139" s="7" t="s">
        <v>20</v>
      </c>
      <c r="B139" s="125">
        <v>404</v>
      </c>
      <c r="C139" s="125">
        <v>287867269</v>
      </c>
      <c r="D139" s="124">
        <f>C139/B139</f>
        <v>712542.74504950491</v>
      </c>
      <c r="E139" s="153">
        <v>39</v>
      </c>
      <c r="F139" s="127">
        <v>2.09</v>
      </c>
    </row>
    <row r="140" spans="1:6" x14ac:dyDescent="0.25">
      <c r="A140" s="7" t="s">
        <v>21</v>
      </c>
      <c r="B140" s="125">
        <v>286</v>
      </c>
      <c r="C140" s="125">
        <v>201916558</v>
      </c>
      <c r="D140" s="124">
        <v>706002</v>
      </c>
      <c r="E140" s="153">
        <v>37</v>
      </c>
      <c r="F140" s="127">
        <v>2.11</v>
      </c>
    </row>
    <row r="141" spans="1:6" x14ac:dyDescent="0.25">
      <c r="A141" s="7" t="s">
        <v>22</v>
      </c>
      <c r="B141" s="125">
        <v>542</v>
      </c>
      <c r="C141" s="125">
        <v>382139296</v>
      </c>
      <c r="D141" s="124">
        <v>705054</v>
      </c>
      <c r="E141" s="153">
        <v>41</v>
      </c>
      <c r="F141" s="127">
        <v>2.14</v>
      </c>
    </row>
    <row r="142" spans="1:6" x14ac:dyDescent="0.25">
      <c r="A142" s="7" t="s">
        <v>23</v>
      </c>
      <c r="B142" s="125">
        <v>352</v>
      </c>
      <c r="C142" s="125">
        <v>255354424</v>
      </c>
      <c r="D142" s="124">
        <v>725439</v>
      </c>
      <c r="E142" s="153">
        <v>38</v>
      </c>
      <c r="F142" s="127">
        <v>2.14</v>
      </c>
    </row>
    <row r="143" spans="1:6" x14ac:dyDescent="0.25">
      <c r="A143" s="7" t="s">
        <v>24</v>
      </c>
      <c r="B143" s="125">
        <v>274</v>
      </c>
      <c r="C143" s="180">
        <v>177339417</v>
      </c>
      <c r="D143" s="124">
        <v>647224</v>
      </c>
      <c r="E143" s="153">
        <v>36</v>
      </c>
      <c r="F143" s="189">
        <v>2.12</v>
      </c>
    </row>
    <row r="144" spans="1:6" x14ac:dyDescent="0.25">
      <c r="A144" s="7" t="s">
        <v>25</v>
      </c>
      <c r="B144" s="74">
        <v>262</v>
      </c>
      <c r="C144" s="74">
        <v>181067643</v>
      </c>
      <c r="D144" s="124">
        <v>691098</v>
      </c>
      <c r="E144" s="153">
        <v>39</v>
      </c>
      <c r="F144" s="169">
        <v>2.08</v>
      </c>
    </row>
    <row r="145" spans="1:6" x14ac:dyDescent="0.25">
      <c r="A145" s="7" t="s">
        <v>26</v>
      </c>
      <c r="B145" s="78">
        <v>325</v>
      </c>
      <c r="C145" s="78">
        <v>173425980</v>
      </c>
      <c r="D145" s="124">
        <v>533618</v>
      </c>
      <c r="E145" s="153">
        <v>33</v>
      </c>
      <c r="F145" s="81">
        <v>2.0499999999999998</v>
      </c>
    </row>
    <row r="146" spans="1:6" x14ac:dyDescent="0.25">
      <c r="A146" s="7" t="s">
        <v>27</v>
      </c>
      <c r="B146" s="78">
        <v>568</v>
      </c>
      <c r="C146" s="78">
        <v>396293620</v>
      </c>
      <c r="D146" s="124">
        <v>697700</v>
      </c>
      <c r="E146" s="153">
        <v>40</v>
      </c>
      <c r="F146" s="81">
        <v>2.08</v>
      </c>
    </row>
    <row r="147" spans="1:6" x14ac:dyDescent="0.25">
      <c r="A147" s="7" t="s">
        <v>28</v>
      </c>
      <c r="B147" s="136">
        <v>393</v>
      </c>
      <c r="C147" s="137">
        <v>260734310</v>
      </c>
      <c r="D147" s="124">
        <v>663446</v>
      </c>
      <c r="E147" s="153">
        <v>39</v>
      </c>
      <c r="F147" s="127">
        <v>2.08</v>
      </c>
    </row>
    <row r="148" spans="1:6" x14ac:dyDescent="0.25">
      <c r="A148" s="145" t="s">
        <v>29</v>
      </c>
      <c r="B148" s="172">
        <v>366</v>
      </c>
      <c r="C148" s="133">
        <v>250243985</v>
      </c>
      <c r="D148" s="124">
        <f>+C148/B148</f>
        <v>683726.73497267754</v>
      </c>
      <c r="E148" s="153">
        <v>38</v>
      </c>
      <c r="F148" s="81">
        <v>1.99</v>
      </c>
    </row>
    <row r="149" spans="1:6" x14ac:dyDescent="0.25">
      <c r="A149" s="145" t="s">
        <v>30</v>
      </c>
      <c r="B149" s="171">
        <v>702</v>
      </c>
      <c r="C149" s="141">
        <v>584981088</v>
      </c>
      <c r="D149" s="124">
        <f>+C149/B149</f>
        <v>833306.39316239313</v>
      </c>
      <c r="E149" s="153">
        <v>40</v>
      </c>
      <c r="F149" s="169">
        <v>1.99</v>
      </c>
    </row>
    <row r="150" spans="1:6" x14ac:dyDescent="0.25">
      <c r="A150" s="145" t="s">
        <v>31</v>
      </c>
      <c r="B150" s="125">
        <v>568</v>
      </c>
      <c r="C150" s="125">
        <v>392481584</v>
      </c>
      <c r="D150" s="124">
        <f>+C150/B150</f>
        <v>690988.70422535215</v>
      </c>
      <c r="E150" s="153">
        <v>36</v>
      </c>
      <c r="F150" s="190">
        <v>1.97</v>
      </c>
    </row>
    <row r="151" spans="1:6" x14ac:dyDescent="0.25">
      <c r="A151" s="7"/>
      <c r="B151" s="78"/>
      <c r="C151" s="78"/>
      <c r="D151" s="96"/>
      <c r="E151" s="80"/>
      <c r="F151" s="81"/>
    </row>
    <row r="152" spans="1:6" x14ac:dyDescent="0.25">
      <c r="A152" s="29" t="s">
        <v>0</v>
      </c>
      <c r="B152" s="83">
        <f>SUM(B139:B151)</f>
        <v>5042</v>
      </c>
      <c r="C152" s="83">
        <f>SUM(C139:C151)</f>
        <v>3543845174</v>
      </c>
      <c r="D152" s="97">
        <f>C152/B152</f>
        <v>702864.96905989689</v>
      </c>
      <c r="E152" s="85">
        <f>(($C139*E139)+($C140*E140)+($C141*E141)+($C142*E142)+($C143*E143)+($C144*E144)+($C145*E145)+($C146*E146)+($C147*E147)+($C148*E148)+($C149*E149)+($C150*E150))/$C152</f>
        <v>38.459937719051155</v>
      </c>
      <c r="F152" s="86">
        <f>(($C139*F139)+($C140*F140)+($C141*F141)+($C142*F142)+($C143*F143)+($C144*F144)+($C145*F145)+($C146*F146)+($C147*F147)+($C148*F148)+($C149*F149)+($C150*F150))/$C152</f>
        <v>2.0604543828810056</v>
      </c>
    </row>
    <row r="153" spans="1:6" x14ac:dyDescent="0.25">
      <c r="A153" s="9"/>
      <c r="B153" s="154"/>
      <c r="C153" s="154"/>
      <c r="D153" s="159"/>
      <c r="E153" s="155"/>
      <c r="F153" s="156"/>
    </row>
    <row r="154" spans="1:6" x14ac:dyDescent="0.25">
      <c r="A154" s="9" t="s">
        <v>76</v>
      </c>
      <c r="B154" s="154"/>
      <c r="C154" s="154"/>
      <c r="D154" s="160"/>
      <c r="E154" s="155"/>
      <c r="F154" s="156"/>
    </row>
    <row r="155" spans="1:6" x14ac:dyDescent="0.25">
      <c r="A155" s="7" t="s">
        <v>20</v>
      </c>
      <c r="B155" s="53">
        <v>2</v>
      </c>
      <c r="C155" s="53">
        <v>715103</v>
      </c>
      <c r="D155" s="196">
        <f>C155/B155</f>
        <v>357551.5</v>
      </c>
      <c r="E155" s="153">
        <v>44</v>
      </c>
      <c r="F155" s="25">
        <v>1.92</v>
      </c>
    </row>
    <row r="156" spans="1:6" x14ac:dyDescent="0.25">
      <c r="A156" s="7" t="s">
        <v>21</v>
      </c>
      <c r="B156" s="136">
        <v>0</v>
      </c>
      <c r="C156" s="125">
        <v>0</v>
      </c>
      <c r="D156" s="96">
        <v>0</v>
      </c>
      <c r="E156" s="153">
        <v>0</v>
      </c>
      <c r="F156" s="127">
        <v>0</v>
      </c>
    </row>
    <row r="157" spans="1:6" x14ac:dyDescent="0.25">
      <c r="A157" s="7" t="s">
        <v>22</v>
      </c>
      <c r="B157" s="136">
        <v>0</v>
      </c>
      <c r="C157" s="125">
        <v>0</v>
      </c>
      <c r="D157" s="96">
        <v>0</v>
      </c>
      <c r="E157" s="153">
        <v>0</v>
      </c>
      <c r="F157" s="127">
        <v>0</v>
      </c>
    </row>
    <row r="158" spans="1:6" x14ac:dyDescent="0.25">
      <c r="A158" s="7" t="s">
        <v>23</v>
      </c>
      <c r="B158" s="136">
        <v>0</v>
      </c>
      <c r="C158" s="125">
        <v>0</v>
      </c>
      <c r="D158" s="96">
        <v>0</v>
      </c>
      <c r="E158" s="153">
        <v>0</v>
      </c>
      <c r="F158" s="127">
        <v>0</v>
      </c>
    </row>
    <row r="159" spans="1:6" x14ac:dyDescent="0.25">
      <c r="A159" s="7" t="s">
        <v>24</v>
      </c>
      <c r="B159" s="136">
        <v>0</v>
      </c>
      <c r="C159" s="125">
        <v>0</v>
      </c>
      <c r="D159" s="96">
        <v>0</v>
      </c>
      <c r="E159" s="153">
        <v>0</v>
      </c>
      <c r="F159" s="127">
        <v>0</v>
      </c>
    </row>
    <row r="160" spans="1:6" x14ac:dyDescent="0.25">
      <c r="A160" s="7" t="s">
        <v>25</v>
      </c>
      <c r="B160" s="136">
        <v>0</v>
      </c>
      <c r="C160" s="125">
        <v>0</v>
      </c>
      <c r="D160" s="96">
        <v>0</v>
      </c>
      <c r="E160" s="153">
        <v>0</v>
      </c>
      <c r="F160" s="127">
        <v>0</v>
      </c>
    </row>
    <row r="161" spans="1:6" x14ac:dyDescent="0.25">
      <c r="A161" s="7" t="s">
        <v>26</v>
      </c>
      <c r="B161" s="136">
        <v>0</v>
      </c>
      <c r="C161" s="125">
        <v>0</v>
      </c>
      <c r="D161" s="96">
        <v>0</v>
      </c>
      <c r="E161" s="153">
        <v>0</v>
      </c>
      <c r="F161" s="127">
        <v>0</v>
      </c>
    </row>
    <row r="162" spans="1:6" x14ac:dyDescent="0.25">
      <c r="A162" s="7" t="s">
        <v>27</v>
      </c>
      <c r="B162" s="136">
        <v>0</v>
      </c>
      <c r="C162" s="125">
        <v>0</v>
      </c>
      <c r="D162" s="96">
        <v>0</v>
      </c>
      <c r="E162" s="153">
        <v>0</v>
      </c>
      <c r="F162" s="127">
        <v>0</v>
      </c>
    </row>
    <row r="163" spans="1:6" x14ac:dyDescent="0.25">
      <c r="A163" s="7" t="s">
        <v>28</v>
      </c>
      <c r="B163" s="136">
        <v>0</v>
      </c>
      <c r="C163" s="125">
        <v>0</v>
      </c>
      <c r="D163" s="96">
        <v>0</v>
      </c>
      <c r="E163" s="153">
        <v>0</v>
      </c>
      <c r="F163" s="127">
        <v>0</v>
      </c>
    </row>
    <row r="164" spans="1:6" x14ac:dyDescent="0.25">
      <c r="A164" s="7" t="s">
        <v>29</v>
      </c>
      <c r="B164" s="136">
        <v>0</v>
      </c>
      <c r="C164" s="125">
        <v>0</v>
      </c>
      <c r="D164" s="96">
        <v>0</v>
      </c>
      <c r="E164" s="153">
        <v>0</v>
      </c>
      <c r="F164" s="127">
        <v>0</v>
      </c>
    </row>
    <row r="165" spans="1:6" x14ac:dyDescent="0.25">
      <c r="A165" s="7" t="s">
        <v>30</v>
      </c>
      <c r="B165" s="125">
        <v>0</v>
      </c>
      <c r="C165" s="180">
        <v>0</v>
      </c>
      <c r="D165" s="96">
        <v>0</v>
      </c>
      <c r="E165" s="153">
        <v>0</v>
      </c>
      <c r="F165" s="190">
        <v>0</v>
      </c>
    </row>
    <row r="166" spans="1:6" x14ac:dyDescent="0.25">
      <c r="A166" s="7" t="s">
        <v>31</v>
      </c>
      <c r="B166" s="125">
        <v>0</v>
      </c>
      <c r="C166" s="180">
        <v>0</v>
      </c>
      <c r="D166" s="96">
        <v>0</v>
      </c>
      <c r="E166" s="153">
        <v>0</v>
      </c>
      <c r="F166" s="190">
        <v>0</v>
      </c>
    </row>
    <row r="167" spans="1:6" x14ac:dyDescent="0.25">
      <c r="A167" s="9"/>
      <c r="B167" s="154"/>
      <c r="C167" s="154"/>
      <c r="D167" s="160"/>
      <c r="E167" s="156"/>
      <c r="F167" s="156"/>
    </row>
    <row r="168" spans="1:6" x14ac:dyDescent="0.25">
      <c r="A168" s="29" t="s">
        <v>0</v>
      </c>
      <c r="B168" s="83">
        <f>SUM(B155:B167)</f>
        <v>2</v>
      </c>
      <c r="C168" s="83">
        <f>SUM(C155:C167)</f>
        <v>715103</v>
      </c>
      <c r="D168" s="97">
        <f>C168/B168</f>
        <v>357551.5</v>
      </c>
      <c r="E168" s="85">
        <f>(($C155*E155)+($C156*E156)+($C157*E157)+($C158*E158)+($C159*E159)+($C160*E160)+($C161*E161)+($C162*E162)+($C163*E163)+($C164*E164)+($C165*E165)+($C166*E166))/$C168</f>
        <v>44</v>
      </c>
      <c r="F168" s="86">
        <f>(($C155*F155)+($C156*F156)+($C157*F157)+($C158*F158)+($C159*F159)+($C160*F160)+($C161*F161)+($C162*F162)+($C163*F163)+($C164*F164)+($C165*F165)+($C166*F166))/$C168</f>
        <v>1.92</v>
      </c>
    </row>
    <row r="169" spans="1:6" x14ac:dyDescent="0.25">
      <c r="A169" s="227"/>
      <c r="B169" s="228"/>
      <c r="C169" s="228"/>
      <c r="D169" s="159"/>
      <c r="E169" s="217"/>
      <c r="F169" s="163"/>
    </row>
    <row r="170" spans="1:6" x14ac:dyDescent="0.25">
      <c r="A170" s="229" t="s">
        <v>86</v>
      </c>
      <c r="B170" s="230"/>
      <c r="C170" s="230"/>
      <c r="D170" s="160"/>
      <c r="E170" s="231"/>
      <c r="F170" s="164"/>
    </row>
    <row r="171" spans="1:6" x14ac:dyDescent="0.25">
      <c r="A171" s="7" t="s">
        <v>20</v>
      </c>
      <c r="B171" s="201">
        <v>300</v>
      </c>
      <c r="C171" s="125">
        <v>184792109</v>
      </c>
      <c r="D171" s="96">
        <f>C171/B171</f>
        <v>615973.69666666666</v>
      </c>
      <c r="E171" s="153">
        <v>56</v>
      </c>
      <c r="F171" s="127">
        <v>1.69</v>
      </c>
    </row>
    <row r="172" spans="1:6" x14ac:dyDescent="0.25">
      <c r="A172" s="7" t="s">
        <v>21</v>
      </c>
      <c r="B172" s="201">
        <v>186</v>
      </c>
      <c r="C172" s="125">
        <v>120827033</v>
      </c>
      <c r="D172" s="96">
        <v>649608</v>
      </c>
      <c r="E172" s="153">
        <v>56</v>
      </c>
      <c r="F172" s="127">
        <v>1.82</v>
      </c>
    </row>
    <row r="173" spans="1:6" x14ac:dyDescent="0.25">
      <c r="A173" s="7" t="s">
        <v>22</v>
      </c>
      <c r="B173" s="193">
        <v>349</v>
      </c>
      <c r="C173" s="193">
        <v>239083122</v>
      </c>
      <c r="D173" s="96">
        <v>685052</v>
      </c>
      <c r="E173" s="153">
        <v>55</v>
      </c>
      <c r="F173" s="190">
        <v>1.66</v>
      </c>
    </row>
    <row r="174" spans="1:6" x14ac:dyDescent="0.25">
      <c r="A174" s="7" t="s">
        <v>23</v>
      </c>
      <c r="B174" s="201">
        <v>197</v>
      </c>
      <c r="C174" s="125">
        <v>134414209</v>
      </c>
      <c r="D174" s="96">
        <v>682306</v>
      </c>
      <c r="E174" s="153">
        <v>56</v>
      </c>
      <c r="F174" s="127">
        <v>1.68</v>
      </c>
    </row>
    <row r="175" spans="1:6" x14ac:dyDescent="0.25">
      <c r="A175" s="7" t="s">
        <v>24</v>
      </c>
      <c r="B175" s="125">
        <v>224</v>
      </c>
      <c r="C175" s="125">
        <v>157829938</v>
      </c>
      <c r="D175" s="96">
        <v>704598</v>
      </c>
      <c r="E175" s="153">
        <v>57</v>
      </c>
      <c r="F175" s="177">
        <v>1.87</v>
      </c>
    </row>
    <row r="176" spans="1:6" x14ac:dyDescent="0.25">
      <c r="A176" s="7" t="s">
        <v>25</v>
      </c>
      <c r="B176" s="193">
        <v>166</v>
      </c>
      <c r="C176" s="193">
        <v>96273103</v>
      </c>
      <c r="D176" s="96">
        <v>579958</v>
      </c>
      <c r="E176" s="153">
        <v>56</v>
      </c>
      <c r="F176" s="190">
        <v>1.93</v>
      </c>
    </row>
    <row r="177" spans="1:6" x14ac:dyDescent="0.25">
      <c r="A177" s="7" t="s">
        <v>26</v>
      </c>
      <c r="B177" s="78">
        <v>203</v>
      </c>
      <c r="C177" s="78">
        <v>129351308</v>
      </c>
      <c r="D177" s="96">
        <v>637199</v>
      </c>
      <c r="E177" s="153">
        <v>56</v>
      </c>
      <c r="F177" s="81">
        <v>1.88</v>
      </c>
    </row>
    <row r="178" spans="1:6" x14ac:dyDescent="0.25">
      <c r="A178" s="7" t="s">
        <v>27</v>
      </c>
      <c r="B178" s="78">
        <v>246</v>
      </c>
      <c r="C178" s="78">
        <v>150195544</v>
      </c>
      <c r="D178" s="96">
        <v>610551</v>
      </c>
      <c r="E178" s="153">
        <v>55</v>
      </c>
      <c r="F178" s="81">
        <v>1.87</v>
      </c>
    </row>
    <row r="179" spans="1:6" x14ac:dyDescent="0.25">
      <c r="A179" s="7" t="s">
        <v>28</v>
      </c>
      <c r="B179" s="142">
        <v>314</v>
      </c>
      <c r="C179" s="141">
        <v>221307547</v>
      </c>
      <c r="D179" s="96">
        <v>704801</v>
      </c>
      <c r="E179" s="153">
        <v>55</v>
      </c>
      <c r="F179" s="77">
        <v>1.76</v>
      </c>
    </row>
    <row r="180" spans="1:6" x14ac:dyDescent="0.25">
      <c r="A180" s="7" t="s">
        <v>29</v>
      </c>
      <c r="B180" s="78">
        <v>294</v>
      </c>
      <c r="C180" s="78">
        <v>204240604</v>
      </c>
      <c r="D180" s="96">
        <f>+C180/B180</f>
        <v>694695.93197278911</v>
      </c>
      <c r="E180" s="153">
        <v>55</v>
      </c>
      <c r="F180" s="81">
        <v>1.73</v>
      </c>
    </row>
    <row r="181" spans="1:6" x14ac:dyDescent="0.25">
      <c r="A181" s="7" t="s">
        <v>30</v>
      </c>
      <c r="B181" s="136">
        <v>336</v>
      </c>
      <c r="C181" s="137">
        <v>230232617</v>
      </c>
      <c r="D181" s="96">
        <f>+C181/B181</f>
        <v>685216.12202380947</v>
      </c>
      <c r="E181" s="153">
        <v>58</v>
      </c>
      <c r="F181" s="127">
        <v>1.73</v>
      </c>
    </row>
    <row r="182" spans="1:6" x14ac:dyDescent="0.25">
      <c r="A182" s="7" t="s">
        <v>31</v>
      </c>
      <c r="B182" s="125">
        <v>620</v>
      </c>
      <c r="C182" s="137">
        <v>396191767</v>
      </c>
      <c r="D182" s="96">
        <f>+C182/B182</f>
        <v>639018.97903225804</v>
      </c>
      <c r="E182" s="153">
        <v>55</v>
      </c>
      <c r="F182" s="190">
        <v>1.72</v>
      </c>
    </row>
    <row r="183" spans="1:6" x14ac:dyDescent="0.25">
      <c r="A183" s="237"/>
      <c r="B183" s="238"/>
      <c r="C183" s="238"/>
      <c r="D183" s="239"/>
      <c r="E183" s="82"/>
      <c r="F183" s="236"/>
    </row>
    <row r="184" spans="1:6" x14ac:dyDescent="0.25">
      <c r="A184" s="29" t="s">
        <v>0</v>
      </c>
      <c r="B184" s="83">
        <f>SUM(B171:B182)</f>
        <v>3435</v>
      </c>
      <c r="C184" s="83">
        <f>SUM(C171:C182)</f>
        <v>2264738901</v>
      </c>
      <c r="D184" s="97">
        <f>C184/B184</f>
        <v>659312.63493449776</v>
      </c>
      <c r="E184" s="85">
        <f>(($C171*E171)+($C172*E172)+($C173*E173)+($C174*E174)+($C175*E175)+($C176*E176)+($C177*E177)+($C178*E178)+($C179*E179)+($C180*E180)+($C181*E181)+($C182*E182))/$C184</f>
        <v>55.73828178968521</v>
      </c>
      <c r="F184" s="86">
        <f>(($C171*F171)+($C172*F172)+($C173*F173)+($C174*F174)+($C175*F175)+($C176*F176)+($C177*F177)+($C178*F178)+($C179*F179)+($C180*F180)+($C181*F181)+($C182*F182))/$C184</f>
        <v>1.7584732216201728</v>
      </c>
    </row>
    <row r="185" spans="1:6" x14ac:dyDescent="0.25">
      <c r="A185" s="145"/>
      <c r="B185" s="132"/>
      <c r="C185" s="132"/>
      <c r="D185" s="99"/>
      <c r="E185" s="170"/>
      <c r="F185" s="166"/>
    </row>
    <row r="186" spans="1:6" x14ac:dyDescent="0.25">
      <c r="A186" s="9" t="s">
        <v>56</v>
      </c>
      <c r="B186" s="78"/>
      <c r="C186" s="78"/>
      <c r="D186" s="99"/>
      <c r="E186" s="153"/>
      <c r="F186" s="81"/>
    </row>
    <row r="187" spans="1:6" x14ac:dyDescent="0.25">
      <c r="A187" s="7" t="s">
        <v>20</v>
      </c>
      <c r="B187" s="136">
        <v>0</v>
      </c>
      <c r="C187" s="125">
        <v>0</v>
      </c>
      <c r="D187" s="96">
        <v>0</v>
      </c>
      <c r="E187" s="153">
        <v>0</v>
      </c>
      <c r="F187" s="189">
        <v>0</v>
      </c>
    </row>
    <row r="188" spans="1:6" x14ac:dyDescent="0.25">
      <c r="A188" s="7" t="s">
        <v>21</v>
      </c>
      <c r="B188" s="136">
        <v>0</v>
      </c>
      <c r="C188" s="125">
        <v>0</v>
      </c>
      <c r="D188" s="96">
        <v>0</v>
      </c>
      <c r="E188" s="153">
        <v>0</v>
      </c>
      <c r="F188" s="189">
        <v>0</v>
      </c>
    </row>
    <row r="189" spans="1:6" x14ac:dyDescent="0.25">
      <c r="A189" s="7" t="s">
        <v>22</v>
      </c>
      <c r="B189" s="136">
        <v>0</v>
      </c>
      <c r="C189" s="125">
        <v>0</v>
      </c>
      <c r="D189" s="96">
        <v>0</v>
      </c>
      <c r="E189" s="153">
        <v>0</v>
      </c>
      <c r="F189" s="189">
        <v>0</v>
      </c>
    </row>
    <row r="190" spans="1:6" x14ac:dyDescent="0.25">
      <c r="A190" s="7" t="s">
        <v>23</v>
      </c>
      <c r="B190" s="136">
        <v>0</v>
      </c>
      <c r="C190" s="125">
        <v>0</v>
      </c>
      <c r="D190" s="96">
        <v>0</v>
      </c>
      <c r="E190" s="153">
        <v>0</v>
      </c>
      <c r="F190" s="189">
        <v>0</v>
      </c>
    </row>
    <row r="191" spans="1:6" x14ac:dyDescent="0.25">
      <c r="A191" s="7" t="s">
        <v>24</v>
      </c>
      <c r="B191" s="136">
        <v>0</v>
      </c>
      <c r="C191" s="125">
        <v>0</v>
      </c>
      <c r="D191" s="96">
        <v>0</v>
      </c>
      <c r="E191" s="153">
        <v>0</v>
      </c>
      <c r="F191" s="189">
        <v>0</v>
      </c>
    </row>
    <row r="192" spans="1:6" x14ac:dyDescent="0.25">
      <c r="A192" s="7" t="s">
        <v>25</v>
      </c>
      <c r="B192" s="136">
        <v>0</v>
      </c>
      <c r="C192" s="125">
        <v>0</v>
      </c>
      <c r="D192" s="96">
        <v>0</v>
      </c>
      <c r="E192" s="153">
        <v>0</v>
      </c>
      <c r="F192" s="189">
        <v>0</v>
      </c>
    </row>
    <row r="193" spans="1:6" x14ac:dyDescent="0.25">
      <c r="A193" s="7" t="s">
        <v>26</v>
      </c>
      <c r="B193" s="136">
        <v>0</v>
      </c>
      <c r="C193" s="125">
        <v>0</v>
      </c>
      <c r="D193" s="96">
        <v>0</v>
      </c>
      <c r="E193" s="153">
        <v>0</v>
      </c>
      <c r="F193" s="189">
        <v>0</v>
      </c>
    </row>
    <row r="194" spans="1:6" x14ac:dyDescent="0.25">
      <c r="A194" s="7" t="s">
        <v>27</v>
      </c>
      <c r="B194" s="136">
        <v>0</v>
      </c>
      <c r="C194" s="125">
        <v>0</v>
      </c>
      <c r="D194" s="96">
        <v>0</v>
      </c>
      <c r="E194" s="153">
        <v>0</v>
      </c>
      <c r="F194" s="127">
        <v>0</v>
      </c>
    </row>
    <row r="195" spans="1:6" x14ac:dyDescent="0.25">
      <c r="A195" s="145" t="s">
        <v>28</v>
      </c>
      <c r="B195" s="136">
        <v>0</v>
      </c>
      <c r="C195" s="125">
        <v>0</v>
      </c>
      <c r="D195" s="96">
        <v>0</v>
      </c>
      <c r="E195" s="153">
        <v>0</v>
      </c>
      <c r="F195" s="127">
        <v>0</v>
      </c>
    </row>
    <row r="196" spans="1:6" x14ac:dyDescent="0.25">
      <c r="A196" s="7" t="s">
        <v>29</v>
      </c>
      <c r="B196" s="136">
        <v>0</v>
      </c>
      <c r="C196" s="125">
        <v>0</v>
      </c>
      <c r="D196" s="96">
        <v>0</v>
      </c>
      <c r="E196" s="153">
        <v>0</v>
      </c>
      <c r="F196" s="127">
        <v>0</v>
      </c>
    </row>
    <row r="197" spans="1:6" x14ac:dyDescent="0.25">
      <c r="A197" s="7" t="s">
        <v>30</v>
      </c>
      <c r="B197" s="125">
        <v>0</v>
      </c>
      <c r="C197" s="180">
        <v>0</v>
      </c>
      <c r="D197" s="96">
        <v>0</v>
      </c>
      <c r="E197" s="153">
        <v>0</v>
      </c>
      <c r="F197" s="190">
        <v>0</v>
      </c>
    </row>
    <row r="198" spans="1:6" x14ac:dyDescent="0.25">
      <c r="A198" s="7" t="s">
        <v>31</v>
      </c>
      <c r="B198" s="136">
        <v>0</v>
      </c>
      <c r="C198" s="125">
        <v>0</v>
      </c>
      <c r="D198" s="96">
        <v>0</v>
      </c>
      <c r="E198" s="153">
        <v>0</v>
      </c>
      <c r="F198" s="127">
        <v>0</v>
      </c>
    </row>
    <row r="199" spans="1:6" x14ac:dyDescent="0.25">
      <c r="A199" s="7"/>
      <c r="B199" s="78"/>
      <c r="C199" s="78"/>
      <c r="D199" s="96"/>
      <c r="E199" s="80"/>
      <c r="F199" s="81"/>
    </row>
    <row r="200" spans="1:6" x14ac:dyDescent="0.25">
      <c r="A200" s="29" t="s">
        <v>0</v>
      </c>
      <c r="B200" s="83">
        <f>SUM(B187:B199)</f>
        <v>0</v>
      </c>
      <c r="C200" s="83">
        <v>0</v>
      </c>
      <c r="D200" s="97">
        <v>0</v>
      </c>
      <c r="E200" s="85">
        <v>0</v>
      </c>
      <c r="F200" s="86">
        <v>0</v>
      </c>
    </row>
    <row r="201" spans="1:6" x14ac:dyDescent="0.25">
      <c r="A201" s="32"/>
      <c r="B201" s="87"/>
      <c r="C201" s="87"/>
      <c r="D201" s="98"/>
      <c r="E201" s="88"/>
      <c r="F201" s="89"/>
    </row>
    <row r="202" spans="1:6" x14ac:dyDescent="0.25">
      <c r="A202" s="9" t="s">
        <v>1</v>
      </c>
      <c r="B202" s="78"/>
      <c r="C202" s="78"/>
      <c r="D202" s="99"/>
      <c r="E202" s="80"/>
      <c r="F202" s="81"/>
    </row>
    <row r="203" spans="1:6" x14ac:dyDescent="0.25">
      <c r="A203" s="7" t="s">
        <v>20</v>
      </c>
      <c r="B203" s="125">
        <v>720</v>
      </c>
      <c r="C203" s="125">
        <v>654596321</v>
      </c>
      <c r="D203" s="124">
        <f>C203/B203</f>
        <v>909161.55694444443</v>
      </c>
      <c r="E203" s="153">
        <v>47</v>
      </c>
      <c r="F203" s="127">
        <v>2.1800000000000002</v>
      </c>
    </row>
    <row r="204" spans="1:6" x14ac:dyDescent="0.25">
      <c r="A204" s="7" t="s">
        <v>21</v>
      </c>
      <c r="B204" s="125">
        <v>675</v>
      </c>
      <c r="C204" s="125">
        <v>601684132</v>
      </c>
      <c r="D204" s="124">
        <v>891384</v>
      </c>
      <c r="E204" s="153">
        <v>49</v>
      </c>
      <c r="F204" s="127">
        <v>2.17</v>
      </c>
    </row>
    <row r="205" spans="1:6" x14ac:dyDescent="0.25">
      <c r="A205" s="7" t="s">
        <v>22</v>
      </c>
      <c r="B205" s="125">
        <v>761</v>
      </c>
      <c r="C205" s="125">
        <v>674226708</v>
      </c>
      <c r="D205" s="124">
        <v>885975</v>
      </c>
      <c r="E205" s="153">
        <v>47</v>
      </c>
      <c r="F205" s="190">
        <v>2.37</v>
      </c>
    </row>
    <row r="206" spans="1:6" x14ac:dyDescent="0.25">
      <c r="A206" s="7" t="s">
        <v>23</v>
      </c>
      <c r="B206" s="125">
        <v>546</v>
      </c>
      <c r="C206" s="125">
        <v>453378952</v>
      </c>
      <c r="D206" s="124">
        <v>830364</v>
      </c>
      <c r="E206" s="153">
        <v>48</v>
      </c>
      <c r="F206" s="127">
        <v>2.42</v>
      </c>
    </row>
    <row r="207" spans="1:6" x14ac:dyDescent="0.25">
      <c r="A207" s="7" t="s">
        <v>24</v>
      </c>
      <c r="B207" s="125">
        <v>654</v>
      </c>
      <c r="C207" s="124">
        <v>569546940</v>
      </c>
      <c r="D207" s="124">
        <v>870867</v>
      </c>
      <c r="E207" s="153">
        <v>48</v>
      </c>
      <c r="F207" s="190">
        <v>2.4</v>
      </c>
    </row>
    <row r="208" spans="1:6" x14ac:dyDescent="0.25">
      <c r="A208" s="7" t="s">
        <v>25</v>
      </c>
      <c r="B208" s="125">
        <v>1377</v>
      </c>
      <c r="C208" s="74">
        <v>1211945873</v>
      </c>
      <c r="D208" s="124">
        <v>880135</v>
      </c>
      <c r="E208" s="153">
        <v>52</v>
      </c>
      <c r="F208" s="190">
        <v>2.62</v>
      </c>
    </row>
    <row r="209" spans="1:6" x14ac:dyDescent="0.25">
      <c r="A209" s="7" t="s">
        <v>26</v>
      </c>
      <c r="B209" s="78">
        <v>1246</v>
      </c>
      <c r="C209" s="78">
        <v>1161249918</v>
      </c>
      <c r="D209" s="124">
        <v>931982</v>
      </c>
      <c r="E209" s="153">
        <v>52</v>
      </c>
      <c r="F209" s="166">
        <v>2.59</v>
      </c>
    </row>
    <row r="210" spans="1:6" x14ac:dyDescent="0.25">
      <c r="A210" s="7" t="s">
        <v>27</v>
      </c>
      <c r="B210" s="78">
        <v>989</v>
      </c>
      <c r="C210" s="78">
        <v>917801080</v>
      </c>
      <c r="D210" s="124">
        <v>928009</v>
      </c>
      <c r="E210" s="153">
        <v>52</v>
      </c>
      <c r="F210" s="166">
        <v>2.37</v>
      </c>
    </row>
    <row r="211" spans="1:6" x14ac:dyDescent="0.25">
      <c r="A211" s="7" t="s">
        <v>28</v>
      </c>
      <c r="B211" s="132">
        <v>772</v>
      </c>
      <c r="C211" s="133">
        <v>726583288</v>
      </c>
      <c r="D211" s="124">
        <v>941170</v>
      </c>
      <c r="E211" s="153">
        <v>51</v>
      </c>
      <c r="F211" s="167">
        <v>2.36</v>
      </c>
    </row>
    <row r="212" spans="1:6" x14ac:dyDescent="0.25">
      <c r="A212" s="7" t="s">
        <v>29</v>
      </c>
      <c r="B212" s="78">
        <v>684</v>
      </c>
      <c r="C212" s="78">
        <v>641076657</v>
      </c>
      <c r="D212" s="124">
        <f>+C212/B212</f>
        <v>937246.57456140348</v>
      </c>
      <c r="E212" s="153">
        <v>50</v>
      </c>
      <c r="F212" s="166">
        <v>2.34</v>
      </c>
    </row>
    <row r="213" spans="1:6" x14ac:dyDescent="0.25">
      <c r="A213" s="7" t="s">
        <v>30</v>
      </c>
      <c r="B213" s="125">
        <v>1070</v>
      </c>
      <c r="C213" s="137">
        <v>974543846</v>
      </c>
      <c r="D213" s="96">
        <f>+C213/B213</f>
        <v>910788.64112149528</v>
      </c>
      <c r="E213" s="153">
        <v>51</v>
      </c>
      <c r="F213" s="177">
        <v>2.39</v>
      </c>
    </row>
    <row r="214" spans="1:6" x14ac:dyDescent="0.25">
      <c r="A214" s="7" t="s">
        <v>31</v>
      </c>
      <c r="B214" s="125">
        <v>1436</v>
      </c>
      <c r="C214" s="137">
        <v>1342049233</v>
      </c>
      <c r="D214" s="96">
        <f>+C214/B214</f>
        <v>934574.67479108635</v>
      </c>
      <c r="E214" s="153">
        <v>52</v>
      </c>
      <c r="F214" s="190">
        <v>2.39</v>
      </c>
    </row>
    <row r="215" spans="1:6" x14ac:dyDescent="0.25">
      <c r="A215" s="7"/>
      <c r="B215" s="78"/>
      <c r="C215" s="78"/>
      <c r="D215" s="96"/>
      <c r="E215" s="80"/>
      <c r="F215" s="81"/>
    </row>
    <row r="216" spans="1:6" x14ac:dyDescent="0.25">
      <c r="A216" s="29" t="s">
        <v>0</v>
      </c>
      <c r="B216" s="83">
        <f>SUM(B203:B215)</f>
        <v>10930</v>
      </c>
      <c r="C216" s="83">
        <f>SUM(C203:C215)</f>
        <v>9928682948</v>
      </c>
      <c r="D216" s="97">
        <f>C216/B216</f>
        <v>908388.19286367798</v>
      </c>
      <c r="E216" s="85">
        <f>(($C203*E203)+($C204*E204)+($C205*E205)+($C206*E206)+($C207*E207)+($C208*E208)+($C209*E209)+($C210*E210)+($C211*E211)+($C212*E212)+($C213*E213)+($C214*E214))/$C216</f>
        <v>50.436433952186263</v>
      </c>
      <c r="F216" s="86">
        <f>(($C203*F203)+($C204*F204)+($C205*F205)+($C206*F206)+($C207*F207)+($C208*F208)+($C209*F209)+($C210*F210)+($C211*F211)+($C212*F212)+($C213*F213)+($C214*F214))/$C216</f>
        <v>2.4076022086278024</v>
      </c>
    </row>
    <row r="217" spans="1:6" x14ac:dyDescent="0.25">
      <c r="A217" s="32"/>
      <c r="B217" s="87"/>
      <c r="C217" s="87"/>
      <c r="D217" s="98"/>
      <c r="E217" s="88"/>
      <c r="F217" s="89"/>
    </row>
    <row r="218" spans="1:6" x14ac:dyDescent="0.25">
      <c r="A218" s="9" t="s">
        <v>2</v>
      </c>
      <c r="B218" s="78"/>
      <c r="C218" s="78"/>
      <c r="D218" s="99"/>
      <c r="E218" s="80"/>
      <c r="F218" s="81"/>
    </row>
    <row r="219" spans="1:6" x14ac:dyDescent="0.25">
      <c r="A219" s="7" t="s">
        <v>20</v>
      </c>
      <c r="B219" s="125">
        <v>424</v>
      </c>
      <c r="C219" s="125">
        <v>1899570074</v>
      </c>
      <c r="D219" s="96">
        <f>C219/B219</f>
        <v>4480118.0990566034</v>
      </c>
      <c r="E219" s="153">
        <v>48</v>
      </c>
      <c r="F219" s="190">
        <v>1.2</v>
      </c>
    </row>
    <row r="220" spans="1:6" x14ac:dyDescent="0.25">
      <c r="A220" s="7" t="s">
        <v>21</v>
      </c>
      <c r="B220" s="125">
        <v>306</v>
      </c>
      <c r="C220" s="125">
        <v>1194742818</v>
      </c>
      <c r="D220" s="96">
        <v>3904388</v>
      </c>
      <c r="E220" s="153">
        <v>49</v>
      </c>
      <c r="F220" s="190">
        <v>1.31</v>
      </c>
    </row>
    <row r="221" spans="1:6" x14ac:dyDescent="0.25">
      <c r="A221" s="7" t="s">
        <v>22</v>
      </c>
      <c r="B221" s="136">
        <v>539</v>
      </c>
      <c r="C221" s="180">
        <v>1749724643</v>
      </c>
      <c r="D221" s="96">
        <v>3246242</v>
      </c>
      <c r="E221" s="153">
        <v>50</v>
      </c>
      <c r="F221" s="190">
        <v>1.34</v>
      </c>
    </row>
    <row r="222" spans="1:6" x14ac:dyDescent="0.25">
      <c r="A222" s="7" t="s">
        <v>23</v>
      </c>
      <c r="B222" s="125">
        <v>338</v>
      </c>
      <c r="C222" s="180">
        <v>1398838827</v>
      </c>
      <c r="D222" s="96">
        <v>4138576</v>
      </c>
      <c r="E222" s="153">
        <v>51</v>
      </c>
      <c r="F222" s="190">
        <v>1.25</v>
      </c>
    </row>
    <row r="223" spans="1:6" x14ac:dyDescent="0.25">
      <c r="A223" s="7" t="s">
        <v>24</v>
      </c>
      <c r="B223" s="125">
        <v>415</v>
      </c>
      <c r="C223" s="125">
        <v>2183142062</v>
      </c>
      <c r="D223" s="96">
        <v>5260583</v>
      </c>
      <c r="E223" s="153">
        <v>84</v>
      </c>
      <c r="F223" s="190">
        <v>1.1100000000000001</v>
      </c>
    </row>
    <row r="224" spans="1:6" x14ac:dyDescent="0.25">
      <c r="A224" s="7" t="s">
        <v>25</v>
      </c>
      <c r="B224" s="125">
        <v>548</v>
      </c>
      <c r="C224" s="125">
        <v>1829576554</v>
      </c>
      <c r="D224" s="96">
        <v>3338643</v>
      </c>
      <c r="E224" s="153">
        <v>53</v>
      </c>
      <c r="F224" s="190">
        <v>1.33</v>
      </c>
    </row>
    <row r="225" spans="1:6" x14ac:dyDescent="0.25">
      <c r="A225" s="7" t="s">
        <v>26</v>
      </c>
      <c r="B225" s="78">
        <v>347</v>
      </c>
      <c r="C225" s="78">
        <v>1456197577</v>
      </c>
      <c r="D225" s="96">
        <v>4196535</v>
      </c>
      <c r="E225" s="153">
        <v>52</v>
      </c>
      <c r="F225" s="81">
        <v>1.24</v>
      </c>
    </row>
    <row r="226" spans="1:6" x14ac:dyDescent="0.25">
      <c r="A226" s="7" t="s">
        <v>27</v>
      </c>
      <c r="B226" s="78">
        <v>548</v>
      </c>
      <c r="C226" s="78">
        <v>2095460161</v>
      </c>
      <c r="D226" s="96">
        <v>3823832</v>
      </c>
      <c r="E226" s="153">
        <v>49</v>
      </c>
      <c r="F226" s="81">
        <v>1.27</v>
      </c>
    </row>
    <row r="227" spans="1:6" x14ac:dyDescent="0.25">
      <c r="A227" s="7" t="s">
        <v>28</v>
      </c>
      <c r="B227" s="142">
        <v>656</v>
      </c>
      <c r="C227" s="141">
        <v>2650576712</v>
      </c>
      <c r="D227" s="96">
        <v>4040513</v>
      </c>
      <c r="E227" s="153">
        <v>53</v>
      </c>
      <c r="F227" s="168">
        <v>1.18</v>
      </c>
    </row>
    <row r="228" spans="1:6" x14ac:dyDescent="0.25">
      <c r="A228" s="145" t="s">
        <v>29</v>
      </c>
      <c r="B228" s="172">
        <v>524</v>
      </c>
      <c r="C228" s="133">
        <v>2318328555</v>
      </c>
      <c r="D228" s="96">
        <f>+C228/B228</f>
        <v>4424291.1354961833</v>
      </c>
      <c r="E228" s="153">
        <v>51</v>
      </c>
      <c r="F228" s="81">
        <v>1.1599999999999999</v>
      </c>
    </row>
    <row r="229" spans="1:6" x14ac:dyDescent="0.25">
      <c r="A229" s="145" t="s">
        <v>30</v>
      </c>
      <c r="B229" s="180">
        <v>697</v>
      </c>
      <c r="C229" s="137">
        <v>2493138465</v>
      </c>
      <c r="D229" s="96">
        <f>+C229/B229</f>
        <v>3576956.1908177906</v>
      </c>
      <c r="E229" s="153">
        <v>53</v>
      </c>
      <c r="F229" s="190">
        <v>1.22</v>
      </c>
    </row>
    <row r="230" spans="1:6" x14ac:dyDescent="0.25">
      <c r="A230" s="7" t="s">
        <v>31</v>
      </c>
      <c r="B230" s="125">
        <v>594</v>
      </c>
      <c r="C230" s="137">
        <v>2147912163</v>
      </c>
      <c r="D230" s="96">
        <f>+C230/B230</f>
        <v>3616013.7424242422</v>
      </c>
      <c r="E230" s="153">
        <v>54</v>
      </c>
      <c r="F230" s="190">
        <v>1.19</v>
      </c>
    </row>
    <row r="231" spans="1:6" x14ac:dyDescent="0.25">
      <c r="A231" s="7"/>
      <c r="B231" s="78"/>
      <c r="C231" s="78"/>
      <c r="D231" s="96"/>
      <c r="E231" s="80"/>
      <c r="F231" s="81"/>
    </row>
    <row r="232" spans="1:6" x14ac:dyDescent="0.25">
      <c r="A232" s="29" t="s">
        <v>0</v>
      </c>
      <c r="B232" s="83">
        <f>SUM(B219:B231)</f>
        <v>5936</v>
      </c>
      <c r="C232" s="83">
        <f>SUM(C219:C231)</f>
        <v>23417208611</v>
      </c>
      <c r="D232" s="97">
        <f>C232/B232</f>
        <v>3944947.5422843667</v>
      </c>
      <c r="E232" s="85">
        <f>(($C219*E219)+($C220*E220)+($C221*E221)+($C222*E222)+($C223*E223)+($C224*E224)+($C225*E225)+($C226*E226)+($C227*E227)+($C228*E228)+($C229*E229)+($C230*E230))/$C232</f>
        <v>54.410370812236174</v>
      </c>
      <c r="F232" s="86">
        <f>(($C219*F219)+($C220*F220)+($C221*F221)+($C222*F222)+($C223*F223)+($C224*F224)+($C225*F225)+($C226*F226)+($C227*F227)+($C228*F228)+($C229*F229)+($C230*F230))/$C232</f>
        <v>1.2245655390839274</v>
      </c>
    </row>
    <row r="233" spans="1:6" x14ac:dyDescent="0.25">
      <c r="A233" s="7"/>
      <c r="B233" s="33"/>
      <c r="C233" s="33"/>
      <c r="D233" s="93"/>
      <c r="E233" s="35"/>
      <c r="F233" s="35"/>
    </row>
    <row r="234" spans="1:6" x14ac:dyDescent="0.25">
      <c r="A234" s="9" t="s">
        <v>59</v>
      </c>
      <c r="B234" s="18"/>
      <c r="C234" s="23"/>
      <c r="D234" s="94"/>
      <c r="E234" s="57"/>
      <c r="F234" s="130"/>
    </row>
    <row r="235" spans="1:6" x14ac:dyDescent="0.25">
      <c r="A235" s="7" t="s">
        <v>20</v>
      </c>
      <c r="B235" s="125">
        <v>535</v>
      </c>
      <c r="C235" s="125">
        <v>711778632</v>
      </c>
      <c r="D235" s="96">
        <f>C235/B235</f>
        <v>1330427.3495327104</v>
      </c>
      <c r="E235" s="153">
        <v>51</v>
      </c>
      <c r="F235" s="190">
        <v>2.15</v>
      </c>
    </row>
    <row r="236" spans="1:6" x14ac:dyDescent="0.25">
      <c r="A236" s="7" t="s">
        <v>21</v>
      </c>
      <c r="B236" s="125">
        <v>373</v>
      </c>
      <c r="C236" s="125">
        <v>521202290</v>
      </c>
      <c r="D236" s="96">
        <v>1397325</v>
      </c>
      <c r="E236" s="153">
        <v>53</v>
      </c>
      <c r="F236" s="190">
        <v>2.19</v>
      </c>
    </row>
    <row r="237" spans="1:6" x14ac:dyDescent="0.25">
      <c r="A237" s="7" t="s">
        <v>22</v>
      </c>
      <c r="B237" s="136">
        <v>514</v>
      </c>
      <c r="C237" s="180">
        <v>693638755</v>
      </c>
      <c r="D237" s="96">
        <v>1349492</v>
      </c>
      <c r="E237" s="153">
        <v>52</v>
      </c>
      <c r="F237" s="190">
        <v>2.16</v>
      </c>
    </row>
    <row r="238" spans="1:6" x14ac:dyDescent="0.25">
      <c r="A238" s="7" t="s">
        <v>23</v>
      </c>
      <c r="B238" s="125">
        <v>415</v>
      </c>
      <c r="C238" s="180">
        <v>540833948</v>
      </c>
      <c r="D238" s="96">
        <v>1303214</v>
      </c>
      <c r="E238" s="153">
        <v>52</v>
      </c>
      <c r="F238" s="190">
        <v>2.19</v>
      </c>
    </row>
    <row r="239" spans="1:6" x14ac:dyDescent="0.25">
      <c r="A239" s="7" t="s">
        <v>24</v>
      </c>
      <c r="B239" s="125">
        <v>404</v>
      </c>
      <c r="C239" s="125">
        <v>557546413</v>
      </c>
      <c r="D239" s="96">
        <v>1380065</v>
      </c>
      <c r="E239" s="153">
        <v>60</v>
      </c>
      <c r="F239" s="190">
        <v>2.2000000000000002</v>
      </c>
    </row>
    <row r="240" spans="1:6" x14ac:dyDescent="0.25">
      <c r="A240" s="7" t="s">
        <v>25</v>
      </c>
      <c r="B240" s="125">
        <v>486</v>
      </c>
      <c r="C240" s="125">
        <v>659076796</v>
      </c>
      <c r="D240" s="96">
        <v>1356125</v>
      </c>
      <c r="E240" s="153">
        <v>53</v>
      </c>
      <c r="F240" s="190">
        <v>2.13</v>
      </c>
    </row>
    <row r="241" spans="1:6" x14ac:dyDescent="0.25">
      <c r="A241" s="7" t="s">
        <v>26</v>
      </c>
      <c r="B241" s="78">
        <v>599</v>
      </c>
      <c r="C241" s="78">
        <v>825841701</v>
      </c>
      <c r="D241" s="96">
        <v>1378701</v>
      </c>
      <c r="E241" s="153">
        <v>53</v>
      </c>
      <c r="F241" s="81">
        <v>2.1</v>
      </c>
    </row>
    <row r="242" spans="1:6" x14ac:dyDescent="0.25">
      <c r="A242" s="7" t="s">
        <v>27</v>
      </c>
      <c r="B242" s="78">
        <v>577</v>
      </c>
      <c r="C242" s="78">
        <v>809394030</v>
      </c>
      <c r="D242" s="96">
        <v>1402763</v>
      </c>
      <c r="E242" s="153">
        <v>53</v>
      </c>
      <c r="F242" s="81">
        <v>2.09</v>
      </c>
    </row>
    <row r="243" spans="1:6" x14ac:dyDescent="0.25">
      <c r="A243" s="7" t="s">
        <v>28</v>
      </c>
      <c r="B243" s="142">
        <v>535</v>
      </c>
      <c r="C243" s="141">
        <v>738505302</v>
      </c>
      <c r="D243" s="96">
        <v>1380384</v>
      </c>
      <c r="E243" s="153">
        <v>53</v>
      </c>
      <c r="F243" s="168">
        <v>2.08</v>
      </c>
    </row>
    <row r="244" spans="1:6" x14ac:dyDescent="0.25">
      <c r="A244" s="145" t="s">
        <v>29</v>
      </c>
      <c r="B244" s="172">
        <v>472</v>
      </c>
      <c r="C244" s="133">
        <v>660962176</v>
      </c>
      <c r="D244" s="96">
        <f>+C244/B244</f>
        <v>1400343.5932203389</v>
      </c>
      <c r="E244" s="153">
        <v>54</v>
      </c>
      <c r="F244" s="81">
        <v>2.1</v>
      </c>
    </row>
    <row r="245" spans="1:6" x14ac:dyDescent="0.25">
      <c r="A245" s="145" t="s">
        <v>30</v>
      </c>
      <c r="B245" s="180">
        <v>756</v>
      </c>
      <c r="C245" s="137">
        <v>1012604833</v>
      </c>
      <c r="D245" s="96">
        <f>+C245/B245</f>
        <v>1339424.3822751322</v>
      </c>
      <c r="E245" s="153">
        <v>55</v>
      </c>
      <c r="F245" s="190">
        <v>2.1</v>
      </c>
    </row>
    <row r="246" spans="1:6" x14ac:dyDescent="0.25">
      <c r="A246" s="7" t="s">
        <v>31</v>
      </c>
      <c r="B246" s="125">
        <v>824</v>
      </c>
      <c r="C246" s="137">
        <v>1108188210</v>
      </c>
      <c r="D246" s="96">
        <f>+C246/B246</f>
        <v>1344888.6043689321</v>
      </c>
      <c r="E246" s="153">
        <v>54</v>
      </c>
      <c r="F246" s="190">
        <v>2.09</v>
      </c>
    </row>
    <row r="247" spans="1:6" x14ac:dyDescent="0.25">
      <c r="A247" s="7"/>
      <c r="B247" s="78"/>
      <c r="C247" s="78"/>
      <c r="D247" s="96"/>
      <c r="E247" s="80"/>
      <c r="F247" s="179"/>
    </row>
    <row r="248" spans="1:6" x14ac:dyDescent="0.25">
      <c r="A248" s="29" t="s">
        <v>0</v>
      </c>
      <c r="B248" s="83">
        <f>SUM(B235:B247)</f>
        <v>6490</v>
      </c>
      <c r="C248" s="83">
        <f>SUM(C235:C247)</f>
        <v>8839573086</v>
      </c>
      <c r="D248" s="97">
        <f>C248/B248</f>
        <v>1362029.7513097073</v>
      </c>
      <c r="E248" s="85">
        <f>(($C235*E235)+($C236*E236)+($C237*E237)+($C238*E238)+($C239*E239)+($C240*E240)+($C241*E241)+($C242*E242)+($C243*E243)+($C244*E244)+($C245*E245)+($C246*E246))/$C248</f>
        <v>53.570067686185091</v>
      </c>
      <c r="F248" s="86">
        <f>(($C235*F235)+($C236*F236)+($C237*F237)+($C238*F238)+($C239*F239)+($C240*F240)+($C241*F241)+($C242*F242)+($C243*F243)+($C244*F244)+($C245*F245)+($C246*F246))/$C248</f>
        <v>2.1242513448301619</v>
      </c>
    </row>
    <row r="249" spans="1:6" x14ac:dyDescent="0.25">
      <c r="A249" s="7"/>
      <c r="B249" s="33"/>
      <c r="C249" s="33"/>
      <c r="D249" s="93"/>
      <c r="E249" s="35"/>
      <c r="F249" s="35"/>
    </row>
    <row r="250" spans="1:6" x14ac:dyDescent="0.25">
      <c r="A250" s="9" t="s">
        <v>83</v>
      </c>
      <c r="B250" s="18"/>
      <c r="C250" s="23"/>
      <c r="D250" s="94"/>
      <c r="E250" s="57"/>
      <c r="F250" s="14"/>
    </row>
    <row r="251" spans="1:6" x14ac:dyDescent="0.25">
      <c r="A251" s="7" t="s">
        <v>20</v>
      </c>
      <c r="B251" s="125">
        <v>74</v>
      </c>
      <c r="C251" s="125">
        <v>352587113</v>
      </c>
      <c r="D251" s="96">
        <f>C251/B251</f>
        <v>4764690.7162162159</v>
      </c>
      <c r="E251" s="153">
        <v>38</v>
      </c>
      <c r="F251" s="190">
        <v>1.9</v>
      </c>
    </row>
    <row r="252" spans="1:6" x14ac:dyDescent="0.25">
      <c r="A252" s="7" t="s">
        <v>21</v>
      </c>
      <c r="B252" s="125">
        <v>76</v>
      </c>
      <c r="C252" s="125">
        <v>327788653</v>
      </c>
      <c r="D252" s="96">
        <v>4313009</v>
      </c>
      <c r="E252" s="153">
        <v>41</v>
      </c>
      <c r="F252" s="190">
        <v>2.0299999999999998</v>
      </c>
    </row>
    <row r="253" spans="1:6" x14ac:dyDescent="0.25">
      <c r="A253" s="7" t="s">
        <v>22</v>
      </c>
      <c r="B253" s="136">
        <v>160</v>
      </c>
      <c r="C253" s="180">
        <v>567052689</v>
      </c>
      <c r="D253" s="96">
        <v>3544079</v>
      </c>
      <c r="E253" s="153">
        <v>42</v>
      </c>
      <c r="F253" s="190">
        <v>1.74</v>
      </c>
    </row>
    <row r="254" spans="1:6" x14ac:dyDescent="0.25">
      <c r="A254" s="7" t="s">
        <v>23</v>
      </c>
      <c r="B254" s="125">
        <v>67</v>
      </c>
      <c r="C254" s="180">
        <v>285470155</v>
      </c>
      <c r="D254" s="96">
        <v>4260749</v>
      </c>
      <c r="E254" s="153">
        <v>38</v>
      </c>
      <c r="F254" s="190">
        <v>1.98</v>
      </c>
    </row>
    <row r="255" spans="1:6" x14ac:dyDescent="0.25">
      <c r="A255" s="7" t="s">
        <v>24</v>
      </c>
      <c r="B255" s="125">
        <v>115</v>
      </c>
      <c r="C255" s="125">
        <v>584113713</v>
      </c>
      <c r="D255" s="96">
        <v>5079250</v>
      </c>
      <c r="E255" s="153">
        <v>41</v>
      </c>
      <c r="F255" s="190">
        <v>1.86</v>
      </c>
    </row>
    <row r="256" spans="1:6" x14ac:dyDescent="0.25">
      <c r="A256" s="7" t="s">
        <v>25</v>
      </c>
      <c r="B256" s="125">
        <v>99</v>
      </c>
      <c r="C256" s="125">
        <v>506114155</v>
      </c>
      <c r="D256" s="96">
        <v>5112264</v>
      </c>
      <c r="E256" s="153">
        <v>41</v>
      </c>
      <c r="F256" s="190">
        <v>1.94</v>
      </c>
    </row>
    <row r="257" spans="1:6" x14ac:dyDescent="0.25">
      <c r="A257" s="7" t="s">
        <v>26</v>
      </c>
      <c r="B257" s="78">
        <v>62</v>
      </c>
      <c r="C257" s="78">
        <v>229591285</v>
      </c>
      <c r="D257" s="96">
        <v>3703085</v>
      </c>
      <c r="E257" s="153">
        <v>39</v>
      </c>
      <c r="F257" s="81">
        <v>1.91</v>
      </c>
    </row>
    <row r="258" spans="1:6" x14ac:dyDescent="0.25">
      <c r="A258" s="7" t="s">
        <v>27</v>
      </c>
      <c r="B258" s="78">
        <v>152</v>
      </c>
      <c r="C258" s="78">
        <v>919923457</v>
      </c>
      <c r="D258" s="96">
        <v>6052128</v>
      </c>
      <c r="E258" s="153">
        <v>37</v>
      </c>
      <c r="F258" s="81">
        <v>1.89</v>
      </c>
    </row>
    <row r="259" spans="1:6" x14ac:dyDescent="0.25">
      <c r="A259" s="7" t="s">
        <v>28</v>
      </c>
      <c r="B259" s="142">
        <v>85</v>
      </c>
      <c r="C259" s="141">
        <v>437323128</v>
      </c>
      <c r="D259" s="96">
        <v>5144978</v>
      </c>
      <c r="E259" s="153">
        <v>42</v>
      </c>
      <c r="F259" s="168">
        <v>1.98</v>
      </c>
    </row>
    <row r="260" spans="1:6" x14ac:dyDescent="0.25">
      <c r="A260" s="145" t="s">
        <v>29</v>
      </c>
      <c r="B260" s="172">
        <v>58</v>
      </c>
      <c r="C260" s="133">
        <v>277310409</v>
      </c>
      <c r="D260" s="96">
        <f>+C260/B260</f>
        <v>4781213.9482758623</v>
      </c>
      <c r="E260" s="153">
        <v>41</v>
      </c>
      <c r="F260" s="81">
        <v>2.04</v>
      </c>
    </row>
    <row r="261" spans="1:6" x14ac:dyDescent="0.25">
      <c r="A261" s="145" t="s">
        <v>30</v>
      </c>
      <c r="B261" s="180">
        <v>62</v>
      </c>
      <c r="C261" s="137">
        <v>260242293</v>
      </c>
      <c r="D261" s="96">
        <f>+C261/B261</f>
        <v>4197456.3387096776</v>
      </c>
      <c r="E261" s="153">
        <v>43</v>
      </c>
      <c r="F261" s="190">
        <v>1.96</v>
      </c>
    </row>
    <row r="262" spans="1:6" x14ac:dyDescent="0.25">
      <c r="A262" s="7" t="s">
        <v>31</v>
      </c>
      <c r="B262" s="125">
        <v>125</v>
      </c>
      <c r="C262" s="137">
        <v>570854745</v>
      </c>
      <c r="D262" s="96">
        <f>+C262/B262</f>
        <v>4566837.96</v>
      </c>
      <c r="E262" s="153">
        <v>43</v>
      </c>
      <c r="F262" s="190">
        <v>2.0499999999999998</v>
      </c>
    </row>
    <row r="263" spans="1:6" x14ac:dyDescent="0.25">
      <c r="A263" s="7"/>
      <c r="B263" s="78"/>
      <c r="C263" s="78"/>
      <c r="D263" s="96"/>
      <c r="E263" s="80"/>
      <c r="F263" s="81"/>
    </row>
    <row r="264" spans="1:6" x14ac:dyDescent="0.25">
      <c r="A264" s="29" t="s">
        <v>0</v>
      </c>
      <c r="B264" s="83">
        <f>SUM(B251:B263)</f>
        <v>1135</v>
      </c>
      <c r="C264" s="83">
        <f>SUM(C251:C263)</f>
        <v>5318371795</v>
      </c>
      <c r="D264" s="97">
        <f>C264/B264</f>
        <v>4685790.1277533043</v>
      </c>
      <c r="E264" s="85">
        <f>(($C251*E251)+($C252*E252)+($C253*E253)+($C254*E254)+($C255*E255)+($C256*E256)+($C257*E257)+($C258*E258)+($C259*E259)+($C260*E260)+($C261*E261)+($C262*E262))/$C264</f>
        <v>40.363249046976414</v>
      </c>
      <c r="F264" s="86">
        <f>(($C251*F251)+($C252*F252)+($C253*F253)+($C254*F254)+($C255*F255)+($C256*F256)+($C257*F257)+($C258*F258)+($C259*F259)+($C260*F260)+($C261*F261)+($C262*F262))/$C264</f>
        <v>1.9262769255754899</v>
      </c>
    </row>
    <row r="265" spans="1:6" x14ac:dyDescent="0.25">
      <c r="A265" s="227"/>
      <c r="B265" s="228"/>
      <c r="C265" s="228"/>
      <c r="D265" s="159"/>
      <c r="E265" s="217"/>
      <c r="F265" s="163"/>
    </row>
    <row r="266" spans="1:6" x14ac:dyDescent="0.25">
      <c r="A266" s="9" t="s">
        <v>84</v>
      </c>
      <c r="B266" s="18"/>
      <c r="C266" s="23"/>
      <c r="D266" s="94"/>
      <c r="E266" s="57"/>
      <c r="F266" s="14"/>
    </row>
    <row r="267" spans="1:6" x14ac:dyDescent="0.25">
      <c r="A267" s="7" t="s">
        <v>20</v>
      </c>
      <c r="B267" s="264">
        <v>0</v>
      </c>
      <c r="C267" s="265">
        <v>0</v>
      </c>
      <c r="D267" s="266">
        <v>0</v>
      </c>
      <c r="E267" s="267">
        <v>0</v>
      </c>
      <c r="F267" s="268">
        <v>0</v>
      </c>
    </row>
    <row r="268" spans="1:6" x14ac:dyDescent="0.25">
      <c r="A268" s="7" t="s">
        <v>21</v>
      </c>
      <c r="B268" s="264">
        <v>0</v>
      </c>
      <c r="C268" s="265">
        <v>0</v>
      </c>
      <c r="D268" s="266">
        <v>0</v>
      </c>
      <c r="E268" s="267">
        <v>0</v>
      </c>
      <c r="F268" s="268">
        <v>0</v>
      </c>
    </row>
    <row r="269" spans="1:6" x14ac:dyDescent="0.25">
      <c r="A269" s="7" t="s">
        <v>22</v>
      </c>
      <c r="B269" s="264">
        <v>0</v>
      </c>
      <c r="C269" s="265">
        <v>0</v>
      </c>
      <c r="D269" s="266">
        <v>0</v>
      </c>
      <c r="E269" s="267">
        <v>0</v>
      </c>
      <c r="F269" s="268">
        <v>0</v>
      </c>
    </row>
    <row r="270" spans="1:6" x14ac:dyDescent="0.25">
      <c r="A270" s="7" t="s">
        <v>23</v>
      </c>
      <c r="B270" s="264">
        <v>0</v>
      </c>
      <c r="C270" s="265">
        <v>0</v>
      </c>
      <c r="D270" s="266">
        <v>0</v>
      </c>
      <c r="E270" s="267">
        <v>0</v>
      </c>
      <c r="F270" s="268">
        <v>0</v>
      </c>
    </row>
    <row r="271" spans="1:6" x14ac:dyDescent="0.25">
      <c r="A271" s="7" t="s">
        <v>24</v>
      </c>
      <c r="B271" s="264">
        <v>0</v>
      </c>
      <c r="C271" s="265">
        <v>0</v>
      </c>
      <c r="D271" s="266">
        <v>0</v>
      </c>
      <c r="E271" s="267">
        <v>0</v>
      </c>
      <c r="F271" s="268">
        <v>0</v>
      </c>
    </row>
    <row r="272" spans="1:6" x14ac:dyDescent="0.25">
      <c r="A272" s="7" t="s">
        <v>25</v>
      </c>
      <c r="B272" s="264">
        <v>0</v>
      </c>
      <c r="C272" s="265">
        <v>0</v>
      </c>
      <c r="D272" s="266">
        <v>0</v>
      </c>
      <c r="E272" s="267">
        <v>0</v>
      </c>
      <c r="F272" s="268">
        <v>0</v>
      </c>
    </row>
    <row r="273" spans="1:6" x14ac:dyDescent="0.25">
      <c r="A273" s="7" t="s">
        <v>26</v>
      </c>
      <c r="B273" s="264">
        <v>0</v>
      </c>
      <c r="C273" s="265">
        <v>0</v>
      </c>
      <c r="D273" s="266">
        <v>0</v>
      </c>
      <c r="E273" s="267">
        <v>0</v>
      </c>
      <c r="F273" s="268">
        <v>0</v>
      </c>
    </row>
    <row r="274" spans="1:6" x14ac:dyDescent="0.25">
      <c r="A274" s="7" t="s">
        <v>27</v>
      </c>
      <c r="B274" s="136">
        <v>0</v>
      </c>
      <c r="C274" s="125">
        <v>0</v>
      </c>
      <c r="D274" s="96">
        <v>0</v>
      </c>
      <c r="E274" s="153">
        <v>0</v>
      </c>
      <c r="F274" s="127">
        <v>0</v>
      </c>
    </row>
    <row r="275" spans="1:6" x14ac:dyDescent="0.25">
      <c r="A275" s="7" t="s">
        <v>28</v>
      </c>
      <c r="B275" s="136">
        <v>0</v>
      </c>
      <c r="C275" s="125">
        <v>0</v>
      </c>
      <c r="D275" s="96">
        <v>0</v>
      </c>
      <c r="E275" s="153">
        <v>0</v>
      </c>
      <c r="F275" s="127">
        <v>0</v>
      </c>
    </row>
    <row r="276" spans="1:6" x14ac:dyDescent="0.25">
      <c r="A276" s="7" t="s">
        <v>29</v>
      </c>
      <c r="B276" s="136">
        <v>0</v>
      </c>
      <c r="C276" s="125">
        <v>0</v>
      </c>
      <c r="D276" s="96">
        <v>0</v>
      </c>
      <c r="E276" s="153">
        <v>0</v>
      </c>
      <c r="F276" s="127">
        <v>0</v>
      </c>
    </row>
    <row r="277" spans="1:6" x14ac:dyDescent="0.25">
      <c r="A277" s="7" t="s">
        <v>30</v>
      </c>
      <c r="B277" s="136">
        <v>0</v>
      </c>
      <c r="C277" s="125">
        <v>0</v>
      </c>
      <c r="D277" s="96">
        <v>0</v>
      </c>
      <c r="E277" s="153">
        <v>0</v>
      </c>
      <c r="F277" s="127">
        <v>0</v>
      </c>
    </row>
    <row r="278" spans="1:6" x14ac:dyDescent="0.25">
      <c r="A278" s="7" t="s">
        <v>31</v>
      </c>
      <c r="B278" s="136">
        <v>0</v>
      </c>
      <c r="C278" s="125">
        <v>0</v>
      </c>
      <c r="D278" s="96">
        <v>0</v>
      </c>
      <c r="E278" s="153">
        <v>0</v>
      </c>
      <c r="F278" s="127">
        <v>0</v>
      </c>
    </row>
    <row r="279" spans="1:6" x14ac:dyDescent="0.25">
      <c r="A279" s="1"/>
      <c r="B279" s="125"/>
      <c r="C279" s="137"/>
      <c r="D279" s="96"/>
      <c r="E279" s="138"/>
      <c r="F279" s="138"/>
    </row>
    <row r="280" spans="1:6" x14ac:dyDescent="0.25">
      <c r="A280" s="29" t="s">
        <v>0</v>
      </c>
      <c r="B280" s="83">
        <f>SUM(B267:B279)</f>
        <v>0</v>
      </c>
      <c r="C280" s="83">
        <f>SUM(C267:C279)</f>
        <v>0</v>
      </c>
      <c r="D280" s="97">
        <v>0</v>
      </c>
      <c r="E280" s="85">
        <v>0</v>
      </c>
      <c r="F280" s="86">
        <v>0</v>
      </c>
    </row>
    <row r="281" spans="1:6" x14ac:dyDescent="0.25">
      <c r="A281" s="227"/>
      <c r="B281" s="228"/>
      <c r="C281" s="228"/>
      <c r="D281" s="159"/>
      <c r="E281" s="217"/>
      <c r="F281" s="163"/>
    </row>
    <row r="282" spans="1:6" x14ac:dyDescent="0.25">
      <c r="A282" s="9" t="s">
        <v>95</v>
      </c>
      <c r="B282" s="269"/>
      <c r="C282" s="270"/>
      <c r="D282" s="271"/>
      <c r="E282" s="272"/>
      <c r="F282" s="273"/>
    </row>
    <row r="283" spans="1:6" x14ac:dyDescent="0.25">
      <c r="A283" s="7" t="s">
        <v>20</v>
      </c>
      <c r="B283" s="264">
        <v>0</v>
      </c>
      <c r="C283" s="265">
        <v>0</v>
      </c>
      <c r="D283" s="266">
        <v>0</v>
      </c>
      <c r="E283" s="267">
        <v>0</v>
      </c>
      <c r="F283" s="268">
        <v>0</v>
      </c>
    </row>
    <row r="284" spans="1:6" x14ac:dyDescent="0.25">
      <c r="A284" s="7" t="s">
        <v>21</v>
      </c>
      <c r="B284" s="264">
        <v>0</v>
      </c>
      <c r="C284" s="265">
        <v>0</v>
      </c>
      <c r="D284" s="266">
        <v>0</v>
      </c>
      <c r="E284" s="267">
        <v>0</v>
      </c>
      <c r="F284" s="268">
        <v>0</v>
      </c>
    </row>
    <row r="285" spans="1:6" x14ac:dyDescent="0.25">
      <c r="A285" s="7" t="s">
        <v>22</v>
      </c>
      <c r="B285" s="264">
        <v>0</v>
      </c>
      <c r="C285" s="265">
        <v>0</v>
      </c>
      <c r="D285" s="266">
        <v>0</v>
      </c>
      <c r="E285" s="267">
        <v>0</v>
      </c>
      <c r="F285" s="268">
        <v>0</v>
      </c>
    </row>
    <row r="286" spans="1:6" x14ac:dyDescent="0.25">
      <c r="A286" s="7" t="s">
        <v>23</v>
      </c>
      <c r="B286" s="264">
        <v>0</v>
      </c>
      <c r="C286" s="265">
        <v>0</v>
      </c>
      <c r="D286" s="266">
        <v>0</v>
      </c>
      <c r="E286" s="267">
        <v>0</v>
      </c>
      <c r="F286" s="268">
        <v>0</v>
      </c>
    </row>
    <row r="287" spans="1:6" x14ac:dyDescent="0.25">
      <c r="A287" s="7" t="s">
        <v>24</v>
      </c>
      <c r="B287" s="264">
        <v>0</v>
      </c>
      <c r="C287" s="265">
        <v>0</v>
      </c>
      <c r="D287" s="266">
        <v>0</v>
      </c>
      <c r="E287" s="267">
        <v>0</v>
      </c>
      <c r="F287" s="268">
        <v>0</v>
      </c>
    </row>
    <row r="288" spans="1:6" x14ac:dyDescent="0.25">
      <c r="A288" s="7" t="s">
        <v>25</v>
      </c>
      <c r="B288" s="264">
        <v>0</v>
      </c>
      <c r="C288" s="265">
        <v>0</v>
      </c>
      <c r="D288" s="266">
        <v>0</v>
      </c>
      <c r="E288" s="267">
        <v>0</v>
      </c>
      <c r="F288" s="268">
        <v>0</v>
      </c>
    </row>
    <row r="289" spans="1:6" x14ac:dyDescent="0.25">
      <c r="A289" s="7" t="s">
        <v>26</v>
      </c>
      <c r="B289" s="264">
        <v>0</v>
      </c>
      <c r="C289" s="265">
        <v>0</v>
      </c>
      <c r="D289" s="266">
        <v>0</v>
      </c>
      <c r="E289" s="267">
        <v>0</v>
      </c>
      <c r="F289" s="268">
        <v>0</v>
      </c>
    </row>
    <row r="290" spans="1:6" x14ac:dyDescent="0.25">
      <c r="A290" s="7" t="s">
        <v>27</v>
      </c>
      <c r="B290" s="136">
        <v>0</v>
      </c>
      <c r="C290" s="125">
        <v>0</v>
      </c>
      <c r="D290" s="96">
        <v>0</v>
      </c>
      <c r="E290" s="153">
        <v>0</v>
      </c>
      <c r="F290" s="127">
        <v>0</v>
      </c>
    </row>
    <row r="291" spans="1:6" x14ac:dyDescent="0.25">
      <c r="A291" s="7" t="s">
        <v>28</v>
      </c>
      <c r="B291" s="136">
        <v>0</v>
      </c>
      <c r="C291" s="125">
        <v>0</v>
      </c>
      <c r="D291" s="96">
        <v>0</v>
      </c>
      <c r="E291" s="153">
        <v>0</v>
      </c>
      <c r="F291" s="127">
        <v>0</v>
      </c>
    </row>
    <row r="292" spans="1:6" x14ac:dyDescent="0.25">
      <c r="A292" s="7" t="s">
        <v>29</v>
      </c>
      <c r="B292" s="136">
        <v>0</v>
      </c>
      <c r="C292" s="125">
        <v>0</v>
      </c>
      <c r="D292" s="96">
        <v>0</v>
      </c>
      <c r="E292" s="153">
        <v>0</v>
      </c>
      <c r="F292" s="127">
        <v>0</v>
      </c>
    </row>
    <row r="293" spans="1:6" x14ac:dyDescent="0.25">
      <c r="A293" s="7" t="s">
        <v>30</v>
      </c>
      <c r="B293" s="136">
        <v>0</v>
      </c>
      <c r="C293" s="125">
        <v>0</v>
      </c>
      <c r="D293" s="96">
        <v>0</v>
      </c>
      <c r="E293" s="153">
        <v>0</v>
      </c>
      <c r="F293" s="127">
        <v>0</v>
      </c>
    </row>
    <row r="294" spans="1:6" x14ac:dyDescent="0.25">
      <c r="A294" s="263" t="s">
        <v>31</v>
      </c>
      <c r="B294" s="136">
        <v>0</v>
      </c>
      <c r="C294" s="125">
        <v>0</v>
      </c>
      <c r="D294" s="96">
        <v>0</v>
      </c>
      <c r="E294" s="153">
        <v>0</v>
      </c>
      <c r="F294" s="127">
        <v>0</v>
      </c>
    </row>
    <row r="295" spans="1:6" x14ac:dyDescent="0.25">
      <c r="A295" s="8"/>
      <c r="B295" s="262"/>
      <c r="C295" s="137"/>
      <c r="D295" s="96"/>
      <c r="E295" s="138"/>
      <c r="F295" s="138"/>
    </row>
    <row r="296" spans="1:6" x14ac:dyDescent="0.25">
      <c r="A296" s="29" t="s">
        <v>0</v>
      </c>
      <c r="B296" s="83">
        <f>SUM(B283:B294)</f>
        <v>0</v>
      </c>
      <c r="C296" s="83">
        <f>SUM(C283:C294)</f>
        <v>0</v>
      </c>
      <c r="D296" s="97">
        <v>0</v>
      </c>
      <c r="E296" s="85">
        <v>0</v>
      </c>
      <c r="F296" s="86">
        <v>0</v>
      </c>
    </row>
    <row r="297" spans="1:6" x14ac:dyDescent="0.25">
      <c r="A297" s="223"/>
      <c r="B297" s="224"/>
      <c r="C297" s="224"/>
      <c r="D297" s="162"/>
      <c r="E297" s="225"/>
      <c r="F297" s="226"/>
    </row>
    <row r="298" spans="1:6" x14ac:dyDescent="0.25">
      <c r="A298" s="40"/>
      <c r="B298" s="42"/>
      <c r="C298" s="42"/>
      <c r="D298" s="101"/>
      <c r="E298" s="61"/>
      <c r="F298" s="108"/>
    </row>
    <row r="299" spans="1:6" x14ac:dyDescent="0.25">
      <c r="A299" s="90" t="s">
        <v>0</v>
      </c>
      <c r="B299" s="70">
        <f>SUM(B24,B40,B56,B72,B88,B104,B120,B136,B152,B168,B184,B200,B216, B232,B248,B264,B280,B296)</f>
        <v>57355</v>
      </c>
      <c r="C299" s="70">
        <f>SUM(C24,C40,C56,C72,C88,C104,C120,C136,C152,C168,C184,C200,C216, C232,C248,C264,C280,C296)</f>
        <v>78559948584</v>
      </c>
      <c r="D299" s="102">
        <f>C299/B299</f>
        <v>1369714.036858164</v>
      </c>
      <c r="E299" s="72">
        <f>(($C24*E24)+($C40*E40)+($C56*E56)+($C72*E72)+($C88*E88)+($C104*E104)+($C120*E120)+($C136*E136)+($C152*E152)+($C168*E168)+($C184*E184)+($C200*E200)+($C216*E216)+($C232*E232)+($C248*E248)+($C264*E264)+($C280*E280)+($C296*E296))/$C299</f>
        <v>54.774967975264175</v>
      </c>
      <c r="F299" s="73">
        <f>(($C24*F24)+($C40*F40)+($C56*F56)+($C72*F72)+($C88*F88)+($C104*F104)+($C120*F120)+($C136*F136)+($C152*F152)+($C168*F168)+($C184*F184)+($C200*F200)+($C216*F216)+($C232*F232)+($C248*F248)+($C264*F264)+($C280*F280)+(C296*F296))/$C299</f>
        <v>1.7957775921453756</v>
      </c>
    </row>
    <row r="300" spans="1:6" x14ac:dyDescent="0.25">
      <c r="A300" s="41"/>
      <c r="B300" s="43"/>
      <c r="C300" s="43"/>
      <c r="D300" s="103"/>
      <c r="E300" s="63"/>
      <c r="F300" s="109"/>
    </row>
    <row r="301" spans="1:6" x14ac:dyDescent="0.25">
      <c r="A301" s="10"/>
      <c r="B301" s="2"/>
      <c r="C301" s="3"/>
      <c r="D301" s="4"/>
      <c r="E301" s="55"/>
      <c r="F301" s="14"/>
    </row>
    <row r="302" spans="1:6" x14ac:dyDescent="0.25">
      <c r="A302" s="131" t="s">
        <v>58</v>
      </c>
      <c r="B302" s="2"/>
      <c r="C302" s="3"/>
      <c r="D302" s="4"/>
      <c r="E302" s="55"/>
      <c r="F302" s="14"/>
    </row>
    <row r="303" spans="1:6" x14ac:dyDescent="0.25">
      <c r="A303" s="110" t="s">
        <v>7</v>
      </c>
      <c r="B303" s="111" t="s">
        <v>51</v>
      </c>
      <c r="C303" s="112" t="s">
        <v>3</v>
      </c>
      <c r="D303" s="61" t="s">
        <v>11</v>
      </c>
      <c r="E303" s="113" t="s">
        <v>13</v>
      </c>
      <c r="F303" s="62" t="s">
        <v>15</v>
      </c>
    </row>
    <row r="304" spans="1:6" x14ac:dyDescent="0.25">
      <c r="A304" s="114"/>
      <c r="B304" s="115" t="s">
        <v>9</v>
      </c>
      <c r="C304" s="116" t="s">
        <v>50</v>
      </c>
      <c r="D304" s="117" t="s">
        <v>52</v>
      </c>
      <c r="E304" s="118" t="s">
        <v>52</v>
      </c>
      <c r="F304" s="119" t="s">
        <v>60</v>
      </c>
    </row>
    <row r="305" spans="1:6" x14ac:dyDescent="0.25">
      <c r="A305" s="41"/>
      <c r="B305" s="120" t="s">
        <v>4</v>
      </c>
      <c r="C305" s="120" t="s">
        <v>5</v>
      </c>
      <c r="D305" s="121" t="s">
        <v>6</v>
      </c>
      <c r="E305" s="122" t="s">
        <v>17</v>
      </c>
      <c r="F305" s="122" t="s">
        <v>18</v>
      </c>
    </row>
    <row r="306" spans="1:6" x14ac:dyDescent="0.25">
      <c r="A306" s="7"/>
      <c r="B306" s="33"/>
      <c r="C306" s="33"/>
      <c r="D306" s="93"/>
      <c r="E306" s="35"/>
      <c r="F306" s="35"/>
    </row>
    <row r="307" spans="1:6" x14ac:dyDescent="0.25">
      <c r="A307" s="9" t="s">
        <v>19</v>
      </c>
      <c r="B307" s="18"/>
      <c r="C307" s="23"/>
      <c r="D307" s="94"/>
      <c r="E307" s="57"/>
      <c r="F307" s="14"/>
    </row>
    <row r="308" spans="1:6" x14ac:dyDescent="0.25">
      <c r="A308" s="7" t="s">
        <v>20</v>
      </c>
      <c r="B308" s="125">
        <v>12</v>
      </c>
      <c r="C308" s="125">
        <v>82947219</v>
      </c>
      <c r="D308" s="96">
        <f>C308/B308</f>
        <v>6912268.25</v>
      </c>
      <c r="E308" s="153">
        <v>353</v>
      </c>
      <c r="F308" s="190">
        <v>5.99</v>
      </c>
    </row>
    <row r="309" spans="1:6" x14ac:dyDescent="0.25">
      <c r="A309" s="7" t="s">
        <v>21</v>
      </c>
      <c r="B309" s="125">
        <v>4</v>
      </c>
      <c r="C309" s="125">
        <v>24556653</v>
      </c>
      <c r="D309" s="96">
        <v>6139163</v>
      </c>
      <c r="E309" s="153">
        <v>360</v>
      </c>
      <c r="F309" s="190">
        <v>6.26</v>
      </c>
    </row>
    <row r="310" spans="1:6" x14ac:dyDescent="0.25">
      <c r="A310" s="7" t="s">
        <v>22</v>
      </c>
      <c r="B310" s="136">
        <v>9</v>
      </c>
      <c r="C310" s="180">
        <v>39366515</v>
      </c>
      <c r="D310" s="96">
        <v>4374057</v>
      </c>
      <c r="E310" s="153">
        <v>329</v>
      </c>
      <c r="F310" s="190">
        <v>6.31</v>
      </c>
    </row>
    <row r="311" spans="1:6" x14ac:dyDescent="0.25">
      <c r="A311" s="7" t="s">
        <v>23</v>
      </c>
      <c r="B311" s="125">
        <v>6</v>
      </c>
      <c r="C311" s="180">
        <v>34614942</v>
      </c>
      <c r="D311" s="96">
        <v>5769157</v>
      </c>
      <c r="E311" s="153">
        <v>343</v>
      </c>
      <c r="F311" s="190">
        <v>6.04</v>
      </c>
    </row>
    <row r="312" spans="1:6" x14ac:dyDescent="0.25">
      <c r="A312" s="7" t="s">
        <v>24</v>
      </c>
      <c r="B312" s="125">
        <v>12</v>
      </c>
      <c r="C312" s="125">
        <v>58400864</v>
      </c>
      <c r="D312" s="96">
        <v>4866739</v>
      </c>
      <c r="E312" s="153">
        <v>356</v>
      </c>
      <c r="F312" s="190">
        <v>6.12</v>
      </c>
    </row>
    <row r="313" spans="1:6" x14ac:dyDescent="0.25">
      <c r="A313" s="7" t="s">
        <v>25</v>
      </c>
      <c r="B313" s="125">
        <v>17</v>
      </c>
      <c r="C313" s="125">
        <v>86591149</v>
      </c>
      <c r="D313" s="96">
        <v>5093597</v>
      </c>
      <c r="E313" s="153">
        <v>348</v>
      </c>
      <c r="F313" s="190">
        <v>6</v>
      </c>
    </row>
    <row r="314" spans="1:6" x14ac:dyDescent="0.25">
      <c r="A314" s="7" t="s">
        <v>26</v>
      </c>
      <c r="B314" s="78">
        <v>14</v>
      </c>
      <c r="C314" s="78">
        <v>80370758</v>
      </c>
      <c r="D314" s="96">
        <v>5740768</v>
      </c>
      <c r="E314" s="153">
        <v>328</v>
      </c>
      <c r="F314" s="81">
        <v>5.93</v>
      </c>
    </row>
    <row r="315" spans="1:6" x14ac:dyDescent="0.25">
      <c r="A315" s="7" t="s">
        <v>27</v>
      </c>
      <c r="B315" s="78">
        <v>18</v>
      </c>
      <c r="C315" s="78">
        <v>96951249</v>
      </c>
      <c r="D315" s="96">
        <v>5386181</v>
      </c>
      <c r="E315" s="153">
        <v>357</v>
      </c>
      <c r="F315" s="81">
        <v>5.88</v>
      </c>
    </row>
    <row r="316" spans="1:6" x14ac:dyDescent="0.25">
      <c r="A316" s="7" t="s">
        <v>28</v>
      </c>
      <c r="B316" s="142">
        <v>34</v>
      </c>
      <c r="C316" s="141">
        <v>140394296</v>
      </c>
      <c r="D316" s="96">
        <v>4129244</v>
      </c>
      <c r="E316" s="153">
        <v>344</v>
      </c>
      <c r="F316" s="168">
        <v>5.86</v>
      </c>
    </row>
    <row r="317" spans="1:6" x14ac:dyDescent="0.25">
      <c r="A317" s="145" t="s">
        <v>29</v>
      </c>
      <c r="B317" s="172">
        <v>14</v>
      </c>
      <c r="C317" s="133">
        <v>54823618</v>
      </c>
      <c r="D317" s="96">
        <f>+C317/B317</f>
        <v>3915972.7142857141</v>
      </c>
      <c r="E317" s="153">
        <v>360</v>
      </c>
      <c r="F317" s="81">
        <v>5.91</v>
      </c>
    </row>
    <row r="318" spans="1:6" x14ac:dyDescent="0.25">
      <c r="A318" s="145" t="s">
        <v>30</v>
      </c>
      <c r="B318" s="180">
        <v>20</v>
      </c>
      <c r="C318" s="137">
        <v>77465783</v>
      </c>
      <c r="D318" s="96">
        <f>+C318/B318</f>
        <v>3873289.15</v>
      </c>
      <c r="E318" s="153">
        <v>353</v>
      </c>
      <c r="F318" s="190">
        <v>5.86</v>
      </c>
    </row>
    <row r="319" spans="1:6" x14ac:dyDescent="0.25">
      <c r="A319" s="7" t="s">
        <v>31</v>
      </c>
      <c r="B319" s="125">
        <v>32</v>
      </c>
      <c r="C319" s="137">
        <v>160550456</v>
      </c>
      <c r="D319" s="96">
        <f>+C319/B319</f>
        <v>5017201.75</v>
      </c>
      <c r="E319" s="153">
        <v>356</v>
      </c>
      <c r="F319" s="190">
        <v>5.78</v>
      </c>
    </row>
    <row r="320" spans="1:6" x14ac:dyDescent="0.25">
      <c r="A320" s="7"/>
      <c r="B320" s="78"/>
      <c r="C320" s="78"/>
      <c r="D320" s="96"/>
      <c r="E320" s="80"/>
      <c r="F320" s="81"/>
    </row>
    <row r="321" spans="1:6" x14ac:dyDescent="0.25">
      <c r="A321" s="29" t="s">
        <v>0</v>
      </c>
      <c r="B321" s="83">
        <f>SUM(B308:B320)</f>
        <v>192</v>
      </c>
      <c r="C321" s="83">
        <f>SUM(C308:C320)</f>
        <v>937033502</v>
      </c>
      <c r="D321" s="97">
        <f>C321/B321</f>
        <v>4880382.822916667</v>
      </c>
      <c r="E321" s="85">
        <f>(($C308*E308)+($C309*E309)+($C310*E310)+($C311*E311)+($C312*E312)+($C313*E313)+($C314*E314)+($C315*E315)+($C316*E316)+($C317*E317)+($C318*E318)+($C319*E319))/$C321</f>
        <v>349.37537155421791</v>
      </c>
      <c r="F321" s="86">
        <f>(($C308*F308)+($C309*F309)+($C310*F310)+($C311*F311)+($C312*F312)+($C313*F313)+($C314*F314)+($C315*F315)+($C316*F316)+($C317*F317)+($C318*F318)+($C319*F319))/$C321</f>
        <v>5.9339787091838687</v>
      </c>
    </row>
    <row r="322" spans="1:6" x14ac:dyDescent="0.25">
      <c r="A322" s="32"/>
      <c r="B322" s="87"/>
      <c r="C322" s="87"/>
      <c r="D322" s="98"/>
      <c r="E322" s="88"/>
      <c r="F322" s="89"/>
    </row>
    <row r="323" spans="1:6" x14ac:dyDescent="0.25">
      <c r="A323" s="9" t="s">
        <v>32</v>
      </c>
      <c r="B323" s="78"/>
      <c r="C323" s="78"/>
      <c r="D323" s="99"/>
      <c r="E323" s="80"/>
      <c r="F323" s="81"/>
    </row>
    <row r="324" spans="1:6" x14ac:dyDescent="0.25">
      <c r="A324" s="7" t="s">
        <v>20</v>
      </c>
      <c r="B324" s="264">
        <v>0</v>
      </c>
      <c r="C324" s="265">
        <v>0</v>
      </c>
      <c r="D324" s="266">
        <v>0</v>
      </c>
      <c r="E324" s="267">
        <v>0</v>
      </c>
      <c r="F324" s="268">
        <v>0</v>
      </c>
    </row>
    <row r="325" spans="1:6" x14ac:dyDescent="0.25">
      <c r="A325" s="7" t="s">
        <v>21</v>
      </c>
      <c r="B325" s="264">
        <v>0</v>
      </c>
      <c r="C325" s="265">
        <v>0</v>
      </c>
      <c r="D325" s="266">
        <v>0</v>
      </c>
      <c r="E325" s="267">
        <v>0</v>
      </c>
      <c r="F325" s="268">
        <v>0</v>
      </c>
    </row>
    <row r="326" spans="1:6" x14ac:dyDescent="0.25">
      <c r="A326" s="7" t="s">
        <v>22</v>
      </c>
      <c r="B326" s="264">
        <v>0</v>
      </c>
      <c r="C326" s="265">
        <v>0</v>
      </c>
      <c r="D326" s="266">
        <v>0</v>
      </c>
      <c r="E326" s="267">
        <v>0</v>
      </c>
      <c r="F326" s="268">
        <v>0</v>
      </c>
    </row>
    <row r="327" spans="1:6" x14ac:dyDescent="0.25">
      <c r="A327" s="7" t="s">
        <v>23</v>
      </c>
      <c r="B327" s="264">
        <v>0</v>
      </c>
      <c r="C327" s="265">
        <v>0</v>
      </c>
      <c r="D327" s="266">
        <v>0</v>
      </c>
      <c r="E327" s="267">
        <v>0</v>
      </c>
      <c r="F327" s="268">
        <v>0</v>
      </c>
    </row>
    <row r="328" spans="1:6" x14ac:dyDescent="0.25">
      <c r="A328" s="7" t="s">
        <v>24</v>
      </c>
      <c r="B328" s="264">
        <v>0</v>
      </c>
      <c r="C328" s="265">
        <v>0</v>
      </c>
      <c r="D328" s="266">
        <v>0</v>
      </c>
      <c r="E328" s="267">
        <v>0</v>
      </c>
      <c r="F328" s="268">
        <v>0</v>
      </c>
    </row>
    <row r="329" spans="1:6" x14ac:dyDescent="0.25">
      <c r="A329" s="7" t="s">
        <v>25</v>
      </c>
      <c r="B329" s="264">
        <v>0</v>
      </c>
      <c r="C329" s="265">
        <v>0</v>
      </c>
      <c r="D329" s="266">
        <v>0</v>
      </c>
      <c r="E329" s="267">
        <v>0</v>
      </c>
      <c r="F329" s="268">
        <v>0</v>
      </c>
    </row>
    <row r="330" spans="1:6" x14ac:dyDescent="0.25">
      <c r="A330" s="7" t="s">
        <v>26</v>
      </c>
      <c r="B330" s="264">
        <v>0</v>
      </c>
      <c r="C330" s="265">
        <v>0</v>
      </c>
      <c r="D330" s="266">
        <v>0</v>
      </c>
      <c r="E330" s="267">
        <v>0</v>
      </c>
      <c r="F330" s="268">
        <v>0</v>
      </c>
    </row>
    <row r="331" spans="1:6" x14ac:dyDescent="0.25">
      <c r="A331" s="7" t="s">
        <v>27</v>
      </c>
      <c r="B331" s="136">
        <v>0</v>
      </c>
      <c r="C331" s="125">
        <v>0</v>
      </c>
      <c r="D331" s="96">
        <v>0</v>
      </c>
      <c r="E331" s="153">
        <v>0</v>
      </c>
      <c r="F331" s="127">
        <v>0</v>
      </c>
    </row>
    <row r="332" spans="1:6" x14ac:dyDescent="0.25">
      <c r="A332" s="7" t="s">
        <v>28</v>
      </c>
      <c r="B332" s="136">
        <v>0</v>
      </c>
      <c r="C332" s="125">
        <v>0</v>
      </c>
      <c r="D332" s="96">
        <v>0</v>
      </c>
      <c r="E332" s="153">
        <v>0</v>
      </c>
      <c r="F332" s="127">
        <v>0</v>
      </c>
    </row>
    <row r="333" spans="1:6" x14ac:dyDescent="0.25">
      <c r="A333" s="7" t="s">
        <v>29</v>
      </c>
      <c r="B333" s="136">
        <v>0</v>
      </c>
      <c r="C333" s="125">
        <v>0</v>
      </c>
      <c r="D333" s="96">
        <v>0</v>
      </c>
      <c r="E333" s="153">
        <v>0</v>
      </c>
      <c r="F333" s="127">
        <v>0</v>
      </c>
    </row>
    <row r="334" spans="1:6" x14ac:dyDescent="0.25">
      <c r="A334" s="7" t="s">
        <v>30</v>
      </c>
      <c r="B334" s="136">
        <v>0</v>
      </c>
      <c r="C334" s="125">
        <v>0</v>
      </c>
      <c r="D334" s="96">
        <v>0</v>
      </c>
      <c r="E334" s="153">
        <v>0</v>
      </c>
      <c r="F334" s="127">
        <v>0</v>
      </c>
    </row>
    <row r="335" spans="1:6" x14ac:dyDescent="0.25">
      <c r="A335" s="7" t="s">
        <v>31</v>
      </c>
      <c r="B335" s="136">
        <v>0</v>
      </c>
      <c r="C335" s="125">
        <v>0</v>
      </c>
      <c r="D335" s="96">
        <v>0</v>
      </c>
      <c r="E335" s="153">
        <v>0</v>
      </c>
      <c r="F335" s="127">
        <v>0</v>
      </c>
    </row>
    <row r="336" spans="1:6" x14ac:dyDescent="0.25">
      <c r="A336" s="7"/>
      <c r="B336" s="78"/>
      <c r="C336" s="78"/>
      <c r="D336" s="96"/>
      <c r="E336" s="80"/>
      <c r="F336" s="81"/>
    </row>
    <row r="337" spans="1:6" x14ac:dyDescent="0.25">
      <c r="A337" s="29" t="s">
        <v>0</v>
      </c>
      <c r="B337" s="83">
        <f>SUM(B324:B336)</f>
        <v>0</v>
      </c>
      <c r="C337" s="83">
        <f>SUM(C324:C336)</f>
        <v>0</v>
      </c>
      <c r="D337" s="97">
        <v>0</v>
      </c>
      <c r="E337" s="85">
        <v>0</v>
      </c>
      <c r="F337" s="86">
        <v>0</v>
      </c>
    </row>
    <row r="338" spans="1:6" x14ac:dyDescent="0.25">
      <c r="A338" s="145"/>
      <c r="B338" s="125"/>
      <c r="C338" s="137"/>
      <c r="D338" s="96"/>
      <c r="E338" s="213"/>
      <c r="F338" s="190"/>
    </row>
    <row r="339" spans="1:6" x14ac:dyDescent="0.25">
      <c r="A339" s="279" t="s">
        <v>112</v>
      </c>
      <c r="B339" s="125"/>
      <c r="C339" s="137"/>
      <c r="D339" s="96"/>
      <c r="E339" s="213"/>
      <c r="F339" s="190"/>
    </row>
    <row r="340" spans="1:6" x14ac:dyDescent="0.25">
      <c r="A340" s="7" t="s">
        <v>20</v>
      </c>
      <c r="B340" s="125">
        <v>2</v>
      </c>
      <c r="C340" s="125">
        <v>23615284</v>
      </c>
      <c r="D340" s="96">
        <v>11807642</v>
      </c>
      <c r="E340" s="153">
        <v>240</v>
      </c>
      <c r="F340" s="190">
        <v>5.32</v>
      </c>
    </row>
    <row r="341" spans="1:6" x14ac:dyDescent="0.25">
      <c r="A341" s="7" t="s">
        <v>21</v>
      </c>
      <c r="B341" s="125">
        <v>2</v>
      </c>
      <c r="C341" s="125">
        <v>30891173</v>
      </c>
      <c r="D341" s="96">
        <v>15445587</v>
      </c>
      <c r="E341" s="153">
        <v>240</v>
      </c>
      <c r="F341" s="190">
        <v>5.38</v>
      </c>
    </row>
    <row r="342" spans="1:6" x14ac:dyDescent="0.25">
      <c r="A342" s="7" t="s">
        <v>22</v>
      </c>
      <c r="B342" s="125">
        <v>3</v>
      </c>
      <c r="C342" s="125">
        <v>21159643</v>
      </c>
      <c r="D342" s="96">
        <v>7053214</v>
      </c>
      <c r="E342" s="153">
        <v>240</v>
      </c>
      <c r="F342" s="190">
        <v>5.41</v>
      </c>
    </row>
    <row r="343" spans="1:6" x14ac:dyDescent="0.25">
      <c r="A343" s="7" t="s">
        <v>23</v>
      </c>
      <c r="B343" s="125">
        <v>2</v>
      </c>
      <c r="C343" s="137">
        <v>23615284</v>
      </c>
      <c r="D343" s="96">
        <v>11807642</v>
      </c>
      <c r="E343" s="213">
        <v>240</v>
      </c>
      <c r="F343" s="190">
        <v>6.51</v>
      </c>
    </row>
    <row r="344" spans="1:6" x14ac:dyDescent="0.25">
      <c r="A344" s="7" t="s">
        <v>24</v>
      </c>
      <c r="B344" s="125">
        <v>4</v>
      </c>
      <c r="C344" s="137">
        <v>31998387</v>
      </c>
      <c r="D344" s="96">
        <v>7999597</v>
      </c>
      <c r="E344" s="213">
        <v>240</v>
      </c>
      <c r="F344" s="190">
        <v>5.66</v>
      </c>
    </row>
    <row r="345" spans="1:6" x14ac:dyDescent="0.25">
      <c r="A345" s="7" t="s">
        <v>25</v>
      </c>
      <c r="B345" s="125">
        <v>4</v>
      </c>
      <c r="C345" s="137">
        <v>36371923</v>
      </c>
      <c r="D345" s="96">
        <v>9092981</v>
      </c>
      <c r="E345" s="213">
        <v>240</v>
      </c>
      <c r="F345" s="190">
        <v>5.65</v>
      </c>
    </row>
    <row r="346" spans="1:6" x14ac:dyDescent="0.25">
      <c r="A346" s="7" t="s">
        <v>26</v>
      </c>
      <c r="B346" s="125">
        <v>1</v>
      </c>
      <c r="C346" s="137">
        <v>16458300</v>
      </c>
      <c r="D346" s="96">
        <v>16458300</v>
      </c>
      <c r="E346" s="213">
        <v>360</v>
      </c>
      <c r="F346" s="190">
        <v>5.7</v>
      </c>
    </row>
    <row r="347" spans="1:6" x14ac:dyDescent="0.25">
      <c r="A347" s="7" t="s">
        <v>27</v>
      </c>
      <c r="B347" s="125">
        <v>9</v>
      </c>
      <c r="C347" s="137">
        <v>89208790</v>
      </c>
      <c r="D347" s="96">
        <v>9912088</v>
      </c>
      <c r="E347" s="213">
        <v>357</v>
      </c>
      <c r="F347" s="190">
        <v>5.74</v>
      </c>
    </row>
    <row r="348" spans="1:6" x14ac:dyDescent="0.25">
      <c r="A348" s="145" t="s">
        <v>28</v>
      </c>
      <c r="B348" s="125">
        <v>6</v>
      </c>
      <c r="C348" s="137">
        <v>34751640</v>
      </c>
      <c r="D348" s="96">
        <v>5791940</v>
      </c>
      <c r="E348" s="213">
        <v>305</v>
      </c>
      <c r="F348" s="190">
        <v>5.7</v>
      </c>
    </row>
    <row r="349" spans="1:6" x14ac:dyDescent="0.25">
      <c r="A349" s="145" t="s">
        <v>29</v>
      </c>
      <c r="B349" s="125">
        <v>7</v>
      </c>
      <c r="C349" s="137">
        <v>44249138</v>
      </c>
      <c r="D349" s="96">
        <f>+C349/B349</f>
        <v>6321305.4285714282</v>
      </c>
      <c r="E349" s="213">
        <v>347</v>
      </c>
      <c r="F349" s="190">
        <v>5.75</v>
      </c>
    </row>
    <row r="350" spans="1:6" x14ac:dyDescent="0.25">
      <c r="A350" s="145" t="s">
        <v>30</v>
      </c>
      <c r="B350" s="125">
        <v>19</v>
      </c>
      <c r="C350" s="137">
        <v>151925845</v>
      </c>
      <c r="D350" s="96">
        <f>+C350/B350</f>
        <v>7996097.1052631577</v>
      </c>
      <c r="E350" s="213">
        <v>341</v>
      </c>
      <c r="F350" s="190">
        <v>5.39</v>
      </c>
    </row>
    <row r="351" spans="1:6" x14ac:dyDescent="0.25">
      <c r="A351" s="145" t="s">
        <v>31</v>
      </c>
      <c r="B351" s="125">
        <v>10</v>
      </c>
      <c r="C351" s="137">
        <v>80504665</v>
      </c>
      <c r="D351" s="96">
        <f>+C351/B351</f>
        <v>8050466.5</v>
      </c>
      <c r="E351" s="213">
        <v>344</v>
      </c>
      <c r="F351" s="190">
        <v>5.62</v>
      </c>
    </row>
    <row r="352" spans="1:6" x14ac:dyDescent="0.25">
      <c r="A352" s="7"/>
      <c r="B352" s="78"/>
      <c r="C352" s="78"/>
      <c r="D352" s="96"/>
      <c r="E352" s="80"/>
      <c r="F352" s="81"/>
    </row>
    <row r="353" spans="1:6" x14ac:dyDescent="0.25">
      <c r="A353" s="29" t="s">
        <v>0</v>
      </c>
      <c r="B353" s="83">
        <f>SUM(B340:B351)</f>
        <v>69</v>
      </c>
      <c r="C353" s="83">
        <f>SUM(C340:C351)</f>
        <v>584750072</v>
      </c>
      <c r="D353" s="97">
        <f>C353/B353</f>
        <v>8474638.7246376816</v>
      </c>
      <c r="E353" s="85">
        <f>(($C340*E340)+($C341*E341)+($C342*E342)+($C343*E343)+($C344*E344)+($C345*E345)+($C346*E346)+($C347*E347)+($C348*E348)+($C349*E349)+($C350*E350)+($C351*E351))/$C353</f>
        <v>313.74592388421286</v>
      </c>
      <c r="F353" s="86">
        <f>(($C340*F340)+($C341*F341)+($C342*F342)+($C343*F343)+($C344*F344)+($C345*F345)+($C346*F346)+($C347*F347)+($C348*F348)+($C349*F349)+($C350*F350)+($C351*F351))/$C353</f>
        <v>5.6029978606142006</v>
      </c>
    </row>
    <row r="354" spans="1:6" x14ac:dyDescent="0.25">
      <c r="A354" s="9" t="s">
        <v>66</v>
      </c>
      <c r="B354" s="18"/>
      <c r="C354" s="23"/>
      <c r="D354" s="94"/>
      <c r="E354" s="57"/>
      <c r="F354" s="14"/>
    </row>
    <row r="355" spans="1:6" x14ac:dyDescent="0.25">
      <c r="A355" s="7" t="s">
        <v>20</v>
      </c>
      <c r="B355" s="125">
        <v>4</v>
      </c>
      <c r="C355" s="125">
        <v>35079257</v>
      </c>
      <c r="D355" s="96">
        <f>C355/B355</f>
        <v>8769814.25</v>
      </c>
      <c r="E355" s="153">
        <v>316</v>
      </c>
      <c r="F355" s="190">
        <v>5.79</v>
      </c>
    </row>
    <row r="356" spans="1:6" x14ac:dyDescent="0.25">
      <c r="A356" s="7" t="s">
        <v>21</v>
      </c>
      <c r="B356" s="125">
        <v>2</v>
      </c>
      <c r="C356" s="125">
        <v>26165361</v>
      </c>
      <c r="D356" s="96">
        <v>13082681</v>
      </c>
      <c r="E356" s="153">
        <v>329</v>
      </c>
      <c r="F356" s="190">
        <v>5.79</v>
      </c>
    </row>
    <row r="357" spans="1:6" x14ac:dyDescent="0.25">
      <c r="A357" s="7" t="s">
        <v>22</v>
      </c>
      <c r="B357" s="74">
        <v>0</v>
      </c>
      <c r="C357" s="141">
        <v>0</v>
      </c>
      <c r="D357" s="96">
        <v>0</v>
      </c>
      <c r="E357" s="153">
        <v>0</v>
      </c>
      <c r="F357" s="77">
        <v>0</v>
      </c>
    </row>
    <row r="358" spans="1:6" x14ac:dyDescent="0.25">
      <c r="A358" s="7" t="s">
        <v>23</v>
      </c>
      <c r="B358" s="264">
        <v>3</v>
      </c>
      <c r="C358" s="265">
        <v>24805879</v>
      </c>
      <c r="D358" s="266">
        <v>8268626</v>
      </c>
      <c r="E358" s="267">
        <v>269</v>
      </c>
      <c r="F358" s="268">
        <v>6.08</v>
      </c>
    </row>
    <row r="359" spans="1:6" x14ac:dyDescent="0.25">
      <c r="A359" s="7" t="s">
        <v>24</v>
      </c>
      <c r="B359" s="125">
        <v>5</v>
      </c>
      <c r="C359" s="125">
        <v>256556126</v>
      </c>
      <c r="D359" s="96">
        <v>51311225</v>
      </c>
      <c r="E359" s="153">
        <v>344</v>
      </c>
      <c r="F359" s="190">
        <v>1.1100000000000001</v>
      </c>
    </row>
    <row r="360" spans="1:6" x14ac:dyDescent="0.25">
      <c r="A360" s="7" t="s">
        <v>25</v>
      </c>
      <c r="B360" s="264">
        <v>0</v>
      </c>
      <c r="C360" s="265">
        <v>0</v>
      </c>
      <c r="D360" s="266">
        <v>0</v>
      </c>
      <c r="E360" s="267">
        <v>0</v>
      </c>
      <c r="F360" s="268">
        <v>0</v>
      </c>
    </row>
    <row r="361" spans="1:6" x14ac:dyDescent="0.25">
      <c r="A361" s="7" t="s">
        <v>26</v>
      </c>
      <c r="B361" s="78">
        <v>2</v>
      </c>
      <c r="C361" s="78">
        <v>14412087</v>
      </c>
      <c r="D361" s="96">
        <v>7206044</v>
      </c>
      <c r="E361" s="153">
        <v>273</v>
      </c>
      <c r="F361" s="81">
        <v>5.84</v>
      </c>
    </row>
    <row r="362" spans="1:6" x14ac:dyDescent="0.25">
      <c r="A362" s="7" t="s">
        <v>27</v>
      </c>
      <c r="B362" s="264">
        <v>0</v>
      </c>
      <c r="C362" s="265">
        <v>0</v>
      </c>
      <c r="D362" s="266">
        <v>0</v>
      </c>
      <c r="E362" s="267">
        <v>0</v>
      </c>
      <c r="F362" s="268">
        <v>0</v>
      </c>
    </row>
    <row r="363" spans="1:6" x14ac:dyDescent="0.25">
      <c r="A363" s="7" t="s">
        <v>28</v>
      </c>
      <c r="B363" s="142">
        <v>2</v>
      </c>
      <c r="C363" s="141">
        <v>38229438</v>
      </c>
      <c r="D363" s="96">
        <v>19114719</v>
      </c>
      <c r="E363" s="153">
        <v>360</v>
      </c>
      <c r="F363" s="168">
        <v>5.9</v>
      </c>
    </row>
    <row r="364" spans="1:6" x14ac:dyDescent="0.25">
      <c r="A364" s="145" t="s">
        <v>29</v>
      </c>
      <c r="B364" s="172">
        <v>1</v>
      </c>
      <c r="C364" s="133">
        <v>29840373</v>
      </c>
      <c r="D364" s="96">
        <f>+C364/B364</f>
        <v>29840373</v>
      </c>
      <c r="E364" s="153">
        <v>360</v>
      </c>
      <c r="F364" s="81">
        <v>5.8</v>
      </c>
    </row>
    <row r="365" spans="1:6" x14ac:dyDescent="0.25">
      <c r="A365" s="145" t="s">
        <v>30</v>
      </c>
      <c r="B365" s="136">
        <v>0</v>
      </c>
      <c r="C365" s="125">
        <v>0</v>
      </c>
      <c r="D365" s="96">
        <v>0</v>
      </c>
      <c r="E365" s="153">
        <v>0</v>
      </c>
      <c r="F365" s="127">
        <v>0</v>
      </c>
    </row>
    <row r="366" spans="1:6" x14ac:dyDescent="0.25">
      <c r="A366" s="7" t="s">
        <v>31</v>
      </c>
      <c r="B366" s="136">
        <v>0</v>
      </c>
      <c r="C366" s="125">
        <v>0</v>
      </c>
      <c r="D366" s="96">
        <v>0</v>
      </c>
      <c r="E366" s="153">
        <v>0</v>
      </c>
      <c r="F366" s="127">
        <v>0</v>
      </c>
    </row>
    <row r="367" spans="1:6" x14ac:dyDescent="0.25">
      <c r="A367" s="7"/>
      <c r="B367" s="175"/>
      <c r="C367" s="133"/>
      <c r="D367" s="96"/>
      <c r="E367" s="80"/>
      <c r="F367" s="81"/>
    </row>
    <row r="368" spans="1:6" x14ac:dyDescent="0.25">
      <c r="A368" s="29" t="s">
        <v>0</v>
      </c>
      <c r="B368" s="83">
        <f>SUM(B355:B367)</f>
        <v>19</v>
      </c>
      <c r="C368" s="83">
        <f>SUM(C355:C367)</f>
        <v>425088521</v>
      </c>
      <c r="D368" s="97">
        <f>C368/B368</f>
        <v>22373080.052631579</v>
      </c>
      <c r="E368" s="85">
        <f>(($C355*E355)+($C356*E356)+($C357*E357)+($C358*E358)+($C359*E359)+($C360*E360)+($C361*E361)+($C362*E362)+($C363*E363)+($C364*E364)+($C365*E365)+($C366*E366))/$C368</f>
        <v>336.54441938459212</v>
      </c>
      <c r="F368" s="86">
        <f>(($C355*F355)+($C356*F356)+($C357*F357)+($C358*F358)+($C359*F359)+($C360*F360)+($C361*F361)+($C362*F362)+($C363*F363)+($C364*F364)+($C365*F365)+($C366*F366))/$C368</f>
        <v>2.9946652407487622</v>
      </c>
    </row>
    <row r="369" spans="1:6" x14ac:dyDescent="0.25">
      <c r="A369" s="9" t="s">
        <v>59</v>
      </c>
      <c r="B369" s="18"/>
      <c r="C369" s="23"/>
      <c r="D369" s="94"/>
      <c r="E369" s="57"/>
      <c r="F369" s="14"/>
    </row>
    <row r="370" spans="1:6" x14ac:dyDescent="0.25">
      <c r="A370" s="7" t="s">
        <v>20</v>
      </c>
      <c r="B370" s="125">
        <v>1</v>
      </c>
      <c r="C370" s="125">
        <v>11812356</v>
      </c>
      <c r="D370" s="96">
        <f>C370/B370</f>
        <v>11812356</v>
      </c>
      <c r="E370" s="153">
        <v>276</v>
      </c>
      <c r="F370" s="190">
        <v>4.55</v>
      </c>
    </row>
    <row r="371" spans="1:6" x14ac:dyDescent="0.25">
      <c r="A371" s="7" t="s">
        <v>21</v>
      </c>
      <c r="B371" s="74">
        <v>0</v>
      </c>
      <c r="C371" s="141">
        <v>0</v>
      </c>
      <c r="D371" s="96">
        <v>0</v>
      </c>
      <c r="E371" s="153">
        <v>0</v>
      </c>
      <c r="F371" s="77">
        <v>0</v>
      </c>
    </row>
    <row r="372" spans="1:6" x14ac:dyDescent="0.25">
      <c r="A372" s="7" t="s">
        <v>22</v>
      </c>
      <c r="B372" s="125">
        <v>0</v>
      </c>
      <c r="C372" s="125">
        <v>0</v>
      </c>
      <c r="D372" s="96">
        <v>0</v>
      </c>
      <c r="E372" s="153">
        <v>0</v>
      </c>
      <c r="F372" s="190">
        <v>0</v>
      </c>
    </row>
    <row r="373" spans="1:6" x14ac:dyDescent="0.25">
      <c r="A373" s="7" t="s">
        <v>23</v>
      </c>
      <c r="B373" s="264">
        <v>0</v>
      </c>
      <c r="C373" s="265">
        <v>0</v>
      </c>
      <c r="D373" s="266">
        <v>0</v>
      </c>
      <c r="E373" s="267">
        <v>0</v>
      </c>
      <c r="F373" s="268">
        <v>0</v>
      </c>
    </row>
    <row r="374" spans="1:6" x14ac:dyDescent="0.25">
      <c r="A374" s="7" t="s">
        <v>24</v>
      </c>
      <c r="B374" s="125">
        <v>2</v>
      </c>
      <c r="C374" s="125">
        <v>17750592</v>
      </c>
      <c r="D374" s="96">
        <v>8875296</v>
      </c>
      <c r="E374" s="153">
        <v>285</v>
      </c>
      <c r="F374" s="190">
        <v>4.92</v>
      </c>
    </row>
    <row r="375" spans="1:6" x14ac:dyDescent="0.25">
      <c r="A375" s="7" t="s">
        <v>25</v>
      </c>
      <c r="B375" s="264">
        <v>0</v>
      </c>
      <c r="C375" s="265">
        <v>0</v>
      </c>
      <c r="D375" s="266">
        <v>0</v>
      </c>
      <c r="E375" s="267">
        <v>0</v>
      </c>
      <c r="F375" s="268">
        <v>0</v>
      </c>
    </row>
    <row r="376" spans="1:6" x14ac:dyDescent="0.25">
      <c r="A376" s="7" t="s">
        <v>26</v>
      </c>
      <c r="B376" s="264">
        <v>0</v>
      </c>
      <c r="C376" s="265">
        <v>0</v>
      </c>
      <c r="D376" s="266">
        <v>0</v>
      </c>
      <c r="E376" s="267">
        <v>0</v>
      </c>
      <c r="F376" s="268">
        <v>0</v>
      </c>
    </row>
    <row r="377" spans="1:6" x14ac:dyDescent="0.25">
      <c r="A377" s="7" t="s">
        <v>27</v>
      </c>
      <c r="B377" s="264">
        <v>0</v>
      </c>
      <c r="C377" s="265">
        <v>0</v>
      </c>
      <c r="D377" s="266">
        <v>0</v>
      </c>
      <c r="E377" s="267">
        <v>0</v>
      </c>
      <c r="F377" s="268">
        <v>0</v>
      </c>
    </row>
    <row r="378" spans="1:6" x14ac:dyDescent="0.25">
      <c r="A378" s="145" t="s">
        <v>28</v>
      </c>
      <c r="B378" s="264">
        <v>0</v>
      </c>
      <c r="C378" s="265">
        <v>0</v>
      </c>
      <c r="D378" s="266">
        <v>0</v>
      </c>
      <c r="E378" s="267">
        <v>0</v>
      </c>
      <c r="F378" s="268">
        <v>0</v>
      </c>
    </row>
    <row r="379" spans="1:6" x14ac:dyDescent="0.25">
      <c r="A379" s="145" t="s">
        <v>29</v>
      </c>
      <c r="B379" s="172">
        <v>1</v>
      </c>
      <c r="C379" s="133">
        <v>7953896</v>
      </c>
      <c r="D379" s="96">
        <f>+C379/B379</f>
        <v>7953896</v>
      </c>
      <c r="E379" s="153">
        <v>240</v>
      </c>
      <c r="F379" s="81">
        <v>4.2</v>
      </c>
    </row>
    <row r="380" spans="1:6" x14ac:dyDescent="0.25">
      <c r="A380" s="145" t="s">
        <v>30</v>
      </c>
      <c r="B380" s="136">
        <v>0</v>
      </c>
      <c r="C380" s="125">
        <v>0</v>
      </c>
      <c r="D380" s="96">
        <v>0</v>
      </c>
      <c r="E380" s="153">
        <v>0</v>
      </c>
      <c r="F380" s="127">
        <v>0</v>
      </c>
    </row>
    <row r="381" spans="1:6" x14ac:dyDescent="0.25">
      <c r="A381" s="145" t="s">
        <v>31</v>
      </c>
      <c r="B381" s="180">
        <v>2</v>
      </c>
      <c r="C381" s="137">
        <v>18888093</v>
      </c>
      <c r="D381" s="96">
        <f>+C381/B381</f>
        <v>9444046.5</v>
      </c>
      <c r="E381" s="153">
        <v>280</v>
      </c>
      <c r="F381" s="190">
        <v>4.28</v>
      </c>
    </row>
    <row r="382" spans="1:6" x14ac:dyDescent="0.25">
      <c r="A382" s="7"/>
      <c r="B382" s="78"/>
      <c r="C382" s="78"/>
      <c r="D382" s="96"/>
      <c r="E382" s="80"/>
      <c r="F382" s="81"/>
    </row>
    <row r="383" spans="1:6" x14ac:dyDescent="0.25">
      <c r="A383" s="29" t="s">
        <v>0</v>
      </c>
      <c r="B383" s="83">
        <f>SUM(B370:B382)</f>
        <v>6</v>
      </c>
      <c r="C383" s="83">
        <f>SUM(C370:C382)</f>
        <v>56404937</v>
      </c>
      <c r="D383" s="97">
        <f>C383/B383</f>
        <v>9400822.833333334</v>
      </c>
      <c r="E383" s="85">
        <f>(($C370*E370)+($C371*E371)+($C372*E372)+($C373*E373)+($C374*E374)+($C375*E375)+($C376*E376)+($C377*E377)+($C378*E378)+($C379*E379)+($C380*E380)+($C381*E381))/$C383</f>
        <v>275.09524664481052</v>
      </c>
      <c r="F383" s="86">
        <f>(($C370*F370)+($C371*F371)+($C372*F372)+($C373*F373)+($C374*F374)+($C375*F375)+($C376*F376)+($C377*F377)+($C378*F378)+($C379*F379)+($C380*F380)+($C381*F381))/$C383</f>
        <v>4.526669955858651</v>
      </c>
    </row>
    <row r="384" spans="1:6" x14ac:dyDescent="0.25">
      <c r="A384" s="9" t="s">
        <v>85</v>
      </c>
      <c r="B384" s="18"/>
      <c r="C384" s="23"/>
      <c r="D384" s="94"/>
      <c r="E384" s="57"/>
      <c r="F384" s="14"/>
    </row>
    <row r="385" spans="1:6" x14ac:dyDescent="0.25">
      <c r="A385" s="7" t="s">
        <v>20</v>
      </c>
      <c r="B385" s="125">
        <v>2</v>
      </c>
      <c r="C385" s="125">
        <v>8681198</v>
      </c>
      <c r="D385" s="96">
        <f>C385/B385</f>
        <v>4340599</v>
      </c>
      <c r="E385" s="153">
        <v>360</v>
      </c>
      <c r="F385" s="190">
        <v>4.95</v>
      </c>
    </row>
    <row r="386" spans="1:6" x14ac:dyDescent="0.25">
      <c r="A386" s="7" t="s">
        <v>21</v>
      </c>
      <c r="B386" s="125">
        <v>5</v>
      </c>
      <c r="C386" s="125">
        <v>19877609</v>
      </c>
      <c r="D386" s="96">
        <v>3975522</v>
      </c>
      <c r="E386" s="153">
        <v>332</v>
      </c>
      <c r="F386" s="190">
        <v>4.8899999999999997</v>
      </c>
    </row>
    <row r="387" spans="1:6" x14ac:dyDescent="0.25">
      <c r="A387" s="7" t="s">
        <v>22</v>
      </c>
      <c r="B387" s="136">
        <v>16</v>
      </c>
      <c r="C387" s="180">
        <v>76260939</v>
      </c>
      <c r="D387" s="96">
        <v>4766309</v>
      </c>
      <c r="E387" s="153">
        <v>301</v>
      </c>
      <c r="F387" s="190">
        <v>4.95</v>
      </c>
    </row>
    <row r="388" spans="1:6" x14ac:dyDescent="0.25">
      <c r="A388" s="7" t="s">
        <v>23</v>
      </c>
      <c r="B388" s="125">
        <v>11</v>
      </c>
      <c r="C388" s="180">
        <v>48010424</v>
      </c>
      <c r="D388" s="96">
        <v>4364584</v>
      </c>
      <c r="E388" s="153">
        <v>307</v>
      </c>
      <c r="F388" s="190">
        <v>4.8600000000000003</v>
      </c>
    </row>
    <row r="389" spans="1:6" x14ac:dyDescent="0.25">
      <c r="A389" s="7" t="s">
        <v>24</v>
      </c>
      <c r="B389" s="125">
        <v>5</v>
      </c>
      <c r="C389" s="125">
        <v>23198439</v>
      </c>
      <c r="D389" s="96">
        <v>4639688</v>
      </c>
      <c r="E389" s="153">
        <v>306</v>
      </c>
      <c r="F389" s="190">
        <v>4.88</v>
      </c>
    </row>
    <row r="390" spans="1:6" x14ac:dyDescent="0.25">
      <c r="A390" s="7" t="s">
        <v>25</v>
      </c>
      <c r="B390" s="125">
        <v>2</v>
      </c>
      <c r="C390" s="125">
        <v>11422912</v>
      </c>
      <c r="D390" s="96">
        <v>5711456</v>
      </c>
      <c r="E390" s="153">
        <v>360</v>
      </c>
      <c r="F390" s="190">
        <v>4.9400000000000004</v>
      </c>
    </row>
    <row r="391" spans="1:6" x14ac:dyDescent="0.25">
      <c r="A391" s="7" t="s">
        <v>26</v>
      </c>
      <c r="B391" s="78">
        <v>3</v>
      </c>
      <c r="C391" s="78">
        <v>19681634</v>
      </c>
      <c r="D391" s="96">
        <v>6560545</v>
      </c>
      <c r="E391" s="153">
        <v>333</v>
      </c>
      <c r="F391" s="81">
        <v>4.8899999999999997</v>
      </c>
    </row>
    <row r="392" spans="1:6" x14ac:dyDescent="0.25">
      <c r="A392" s="7" t="s">
        <v>27</v>
      </c>
      <c r="B392" s="78">
        <v>3</v>
      </c>
      <c r="C392" s="78">
        <v>14240276</v>
      </c>
      <c r="D392" s="96">
        <v>4746759</v>
      </c>
      <c r="E392" s="153">
        <v>324</v>
      </c>
      <c r="F392" s="81">
        <v>4.95</v>
      </c>
    </row>
    <row r="393" spans="1:6" x14ac:dyDescent="0.25">
      <c r="A393" s="145" t="s">
        <v>28</v>
      </c>
      <c r="B393" s="140">
        <v>3</v>
      </c>
      <c r="C393" s="141">
        <v>14486742</v>
      </c>
      <c r="D393" s="96">
        <v>4828914</v>
      </c>
      <c r="E393" s="153">
        <v>342</v>
      </c>
      <c r="F393" s="168">
        <v>4.95</v>
      </c>
    </row>
    <row r="394" spans="1:6" x14ac:dyDescent="0.25">
      <c r="A394" s="145" t="s">
        <v>29</v>
      </c>
      <c r="B394" s="172">
        <v>4</v>
      </c>
      <c r="C394" s="133">
        <v>16466583</v>
      </c>
      <c r="D394" s="96">
        <f>+C394/B394</f>
        <v>4116645.75</v>
      </c>
      <c r="E394" s="153">
        <v>341</v>
      </c>
      <c r="F394" s="81">
        <v>4.95</v>
      </c>
    </row>
    <row r="395" spans="1:6" x14ac:dyDescent="0.25">
      <c r="A395" s="145" t="s">
        <v>30</v>
      </c>
      <c r="B395" s="125">
        <v>7</v>
      </c>
      <c r="C395" s="137">
        <v>29560283</v>
      </c>
      <c r="D395" s="96">
        <f>+C395/B395</f>
        <v>4222897.5714285718</v>
      </c>
      <c r="E395" s="153">
        <v>330</v>
      </c>
      <c r="F395" s="190">
        <v>4.95</v>
      </c>
    </row>
    <row r="396" spans="1:6" x14ac:dyDescent="0.25">
      <c r="A396" s="145" t="s">
        <v>31</v>
      </c>
      <c r="B396" s="125">
        <v>25</v>
      </c>
      <c r="C396" s="137">
        <v>94918189</v>
      </c>
      <c r="D396" s="96">
        <f>+C396/B396</f>
        <v>3796727.56</v>
      </c>
      <c r="E396" s="153">
        <v>311</v>
      </c>
      <c r="F396" s="190">
        <v>4.93</v>
      </c>
    </row>
    <row r="397" spans="1:6" x14ac:dyDescent="0.25">
      <c r="A397" s="145"/>
      <c r="B397" s="125"/>
      <c r="C397" s="137"/>
      <c r="D397" s="96"/>
      <c r="E397" s="213"/>
      <c r="F397" s="190"/>
    </row>
    <row r="398" spans="1:6" x14ac:dyDescent="0.25">
      <c r="A398" s="29" t="s">
        <v>0</v>
      </c>
      <c r="B398" s="83">
        <f>SUM(B385:B396)</f>
        <v>86</v>
      </c>
      <c r="C398" s="83">
        <f>SUM(C385:C396)</f>
        <v>376805228</v>
      </c>
      <c r="D398" s="97">
        <f>C398/B398</f>
        <v>4381456.1395348841</v>
      </c>
      <c r="E398" s="85">
        <f>(($C385*E385)+($C386*E386)+($C387*E387)+($C388*E388)+($C389*E389)+($C390*E390)+($C391*E391)+($C392*E392)+($C393*E393)+($C394*E394)+($C395*E395)+(C396*E396))/$C398</f>
        <v>317.5146105218052</v>
      </c>
      <c r="F398" s="278">
        <f>(($C385*F385)+($C386*F386)+($C387*F387)+($C388*F388)+($C389*F389)+($C390*F390)+($C391*F391)+($C392*F392)+($C393*F393)+($C394*F394)+($C395*F395)+($C396*F396))/$C398</f>
        <v>4.9225827148820764</v>
      </c>
    </row>
    <row r="399" spans="1:6" x14ac:dyDescent="0.25">
      <c r="A399" s="40"/>
      <c r="B399" s="42"/>
      <c r="C399" s="42"/>
      <c r="D399" s="101"/>
      <c r="E399" s="61"/>
      <c r="F399" s="108"/>
    </row>
    <row r="400" spans="1:6" x14ac:dyDescent="0.25">
      <c r="A400" s="90" t="s">
        <v>0</v>
      </c>
      <c r="B400" s="70">
        <f>SUM(B337,B383,B368,B321,B353,B398)</f>
        <v>372</v>
      </c>
      <c r="C400" s="70">
        <f>SUM(C337,C383,C368,C321,C353,C398)</f>
        <v>2380082260</v>
      </c>
      <c r="D400" s="102">
        <f>C400/B400</f>
        <v>6398070.5913978498</v>
      </c>
      <c r="E400" s="72">
        <f>(($C337*E337)+($C383*E383)+($C368*E368)+($C321*E321)+($C353*E353)+($C398*E398))/$C400</f>
        <v>331.52570292045283</v>
      </c>
      <c r="F400" s="280">
        <f>(($C337*F337)+($C383*F383)+($C368*F368)+($C321*F321)+($C353*F353)+($C398*F398))/$C400</f>
        <v>5.1342214983191381</v>
      </c>
    </row>
    <row r="401" spans="1:6" x14ac:dyDescent="0.25">
      <c r="A401" s="41"/>
      <c r="B401" s="43"/>
      <c r="C401" s="43"/>
      <c r="D401" s="103"/>
      <c r="E401" s="63"/>
      <c r="F401" s="109"/>
    </row>
  </sheetData>
  <pageMargins left="0.7" right="0.7" top="0.75" bottom="0.75" header="0.3" footer="0.3"/>
  <pageSetup paperSize="9" orientation="portrait" r:id="rId1"/>
  <ignoredErrors>
    <ignoredError sqref="B8:F8 B305:F305" numberStoredAsText="1"/>
    <ignoredError sqref="D11 E24:F24 D27 E40:F40 D59:D60 E72:F72 D75 E88:F88 E120:F120 E136:F136 D139 E152:F152 E168:F168 E184:F184 D203 E216:F216 E232:F232 E248:G248 E264:F264 E398:F400 E383:F383 E368:F368 E353:F353 E321:F321 D299:F299 D20:D22 D36:D38 D84:D85 D148:D149 D212" unlockedFormula="1"/>
    <ignoredError sqref="D70 D134 D182" evalError="1"/>
    <ignoredError sqref="D86 D150" evalError="1"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439"/>
  <sheetViews>
    <sheetView topLeftCell="A394" workbookViewId="0">
      <selection activeCell="A4" sqref="A4"/>
    </sheetView>
  </sheetViews>
  <sheetFormatPr baseColWidth="10" defaultRowHeight="13.2" x14ac:dyDescent="0.25"/>
  <cols>
    <col min="1" max="1" width="22.5546875" customWidth="1"/>
    <col min="2" max="2" width="13.33203125" customWidth="1"/>
    <col min="3" max="3" width="14.44140625" customWidth="1"/>
    <col min="4" max="5" width="13.6640625" customWidth="1"/>
    <col min="6" max="6" width="13.33203125" customWidth="1"/>
    <col min="7" max="31" width="11.44140625" style="104" customWidth="1"/>
  </cols>
  <sheetData>
    <row r="1" spans="1:6" ht="4.5" customHeight="1" x14ac:dyDescent="0.25">
      <c r="A1" s="1"/>
      <c r="B1" s="2"/>
      <c r="C1" s="3"/>
      <c r="D1" s="4"/>
      <c r="E1" s="55"/>
      <c r="F1" s="56"/>
    </row>
    <row r="2" spans="1:6" x14ac:dyDescent="0.25">
      <c r="A2" s="11" t="s">
        <v>105</v>
      </c>
      <c r="B2" s="2"/>
      <c r="C2" s="3"/>
      <c r="D2" s="4"/>
      <c r="E2" s="55"/>
      <c r="F2" s="56"/>
    </row>
    <row r="3" spans="1:6" x14ac:dyDescent="0.25">
      <c r="A3" s="240" t="s">
        <v>111</v>
      </c>
      <c r="B3" s="2"/>
      <c r="C3" s="3"/>
      <c r="D3" s="4"/>
      <c r="E3" s="55"/>
      <c r="F3" s="56"/>
    </row>
    <row r="4" spans="1:6" ht="7.5" customHeight="1" x14ac:dyDescent="0.25">
      <c r="A4" s="1"/>
      <c r="B4" s="2"/>
      <c r="C4" s="3"/>
      <c r="D4" s="4"/>
      <c r="E4" s="55"/>
      <c r="F4" s="56"/>
    </row>
    <row r="5" spans="1:6" x14ac:dyDescent="0.25">
      <c r="A5" s="1" t="s">
        <v>57</v>
      </c>
      <c r="B5" s="2"/>
      <c r="C5" s="3"/>
      <c r="D5" s="4"/>
      <c r="E5" s="55"/>
      <c r="F5" s="56"/>
    </row>
    <row r="6" spans="1:6" x14ac:dyDescent="0.25">
      <c r="A6" s="110" t="s">
        <v>7</v>
      </c>
      <c r="B6" s="111" t="s">
        <v>51</v>
      </c>
      <c r="C6" s="112" t="s">
        <v>3</v>
      </c>
      <c r="D6" s="61" t="s">
        <v>11</v>
      </c>
      <c r="E6" s="113" t="s">
        <v>13</v>
      </c>
      <c r="F6" s="62" t="s">
        <v>15</v>
      </c>
    </row>
    <row r="7" spans="1:6" x14ac:dyDescent="0.25">
      <c r="A7" s="114"/>
      <c r="B7" s="115" t="s">
        <v>9</v>
      </c>
      <c r="C7" s="116" t="s">
        <v>50</v>
      </c>
      <c r="D7" s="117" t="s">
        <v>52</v>
      </c>
      <c r="E7" s="118" t="s">
        <v>52</v>
      </c>
      <c r="F7" s="119" t="s">
        <v>16</v>
      </c>
    </row>
    <row r="8" spans="1:6" x14ac:dyDescent="0.25">
      <c r="A8" s="41"/>
      <c r="B8" s="120" t="s">
        <v>4</v>
      </c>
      <c r="C8" s="120" t="s">
        <v>5</v>
      </c>
      <c r="D8" s="121" t="s">
        <v>6</v>
      </c>
      <c r="E8" s="122" t="s">
        <v>17</v>
      </c>
      <c r="F8" s="122" t="s">
        <v>18</v>
      </c>
    </row>
    <row r="9" spans="1:6" x14ac:dyDescent="0.25">
      <c r="A9" s="7"/>
      <c r="B9" s="33"/>
      <c r="C9" s="33"/>
      <c r="D9" s="93"/>
      <c r="E9" s="243"/>
      <c r="F9" s="247"/>
    </row>
    <row r="10" spans="1:6" x14ac:dyDescent="0.25">
      <c r="A10" s="9" t="s">
        <v>19</v>
      </c>
      <c r="B10" s="52"/>
      <c r="C10" s="23"/>
      <c r="D10" s="94"/>
      <c r="E10" s="244"/>
      <c r="F10" s="130"/>
    </row>
    <row r="11" spans="1:6" x14ac:dyDescent="0.25">
      <c r="A11" s="7" t="s">
        <v>20</v>
      </c>
      <c r="B11" s="125">
        <v>568</v>
      </c>
      <c r="C11" s="180">
        <v>703326552</v>
      </c>
      <c r="D11" s="124">
        <f t="shared" ref="D11:D22" si="0">C11/B11</f>
        <v>1238250.971830986</v>
      </c>
      <c r="E11" s="260">
        <v>73.409044275638266</v>
      </c>
      <c r="F11" s="127">
        <v>1.8370199545089851</v>
      </c>
    </row>
    <row r="12" spans="1:6" x14ac:dyDescent="0.25">
      <c r="A12" s="7" t="s">
        <v>21</v>
      </c>
      <c r="B12" s="125">
        <v>862</v>
      </c>
      <c r="C12" s="180">
        <v>1026935778</v>
      </c>
      <c r="D12" s="124">
        <f t="shared" si="0"/>
        <v>1191340.8097447795</v>
      </c>
      <c r="E12" s="260">
        <v>73.418443610794128</v>
      </c>
      <c r="F12" s="127">
        <v>1.8719790939059122</v>
      </c>
    </row>
    <row r="13" spans="1:6" x14ac:dyDescent="0.25">
      <c r="A13" s="7" t="s">
        <v>22</v>
      </c>
      <c r="B13" s="125">
        <v>767</v>
      </c>
      <c r="C13" s="180">
        <v>1103116050</v>
      </c>
      <c r="D13" s="124">
        <f t="shared" si="0"/>
        <v>1438221.7079530638</v>
      </c>
      <c r="E13" s="260">
        <v>73.919365707714974</v>
      </c>
      <c r="F13" s="127">
        <v>1.7929330703872906</v>
      </c>
    </row>
    <row r="14" spans="1:6" x14ac:dyDescent="0.25">
      <c r="A14" s="7" t="s">
        <v>23</v>
      </c>
      <c r="B14" s="125">
        <v>879</v>
      </c>
      <c r="C14" s="180">
        <v>1404787940</v>
      </c>
      <c r="D14" s="124">
        <f t="shared" si="0"/>
        <v>1598166.0295790671</v>
      </c>
      <c r="E14" s="260">
        <v>75.219738241061492</v>
      </c>
      <c r="F14" s="127">
        <v>1.77502103224918</v>
      </c>
    </row>
    <row r="15" spans="1:6" x14ac:dyDescent="0.25">
      <c r="A15" s="7" t="s">
        <v>24</v>
      </c>
      <c r="B15" s="125">
        <v>847</v>
      </c>
      <c r="C15" s="180">
        <v>1268520809</v>
      </c>
      <c r="D15" s="124">
        <f t="shared" si="0"/>
        <v>1497663.292798111</v>
      </c>
      <c r="E15" s="260">
        <v>74.054370845563326</v>
      </c>
      <c r="F15" s="127">
        <v>1.7928329433340804</v>
      </c>
    </row>
    <row r="16" spans="1:6" x14ac:dyDescent="0.25">
      <c r="A16" s="7" t="s">
        <v>25</v>
      </c>
      <c r="B16" s="125">
        <v>724</v>
      </c>
      <c r="C16" s="180">
        <v>1021756975</v>
      </c>
      <c r="D16" s="124">
        <f t="shared" si="0"/>
        <v>1411266.5400552487</v>
      </c>
      <c r="E16" s="260">
        <v>72.828799661485064</v>
      </c>
      <c r="F16" s="127">
        <v>1.8173725283353188</v>
      </c>
    </row>
    <row r="17" spans="1:6" x14ac:dyDescent="0.25">
      <c r="A17" s="7" t="s">
        <v>26</v>
      </c>
      <c r="B17" s="78">
        <v>572</v>
      </c>
      <c r="C17" s="78">
        <v>713019722</v>
      </c>
      <c r="D17" s="124">
        <f t="shared" si="0"/>
        <v>1246537.9755244756</v>
      </c>
      <c r="E17" s="260">
        <v>72.213090117022034</v>
      </c>
      <c r="F17" s="166">
        <v>1.8573933926052029</v>
      </c>
    </row>
    <row r="18" spans="1:6" x14ac:dyDescent="0.25">
      <c r="A18" s="7" t="s">
        <v>27</v>
      </c>
      <c r="B18" s="78">
        <v>890</v>
      </c>
      <c r="C18" s="78">
        <v>1254877635</v>
      </c>
      <c r="D18" s="124">
        <f t="shared" si="0"/>
        <v>1409974.8707865169</v>
      </c>
      <c r="E18" s="260">
        <v>72.840720093796236</v>
      </c>
      <c r="F18" s="166">
        <v>1.8046646970961409</v>
      </c>
    </row>
    <row r="19" spans="1:6" x14ac:dyDescent="0.25">
      <c r="A19" s="7" t="s">
        <v>28</v>
      </c>
      <c r="B19" s="250">
        <v>595</v>
      </c>
      <c r="C19" s="251">
        <v>707868316</v>
      </c>
      <c r="D19" s="124">
        <f t="shared" si="0"/>
        <v>1189694.6487394958</v>
      </c>
      <c r="E19" s="260">
        <v>68.329715077966569</v>
      </c>
      <c r="F19" s="166">
        <v>1.8862154147749699</v>
      </c>
    </row>
    <row r="20" spans="1:6" x14ac:dyDescent="0.25">
      <c r="A20" s="7" t="s">
        <v>29</v>
      </c>
      <c r="B20" s="136">
        <v>499</v>
      </c>
      <c r="C20" s="137">
        <v>532668150</v>
      </c>
      <c r="D20" s="124">
        <f t="shared" si="0"/>
        <v>1067471.24248497</v>
      </c>
      <c r="E20" s="260">
        <v>66.95138217481184</v>
      </c>
      <c r="F20" s="166">
        <v>1.9012301499535869</v>
      </c>
    </row>
    <row r="21" spans="1:6" x14ac:dyDescent="0.25">
      <c r="A21" s="7" t="s">
        <v>30</v>
      </c>
      <c r="B21" s="125">
        <v>844</v>
      </c>
      <c r="C21" s="180">
        <v>1138702987</v>
      </c>
      <c r="D21" s="124">
        <f t="shared" si="0"/>
        <v>1349174.1552132701</v>
      </c>
      <c r="E21" s="260">
        <v>72</v>
      </c>
      <c r="F21" s="127">
        <v>1.81</v>
      </c>
    </row>
    <row r="22" spans="1:6" x14ac:dyDescent="0.25">
      <c r="A22" s="7" t="s">
        <v>31</v>
      </c>
      <c r="B22" s="125">
        <v>1138</v>
      </c>
      <c r="C22" s="180">
        <v>1387682816</v>
      </c>
      <c r="D22" s="124">
        <f t="shared" si="0"/>
        <v>1219404.934973638</v>
      </c>
      <c r="E22" s="260">
        <v>71</v>
      </c>
      <c r="F22" s="127">
        <v>1.82</v>
      </c>
    </row>
    <row r="23" spans="1:6" x14ac:dyDescent="0.25">
      <c r="A23" s="7"/>
      <c r="B23" s="78"/>
      <c r="C23" s="78"/>
      <c r="D23" s="96"/>
      <c r="E23" s="246"/>
      <c r="F23" s="179"/>
    </row>
    <row r="24" spans="1:6" x14ac:dyDescent="0.25">
      <c r="A24" s="29" t="s">
        <v>0</v>
      </c>
      <c r="B24" s="83">
        <f>SUM(B11:B23)</f>
        <v>9185</v>
      </c>
      <c r="C24" s="83">
        <f>SUM(C11:C23)</f>
        <v>12263263730</v>
      </c>
      <c r="D24" s="97">
        <f>C24/B24</f>
        <v>1335140.3081110506</v>
      </c>
      <c r="E24" s="85">
        <f>(($C11*E11)+($C12*E12)+($C13*E13)+($C14*E14)+($C15*E15)+($C16*E16)+($C17*E17)+($C18*E18)+($C19*E19)+($C20*E20)+($C21*E21)+($C22*E22))/$C24</f>
        <v>72.576745687830041</v>
      </c>
      <c r="F24" s="86">
        <f>(($C11*F11)+($C12*F12)+($C13*F13)+($C14*F14)+($C15*F15)+($C16*F16)+($C17*F17)+($C18*F18)+($C19*F19)+($C20*F20)+($C21*F21)+($C22*F22))/$C24</f>
        <v>1.8217394278749639</v>
      </c>
    </row>
    <row r="25" spans="1:6" x14ac:dyDescent="0.25">
      <c r="A25" s="9"/>
      <c r="B25" s="154"/>
      <c r="C25" s="154"/>
      <c r="D25" s="159"/>
      <c r="E25" s="155"/>
      <c r="F25" s="156"/>
    </row>
    <row r="26" spans="1:6" x14ac:dyDescent="0.25">
      <c r="A26" s="9" t="s">
        <v>81</v>
      </c>
      <c r="B26" s="154"/>
      <c r="C26" s="154"/>
      <c r="D26" s="160"/>
      <c r="E26" s="155"/>
      <c r="F26" s="156"/>
    </row>
    <row r="27" spans="1:6" x14ac:dyDescent="0.25">
      <c r="A27" s="7" t="s">
        <v>20</v>
      </c>
      <c r="B27" s="18">
        <v>292</v>
      </c>
      <c r="C27" s="18">
        <v>285341387</v>
      </c>
      <c r="D27" s="124">
        <f t="shared" ref="D27:D37" si="1">C27/B27</f>
        <v>977196.53082191781</v>
      </c>
      <c r="E27" s="153">
        <v>52.692325102492056</v>
      </c>
      <c r="F27" s="205">
        <v>2.1399910265383282</v>
      </c>
    </row>
    <row r="28" spans="1:6" x14ac:dyDescent="0.25">
      <c r="A28" s="7" t="s">
        <v>21</v>
      </c>
      <c r="B28" s="18">
        <v>245</v>
      </c>
      <c r="C28" s="18">
        <v>262150321</v>
      </c>
      <c r="D28" s="124">
        <f t="shared" si="1"/>
        <v>1070001.3102040817</v>
      </c>
      <c r="E28" s="153">
        <v>54.31474748413526</v>
      </c>
      <c r="F28" s="205">
        <v>2.1350254571307596</v>
      </c>
    </row>
    <row r="29" spans="1:6" x14ac:dyDescent="0.25">
      <c r="A29" s="7" t="s">
        <v>22</v>
      </c>
      <c r="B29" s="18">
        <v>204</v>
      </c>
      <c r="C29" s="18">
        <v>218626966</v>
      </c>
      <c r="D29" s="124">
        <f t="shared" si="1"/>
        <v>1071700.8137254901</v>
      </c>
      <c r="E29" s="153">
        <v>54.397042889073425</v>
      </c>
      <c r="F29" s="205">
        <v>2.1433715644404994</v>
      </c>
    </row>
    <row r="30" spans="1:6" x14ac:dyDescent="0.25">
      <c r="A30" s="7" t="s">
        <v>23</v>
      </c>
      <c r="B30" s="18">
        <v>253</v>
      </c>
      <c r="C30" s="18">
        <v>255926414</v>
      </c>
      <c r="D30" s="124">
        <f t="shared" si="1"/>
        <v>1011566.8537549407</v>
      </c>
      <c r="E30" s="153">
        <v>52.666906523372766</v>
      </c>
      <c r="F30" s="205">
        <v>2.1465976889747709</v>
      </c>
    </row>
    <row r="31" spans="1:6" x14ac:dyDescent="0.25">
      <c r="A31" s="7" t="s">
        <v>24</v>
      </c>
      <c r="B31" s="18">
        <v>183</v>
      </c>
      <c r="C31" s="18">
        <v>180561647</v>
      </c>
      <c r="D31" s="124">
        <f t="shared" si="1"/>
        <v>986675.66666666663</v>
      </c>
      <c r="E31" s="153">
        <v>53.110325073629838</v>
      </c>
      <c r="F31" s="205">
        <v>2.120379466077865</v>
      </c>
    </row>
    <row r="32" spans="1:6" x14ac:dyDescent="0.25">
      <c r="A32" s="7" t="s">
        <v>25</v>
      </c>
      <c r="B32" s="18">
        <v>242</v>
      </c>
      <c r="C32" s="18">
        <v>252012961</v>
      </c>
      <c r="D32" s="124">
        <f t="shared" si="1"/>
        <v>1041375.8719008265</v>
      </c>
      <c r="E32" s="153">
        <v>52.678139149359069</v>
      </c>
      <c r="F32" s="205">
        <v>2.1225983450509927</v>
      </c>
    </row>
    <row r="33" spans="1:6" x14ac:dyDescent="0.25">
      <c r="A33" s="7" t="s">
        <v>26</v>
      </c>
      <c r="B33" s="18">
        <v>312</v>
      </c>
      <c r="C33" s="18">
        <v>363497204</v>
      </c>
      <c r="D33" s="124">
        <f t="shared" si="1"/>
        <v>1165055.141025641</v>
      </c>
      <c r="E33" s="153">
        <v>52.9605412178081</v>
      </c>
      <c r="F33" s="205">
        <v>2.1245823650682047</v>
      </c>
    </row>
    <row r="34" spans="1:6" x14ac:dyDescent="0.25">
      <c r="A34" s="7" t="s">
        <v>27</v>
      </c>
      <c r="B34" s="18">
        <v>228</v>
      </c>
      <c r="C34" s="18">
        <v>235885778</v>
      </c>
      <c r="D34" s="124">
        <f t="shared" si="1"/>
        <v>1034586.7456140351</v>
      </c>
      <c r="E34" s="153">
        <v>52.787883256785406</v>
      </c>
      <c r="F34" s="205">
        <v>2.1338026901308149</v>
      </c>
    </row>
    <row r="35" spans="1:6" x14ac:dyDescent="0.25">
      <c r="A35" s="7" t="s">
        <v>28</v>
      </c>
      <c r="B35" s="250">
        <v>260</v>
      </c>
      <c r="C35" s="251">
        <v>278233947</v>
      </c>
      <c r="D35" s="124">
        <f t="shared" si="1"/>
        <v>1070130.5653846154</v>
      </c>
      <c r="E35" s="153">
        <v>52.727621428595846</v>
      </c>
      <c r="F35" s="205">
        <v>2.1342751206415498</v>
      </c>
    </row>
    <row r="36" spans="1:6" x14ac:dyDescent="0.25">
      <c r="A36" s="7" t="s">
        <v>29</v>
      </c>
      <c r="B36" s="18">
        <v>243</v>
      </c>
      <c r="C36" s="18">
        <v>243344974</v>
      </c>
      <c r="D36" s="124">
        <f t="shared" si="1"/>
        <v>1001419.646090535</v>
      </c>
      <c r="E36" s="153">
        <v>52.573681094395646</v>
      </c>
      <c r="F36" s="205">
        <v>2.1333314432867643</v>
      </c>
    </row>
    <row r="37" spans="1:6" x14ac:dyDescent="0.25">
      <c r="A37" s="7" t="s">
        <v>30</v>
      </c>
      <c r="B37" s="18">
        <v>293</v>
      </c>
      <c r="C37" s="18">
        <v>281219935</v>
      </c>
      <c r="D37" s="124">
        <f t="shared" si="1"/>
        <v>959795</v>
      </c>
      <c r="E37" s="153">
        <v>52</v>
      </c>
      <c r="F37" s="205">
        <v>2.13</v>
      </c>
    </row>
    <row r="38" spans="1:6" x14ac:dyDescent="0.25">
      <c r="A38" s="7" t="s">
        <v>31</v>
      </c>
      <c r="B38" s="18">
        <v>426</v>
      </c>
      <c r="C38" s="18">
        <v>413031732</v>
      </c>
      <c r="D38" s="124">
        <f>C38/B38</f>
        <v>969558.05633802817</v>
      </c>
      <c r="E38" s="153">
        <v>52</v>
      </c>
      <c r="F38" s="205">
        <v>2.14</v>
      </c>
    </row>
    <row r="39" spans="1:6" x14ac:dyDescent="0.25">
      <c r="A39" s="9"/>
      <c r="B39" s="154"/>
      <c r="C39" s="154"/>
      <c r="D39" s="160"/>
      <c r="E39" s="155"/>
      <c r="F39" s="156"/>
    </row>
    <row r="40" spans="1:6" x14ac:dyDescent="0.25">
      <c r="A40" s="29" t="s">
        <v>0</v>
      </c>
      <c r="B40" s="83">
        <f>SUM(B27:B39)</f>
        <v>3181</v>
      </c>
      <c r="C40" s="83">
        <f>SUM(C27:C39)</f>
        <v>3269833266</v>
      </c>
      <c r="D40" s="97">
        <f>C40/B40</f>
        <v>1027926.207481924</v>
      </c>
      <c r="E40" s="85">
        <f>(($C27*E27)+($C28*E28)+($C29*E29)+($C30*E30)+($C31*E31)+($C32*E32)+($C33*E33)+($C34*E34)+($C35*E35)+($C36*E36)+($C37*E37)+($C38*E38))/$C40</f>
        <v>52.840267885454317</v>
      </c>
      <c r="F40" s="86">
        <f>(($C27*F27)+($C28*F28)+($C29*F29)+($C30*F30)+($C31*F31)+($C32*F32)+($C33*F33)+($C34*F34)+($C35*F35)+($C36*F36)+($C37*F37)+($C38*F38))/$C40</f>
        <v>2.1339131151479029</v>
      </c>
    </row>
    <row r="41" spans="1:6" x14ac:dyDescent="0.25">
      <c r="A41" s="32"/>
      <c r="B41" s="87"/>
      <c r="C41" s="87"/>
      <c r="D41" s="98"/>
      <c r="E41" s="88"/>
      <c r="F41" s="89"/>
    </row>
    <row r="42" spans="1:6" x14ac:dyDescent="0.25">
      <c r="A42" s="9" t="s">
        <v>32</v>
      </c>
      <c r="B42" s="78"/>
      <c r="C42" s="78"/>
      <c r="D42" s="99"/>
      <c r="E42" s="153"/>
      <c r="F42" s="81"/>
    </row>
    <row r="43" spans="1:6" x14ac:dyDescent="0.25">
      <c r="A43" s="7" t="s">
        <v>20</v>
      </c>
      <c r="B43" s="125">
        <v>1591</v>
      </c>
      <c r="C43" s="180">
        <v>2948204556</v>
      </c>
      <c r="D43" s="124">
        <f>C43/B43</f>
        <v>1853051.2608422376</v>
      </c>
      <c r="E43" s="153">
        <v>59.279992269980063</v>
      </c>
      <c r="F43" s="190">
        <v>1.9625117989302774</v>
      </c>
    </row>
    <row r="44" spans="1:6" x14ac:dyDescent="0.25">
      <c r="A44" s="7" t="s">
        <v>21</v>
      </c>
      <c r="B44" s="125">
        <v>1481</v>
      </c>
      <c r="C44" s="180">
        <v>2608364772</v>
      </c>
      <c r="D44" s="124">
        <f>C44/B44</f>
        <v>1761218.617150574</v>
      </c>
      <c r="E44" s="153">
        <v>61.04623449346294</v>
      </c>
      <c r="F44" s="190">
        <v>1.9592562138582639</v>
      </c>
    </row>
    <row r="45" spans="1:6" x14ac:dyDescent="0.25">
      <c r="A45" s="7" t="s">
        <v>22</v>
      </c>
      <c r="B45" s="200">
        <v>1154</v>
      </c>
      <c r="C45" s="200">
        <v>2280608855</v>
      </c>
      <c r="D45" s="124">
        <f>C45/B45</f>
        <v>1976264.1724436742</v>
      </c>
      <c r="E45" s="153">
        <v>53.767294996317993</v>
      </c>
      <c r="F45" s="77">
        <v>1.7422067894058046</v>
      </c>
    </row>
    <row r="46" spans="1:6" x14ac:dyDescent="0.25">
      <c r="A46" s="7" t="s">
        <v>23</v>
      </c>
      <c r="B46" s="125">
        <v>0</v>
      </c>
      <c r="C46" s="180">
        <v>0</v>
      </c>
      <c r="D46" s="93" t="s">
        <v>107</v>
      </c>
      <c r="E46" s="153">
        <v>0</v>
      </c>
      <c r="F46" s="190">
        <v>0</v>
      </c>
    </row>
    <row r="47" spans="1:6" x14ac:dyDescent="0.25">
      <c r="A47" s="7" t="s">
        <v>24</v>
      </c>
      <c r="B47" s="125">
        <v>0</v>
      </c>
      <c r="C47" s="180">
        <v>0</v>
      </c>
      <c r="D47" s="93" t="s">
        <v>107</v>
      </c>
      <c r="E47" s="153">
        <v>0</v>
      </c>
      <c r="F47" s="190">
        <v>0</v>
      </c>
    </row>
    <row r="48" spans="1:6" x14ac:dyDescent="0.25">
      <c r="A48" s="7" t="s">
        <v>25</v>
      </c>
      <c r="B48" s="125">
        <v>0</v>
      </c>
      <c r="C48" s="125">
        <v>0</v>
      </c>
      <c r="D48" s="93" t="s">
        <v>107</v>
      </c>
      <c r="E48" s="153">
        <v>0</v>
      </c>
      <c r="F48" s="190">
        <v>0</v>
      </c>
    </row>
    <row r="49" spans="1:6" x14ac:dyDescent="0.25">
      <c r="A49" s="7" t="s">
        <v>26</v>
      </c>
      <c r="B49" s="125">
        <v>0</v>
      </c>
      <c r="C49" s="125">
        <v>0</v>
      </c>
      <c r="D49" s="93" t="s">
        <v>107</v>
      </c>
      <c r="E49" s="153">
        <v>0</v>
      </c>
      <c r="F49" s="190">
        <v>0</v>
      </c>
    </row>
    <row r="50" spans="1:6" x14ac:dyDescent="0.25">
      <c r="A50" s="7" t="s">
        <v>27</v>
      </c>
      <c r="B50" s="78">
        <v>0</v>
      </c>
      <c r="C50" s="78">
        <v>0</v>
      </c>
      <c r="D50" s="93" t="s">
        <v>107</v>
      </c>
      <c r="E50" s="153">
        <v>0</v>
      </c>
      <c r="F50" s="166">
        <v>0</v>
      </c>
    </row>
    <row r="51" spans="1:6" x14ac:dyDescent="0.25">
      <c r="A51" s="7" t="s">
        <v>28</v>
      </c>
      <c r="B51" s="78">
        <v>0</v>
      </c>
      <c r="C51" s="78">
        <v>0</v>
      </c>
      <c r="D51" s="93" t="s">
        <v>107</v>
      </c>
      <c r="E51" s="153">
        <v>0</v>
      </c>
      <c r="F51" s="166">
        <v>0</v>
      </c>
    </row>
    <row r="52" spans="1:6" x14ac:dyDescent="0.25">
      <c r="A52" s="7" t="s">
        <v>29</v>
      </c>
      <c r="B52" s="78">
        <v>0</v>
      </c>
      <c r="C52" s="78">
        <v>0</v>
      </c>
      <c r="D52" s="93" t="s">
        <v>107</v>
      </c>
      <c r="E52" s="153">
        <v>0</v>
      </c>
      <c r="F52" s="166">
        <v>0</v>
      </c>
    </row>
    <row r="53" spans="1:6" x14ac:dyDescent="0.25">
      <c r="A53" s="233" t="s">
        <v>30</v>
      </c>
      <c r="B53" s="74">
        <v>0</v>
      </c>
      <c r="C53" s="141">
        <v>0</v>
      </c>
      <c r="D53" s="93" t="s">
        <v>107</v>
      </c>
      <c r="E53" s="153">
        <v>0</v>
      </c>
      <c r="F53" s="77">
        <v>0</v>
      </c>
    </row>
    <row r="54" spans="1:6" x14ac:dyDescent="0.25">
      <c r="A54" s="7" t="s">
        <v>31</v>
      </c>
      <c r="B54" s="78">
        <v>0</v>
      </c>
      <c r="C54" s="78">
        <v>0</v>
      </c>
      <c r="D54" s="93" t="s">
        <v>107</v>
      </c>
      <c r="E54" s="153">
        <v>0</v>
      </c>
      <c r="F54" s="166">
        <v>0</v>
      </c>
    </row>
    <row r="55" spans="1:6" x14ac:dyDescent="0.25">
      <c r="A55" s="7"/>
      <c r="B55" s="78" t="s">
        <v>65</v>
      </c>
      <c r="C55" s="78"/>
      <c r="D55" s="96"/>
      <c r="E55" s="80"/>
      <c r="F55" s="81"/>
    </row>
    <row r="56" spans="1:6" x14ac:dyDescent="0.25">
      <c r="A56" s="29" t="s">
        <v>0</v>
      </c>
      <c r="B56" s="83">
        <f>SUM(B43:B55)</f>
        <v>4226</v>
      </c>
      <c r="C56" s="83">
        <f>SUM(C43:C55)</f>
        <v>7837178183</v>
      </c>
      <c r="D56" s="97">
        <f>C56/B56</f>
        <v>1854514.477756744</v>
      </c>
      <c r="E56" s="85">
        <f>(($C43*E43)+($C44*E44)+($C45*E45)+($C46*E46)+($C47*E47)+($C48*E48)+($C49*E49)+($C50*E50)+($C51*E51)+($C52*E52)+($C53*E53)+($C54*E54))/$C56</f>
        <v>58.263644033828648</v>
      </c>
      <c r="F56" s="86">
        <f>(($C43*F43)+($C44*F44)+($C45*F45)+($C46*F46)+($C47*F47)+($C48*F48)+($C49*F49)+($C50*F50)+($C51*F51)+($C52*F52)+($C53*F53)+($C54*F54))/$C56</f>
        <v>1.8973198003554936</v>
      </c>
    </row>
    <row r="57" spans="1:6" x14ac:dyDescent="0.25">
      <c r="A57" s="32"/>
      <c r="B57" s="87"/>
      <c r="C57" s="87"/>
      <c r="D57" s="98"/>
      <c r="E57" s="88"/>
      <c r="F57" s="89"/>
    </row>
    <row r="58" spans="1:6" x14ac:dyDescent="0.25">
      <c r="A58" s="9" t="s">
        <v>79</v>
      </c>
      <c r="B58" s="78"/>
      <c r="C58" s="78"/>
      <c r="D58" s="124"/>
      <c r="E58" s="80"/>
      <c r="F58" s="81"/>
    </row>
    <row r="59" spans="1:6" x14ac:dyDescent="0.25">
      <c r="A59" s="7" t="s">
        <v>20</v>
      </c>
      <c r="B59" s="78">
        <v>154</v>
      </c>
      <c r="C59" s="78">
        <v>143607932</v>
      </c>
      <c r="D59" s="124">
        <f t="shared" ref="D59:D69" si="2">C59/B59</f>
        <v>932519.03896103892</v>
      </c>
      <c r="E59" s="153">
        <v>50.98492779632813</v>
      </c>
      <c r="F59" s="81">
        <v>1.99</v>
      </c>
    </row>
    <row r="60" spans="1:6" x14ac:dyDescent="0.25">
      <c r="A60" s="7" t="s">
        <v>21</v>
      </c>
      <c r="B60" s="78">
        <v>92</v>
      </c>
      <c r="C60" s="78">
        <v>74515360</v>
      </c>
      <c r="D60" s="124">
        <f t="shared" si="2"/>
        <v>809949.56521739135</v>
      </c>
      <c r="E60" s="153">
        <v>48.071179794340388</v>
      </c>
      <c r="F60" s="81">
        <v>1.9885169621404237</v>
      </c>
    </row>
    <row r="61" spans="1:6" x14ac:dyDescent="0.25">
      <c r="A61" s="7" t="s">
        <v>22</v>
      </c>
      <c r="B61" s="78">
        <v>152</v>
      </c>
      <c r="C61" s="78">
        <v>137600155</v>
      </c>
      <c r="D61" s="124">
        <f t="shared" si="2"/>
        <v>905264.17763157899</v>
      </c>
      <c r="E61" s="153">
        <v>48.810606412470975</v>
      </c>
      <c r="F61" s="81">
        <v>1.89</v>
      </c>
    </row>
    <row r="62" spans="1:6" x14ac:dyDescent="0.25">
      <c r="A62" s="7" t="s">
        <v>23</v>
      </c>
      <c r="B62" s="78">
        <v>66</v>
      </c>
      <c r="C62" s="78">
        <v>53149953</v>
      </c>
      <c r="D62" s="124">
        <f t="shared" si="2"/>
        <v>805302.31818181823</v>
      </c>
      <c r="E62" s="153">
        <v>49.54859809565589</v>
      </c>
      <c r="F62" s="81">
        <v>1.8954005974379695</v>
      </c>
    </row>
    <row r="63" spans="1:6" x14ac:dyDescent="0.25">
      <c r="A63" s="7" t="s">
        <v>24</v>
      </c>
      <c r="B63" s="78">
        <v>66</v>
      </c>
      <c r="C63" s="78">
        <v>54770469</v>
      </c>
      <c r="D63" s="124">
        <f t="shared" si="2"/>
        <v>829855.59090909094</v>
      </c>
      <c r="E63" s="153">
        <v>49.786864231525932</v>
      </c>
      <c r="F63" s="81">
        <v>1.99</v>
      </c>
    </row>
    <row r="64" spans="1:6" x14ac:dyDescent="0.25">
      <c r="A64" s="7" t="s">
        <v>25</v>
      </c>
      <c r="B64" s="78">
        <v>109</v>
      </c>
      <c r="C64" s="78">
        <v>91972325</v>
      </c>
      <c r="D64" s="124">
        <f t="shared" si="2"/>
        <v>843782.79816513765</v>
      </c>
      <c r="E64" s="153">
        <v>49.55789359462208</v>
      </c>
      <c r="F64" s="81">
        <v>1.99</v>
      </c>
    </row>
    <row r="65" spans="1:6" x14ac:dyDescent="0.25">
      <c r="A65" s="7" t="s">
        <v>26</v>
      </c>
      <c r="B65" s="78">
        <v>151</v>
      </c>
      <c r="C65" s="78">
        <v>125364871</v>
      </c>
      <c r="D65" s="124">
        <f t="shared" si="2"/>
        <v>830230.93377483438</v>
      </c>
      <c r="E65" s="153">
        <v>50.098394629225915</v>
      </c>
      <c r="F65" s="81">
        <v>1.99</v>
      </c>
    </row>
    <row r="66" spans="1:6" x14ac:dyDescent="0.25">
      <c r="A66" s="7" t="s">
        <v>27</v>
      </c>
      <c r="B66" s="78">
        <v>115</v>
      </c>
      <c r="C66" s="78">
        <v>102323344</v>
      </c>
      <c r="D66" s="124">
        <f t="shared" si="2"/>
        <v>889768.2086956522</v>
      </c>
      <c r="E66" s="153">
        <v>50.965536075521534</v>
      </c>
      <c r="F66" s="81">
        <v>1.9899999999999991</v>
      </c>
    </row>
    <row r="67" spans="1:6" x14ac:dyDescent="0.25">
      <c r="A67" s="7" t="s">
        <v>28</v>
      </c>
      <c r="B67" s="78">
        <v>284</v>
      </c>
      <c r="C67" s="78">
        <v>242984724</v>
      </c>
      <c r="D67" s="124">
        <f t="shared" si="2"/>
        <v>855580.01408450701</v>
      </c>
      <c r="E67" s="153">
        <v>48.454131560961834</v>
      </c>
      <c r="F67" s="81">
        <v>1.9899999999999969</v>
      </c>
    </row>
    <row r="68" spans="1:6" x14ac:dyDescent="0.25">
      <c r="A68" s="7" t="s">
        <v>29</v>
      </c>
      <c r="B68" s="78">
        <v>141</v>
      </c>
      <c r="C68" s="78">
        <v>142500146</v>
      </c>
      <c r="D68" s="124">
        <f t="shared" si="2"/>
        <v>1010639.3333333334</v>
      </c>
      <c r="E68" s="153">
        <v>52.561531326431059</v>
      </c>
      <c r="F68" s="81">
        <v>1.9899999999999998</v>
      </c>
    </row>
    <row r="69" spans="1:6" x14ac:dyDescent="0.25">
      <c r="A69" s="7" t="s">
        <v>30</v>
      </c>
      <c r="B69" s="78">
        <v>131</v>
      </c>
      <c r="C69" s="78">
        <v>102994747</v>
      </c>
      <c r="D69" s="124">
        <f t="shared" si="2"/>
        <v>786219.44274809165</v>
      </c>
      <c r="E69" s="153">
        <v>49</v>
      </c>
      <c r="F69" s="81">
        <v>1.99</v>
      </c>
    </row>
    <row r="70" spans="1:6" x14ac:dyDescent="0.25">
      <c r="A70" s="7" t="s">
        <v>31</v>
      </c>
      <c r="B70" s="78">
        <v>308</v>
      </c>
      <c r="C70" s="78">
        <v>260729300</v>
      </c>
      <c r="D70" s="124">
        <f>C70/B70</f>
        <v>846523.70129870134</v>
      </c>
      <c r="E70" s="153">
        <v>48</v>
      </c>
      <c r="F70" s="81">
        <v>1.99</v>
      </c>
    </row>
    <row r="71" spans="1:6" x14ac:dyDescent="0.25">
      <c r="A71" s="7"/>
      <c r="B71" s="78"/>
      <c r="C71" s="78"/>
      <c r="D71" s="99"/>
      <c r="E71" s="80"/>
      <c r="F71" s="81"/>
    </row>
    <row r="72" spans="1:6" x14ac:dyDescent="0.25">
      <c r="A72" s="29" t="s">
        <v>0</v>
      </c>
      <c r="B72" s="83">
        <f>SUM(B59:B70)</f>
        <v>1769</v>
      </c>
      <c r="C72" s="83">
        <f>SUM(C59:C70)</f>
        <v>1532513326</v>
      </c>
      <c r="D72" s="97">
        <f>C72/B72</f>
        <v>866316.18202374224</v>
      </c>
      <c r="E72" s="85">
        <f>(($C59*E59)+($C60*E60)+($C61*E61)+($C62*E62)+($C63*E63)+($C64*E64)+($C65*E65)+($C66*E66)+($C67*E67)+($C68*E68)+($C69*E69)+($C70*E70))/$C72</f>
        <v>49.500039463278377</v>
      </c>
      <c r="F72" s="86">
        <f>(($C58*F58)+($C59*F59)+($C60*F60)+($C61*F61)+($C62*F62)+($C63*F63)+($C64*F64)+($C65*F65)+($C66*F66)+($C67*F67)+($C68*F68)+($C69*F69)+($C70*F70))/$C72</f>
        <v>1.9776683105592778</v>
      </c>
    </row>
    <row r="73" spans="1:6" x14ac:dyDescent="0.25">
      <c r="A73" s="7"/>
      <c r="B73" s="78"/>
      <c r="C73" s="78"/>
      <c r="D73" s="99"/>
      <c r="E73" s="80"/>
      <c r="F73" s="81"/>
    </row>
    <row r="74" spans="1:6" x14ac:dyDescent="0.25">
      <c r="A74" s="9" t="s">
        <v>68</v>
      </c>
      <c r="B74" s="78"/>
      <c r="C74" s="78"/>
      <c r="D74" s="99"/>
      <c r="E74" s="80"/>
      <c r="F74" s="81"/>
    </row>
    <row r="75" spans="1:6" x14ac:dyDescent="0.25">
      <c r="A75" s="7" t="s">
        <v>20</v>
      </c>
      <c r="B75" s="125">
        <v>34</v>
      </c>
      <c r="C75" s="125">
        <v>19665719</v>
      </c>
      <c r="D75" s="125">
        <f t="shared" ref="D75:D85" si="3">C75/B75</f>
        <v>578403.5</v>
      </c>
      <c r="E75" s="153">
        <v>25.34099363465938</v>
      </c>
      <c r="F75" s="127">
        <v>1.8173113182386056</v>
      </c>
    </row>
    <row r="76" spans="1:6" x14ac:dyDescent="0.25">
      <c r="A76" s="7" t="s">
        <v>21</v>
      </c>
      <c r="B76" s="125">
        <v>31</v>
      </c>
      <c r="C76" s="125">
        <v>17362059</v>
      </c>
      <c r="D76" s="125">
        <f t="shared" si="3"/>
        <v>560066.41935483867</v>
      </c>
      <c r="E76" s="153">
        <v>25.978089004305307</v>
      </c>
      <c r="F76" s="127">
        <v>1.8248362351492993</v>
      </c>
    </row>
    <row r="77" spans="1:6" x14ac:dyDescent="0.25">
      <c r="A77" s="7" t="s">
        <v>22</v>
      </c>
      <c r="B77" s="125">
        <v>68</v>
      </c>
      <c r="C77" s="125">
        <v>40715577</v>
      </c>
      <c r="D77" s="125">
        <f t="shared" si="3"/>
        <v>598758.48529411759</v>
      </c>
      <c r="E77" s="153">
        <v>27.848495429648462</v>
      </c>
      <c r="F77" s="127">
        <v>1.8405254293706801</v>
      </c>
    </row>
    <row r="78" spans="1:6" x14ac:dyDescent="0.25">
      <c r="A78" s="7" t="s">
        <v>23</v>
      </c>
      <c r="B78" s="125">
        <v>36</v>
      </c>
      <c r="C78" s="125">
        <v>22018841</v>
      </c>
      <c r="D78" s="125">
        <f t="shared" si="3"/>
        <v>611634.47222222225</v>
      </c>
      <c r="E78" s="153">
        <v>26.446280801064869</v>
      </c>
      <c r="F78" s="127">
        <v>1.8275849033107601</v>
      </c>
    </row>
    <row r="79" spans="1:6" x14ac:dyDescent="0.25">
      <c r="A79" s="7" t="s">
        <v>24</v>
      </c>
      <c r="B79" s="136">
        <v>70</v>
      </c>
      <c r="C79" s="180">
        <v>44024004</v>
      </c>
      <c r="D79" s="125">
        <f t="shared" si="3"/>
        <v>628914.34285714291</v>
      </c>
      <c r="E79" s="153">
        <v>27.145947288211222</v>
      </c>
      <c r="F79" s="189">
        <v>1.835381377850138</v>
      </c>
    </row>
    <row r="80" spans="1:6" x14ac:dyDescent="0.25">
      <c r="A80" s="7" t="s">
        <v>25</v>
      </c>
      <c r="B80" s="74">
        <v>52</v>
      </c>
      <c r="C80" s="74">
        <v>32329099</v>
      </c>
      <c r="D80" s="125">
        <f t="shared" si="3"/>
        <v>621713.44230769225</v>
      </c>
      <c r="E80" s="153">
        <v>30.564923878639487</v>
      </c>
      <c r="F80" s="169">
        <v>1.8509991620861437</v>
      </c>
    </row>
    <row r="81" spans="1:6" x14ac:dyDescent="0.25">
      <c r="A81" s="7" t="s">
        <v>26</v>
      </c>
      <c r="B81" s="143">
        <v>31</v>
      </c>
      <c r="C81" s="143">
        <v>14509251</v>
      </c>
      <c r="D81" s="125">
        <f t="shared" si="3"/>
        <v>468040.3548387097</v>
      </c>
      <c r="E81" s="153">
        <v>24.960260043747262</v>
      </c>
      <c r="F81" s="191">
        <v>1.8237519166220231</v>
      </c>
    </row>
    <row r="82" spans="1:6" x14ac:dyDescent="0.25">
      <c r="A82" s="7" t="s">
        <v>27</v>
      </c>
      <c r="B82" s="143">
        <v>28</v>
      </c>
      <c r="C82" s="143">
        <v>13825916</v>
      </c>
      <c r="D82" s="125">
        <f t="shared" si="3"/>
        <v>493782.71428571426</v>
      </c>
      <c r="E82" s="153">
        <v>24.373080452680313</v>
      </c>
      <c r="F82" s="191">
        <v>1.819518766062227</v>
      </c>
    </row>
    <row r="83" spans="1:6" x14ac:dyDescent="0.25">
      <c r="A83" s="7" t="s">
        <v>28</v>
      </c>
      <c r="B83" s="125">
        <v>69</v>
      </c>
      <c r="C83" s="125">
        <v>35759561</v>
      </c>
      <c r="D83" s="125">
        <f t="shared" si="3"/>
        <v>518254.50724637683</v>
      </c>
      <c r="E83" s="153">
        <v>28.09214246226345</v>
      </c>
      <c r="F83" s="191">
        <v>1.8361545845039873</v>
      </c>
    </row>
    <row r="84" spans="1:6" x14ac:dyDescent="0.25">
      <c r="A84" s="7" t="s">
        <v>29</v>
      </c>
      <c r="B84" s="136">
        <v>37</v>
      </c>
      <c r="C84" s="137">
        <v>21365299</v>
      </c>
      <c r="D84" s="125">
        <f t="shared" si="3"/>
        <v>577440.51351351349</v>
      </c>
      <c r="E84" s="153">
        <v>22.887480863244647</v>
      </c>
      <c r="F84" s="127">
        <v>1.8048598627147696</v>
      </c>
    </row>
    <row r="85" spans="1:6" x14ac:dyDescent="0.25">
      <c r="A85" s="7" t="s">
        <v>30</v>
      </c>
      <c r="B85" s="136">
        <v>33</v>
      </c>
      <c r="C85" s="137">
        <v>22802839</v>
      </c>
      <c r="D85" s="125">
        <f t="shared" si="3"/>
        <v>690995.12121212122</v>
      </c>
      <c r="E85" s="153">
        <v>28</v>
      </c>
      <c r="F85" s="127">
        <v>1.84</v>
      </c>
    </row>
    <row r="86" spans="1:6" x14ac:dyDescent="0.25">
      <c r="A86" s="7" t="s">
        <v>31</v>
      </c>
      <c r="B86" s="136">
        <v>97</v>
      </c>
      <c r="C86" s="137">
        <v>45435199</v>
      </c>
      <c r="D86" s="125">
        <f>C86/B86</f>
        <v>468404.11340206186</v>
      </c>
      <c r="E86" s="153">
        <v>30</v>
      </c>
      <c r="F86" s="127">
        <v>1.85</v>
      </c>
    </row>
    <row r="87" spans="1:6" x14ac:dyDescent="0.25">
      <c r="A87" s="7"/>
      <c r="B87" s="78"/>
      <c r="C87" s="78"/>
      <c r="D87" s="165"/>
      <c r="E87" s="80"/>
      <c r="F87" s="81"/>
    </row>
    <row r="88" spans="1:6" x14ac:dyDescent="0.25">
      <c r="A88" s="29" t="s">
        <v>0</v>
      </c>
      <c r="B88" s="83">
        <f>SUM(B75:B86)</f>
        <v>586</v>
      </c>
      <c r="C88" s="83">
        <f>SUM(C75:C86)</f>
        <v>329813364</v>
      </c>
      <c r="D88" s="97">
        <f>C88/B88</f>
        <v>562821.44027303753</v>
      </c>
      <c r="E88" s="85">
        <f>(($C75*E75)+($C76*E76)+($C77*E77)+($C78*E78)+($C79*E79)+($C80*E80)+($C81*E81)+($C82*E82)+($C83*E83)+($C84*E84)+($C85*E85)+($C86*E86))/$C88</f>
        <v>27.418557196487647</v>
      </c>
      <c r="F88" s="86">
        <f>(($C75*F75)+($C76*F76)+($C77*F77)+($C78*F78)+($C79*F79)+($C80*F80)+($C81*F81)+($C82*F82)+($C83*F83)+($C84*F84)+($C85*F85)+($C86*F86))/$C88</f>
        <v>1.8346574911985674</v>
      </c>
    </row>
    <row r="89" spans="1:6" x14ac:dyDescent="0.25">
      <c r="A89" s="9"/>
      <c r="B89" s="154"/>
      <c r="C89" s="154"/>
      <c r="D89" s="159"/>
      <c r="E89" s="155"/>
      <c r="F89" s="163"/>
    </row>
    <row r="90" spans="1:6" x14ac:dyDescent="0.25">
      <c r="A90" s="9" t="s">
        <v>71</v>
      </c>
      <c r="B90" s="154"/>
      <c r="C90" s="154"/>
      <c r="D90" s="94"/>
      <c r="E90" s="155"/>
      <c r="F90" s="164"/>
    </row>
    <row r="91" spans="1:6" x14ac:dyDescent="0.25">
      <c r="A91" s="7" t="s">
        <v>20</v>
      </c>
      <c r="B91" s="74">
        <v>0</v>
      </c>
      <c r="C91" s="141">
        <v>0</v>
      </c>
      <c r="D91" s="93">
        <v>0</v>
      </c>
      <c r="E91" s="153">
        <v>0</v>
      </c>
      <c r="F91" s="77">
        <v>0</v>
      </c>
    </row>
    <row r="92" spans="1:6" x14ac:dyDescent="0.25">
      <c r="A92" s="7" t="s">
        <v>21</v>
      </c>
      <c r="B92" s="125">
        <v>0</v>
      </c>
      <c r="C92" s="137">
        <v>0</v>
      </c>
      <c r="D92" s="93">
        <v>0</v>
      </c>
      <c r="E92" s="153">
        <v>0</v>
      </c>
      <c r="F92" s="190">
        <v>0</v>
      </c>
    </row>
    <row r="93" spans="1:6" x14ac:dyDescent="0.25">
      <c r="A93" s="7" t="s">
        <v>22</v>
      </c>
      <c r="B93" s="193">
        <v>0</v>
      </c>
      <c r="C93" s="193">
        <v>0</v>
      </c>
      <c r="D93" s="93">
        <v>0</v>
      </c>
      <c r="E93" s="153">
        <v>0</v>
      </c>
      <c r="F93" s="190">
        <v>0</v>
      </c>
    </row>
    <row r="94" spans="1:6" x14ac:dyDescent="0.25">
      <c r="A94" s="7" t="s">
        <v>23</v>
      </c>
      <c r="B94" s="193">
        <v>0</v>
      </c>
      <c r="C94" s="193">
        <v>0</v>
      </c>
      <c r="D94" s="93">
        <v>0</v>
      </c>
      <c r="E94" s="153">
        <v>0</v>
      </c>
      <c r="F94" s="190">
        <v>0</v>
      </c>
    </row>
    <row r="95" spans="1:6" x14ac:dyDescent="0.25">
      <c r="A95" s="7" t="s">
        <v>24</v>
      </c>
      <c r="B95" s="125">
        <v>0</v>
      </c>
      <c r="C95" s="180">
        <v>0</v>
      </c>
      <c r="D95" s="93">
        <v>0</v>
      </c>
      <c r="E95" s="153">
        <v>0</v>
      </c>
      <c r="F95" s="190">
        <v>0</v>
      </c>
    </row>
    <row r="96" spans="1:6" x14ac:dyDescent="0.25">
      <c r="A96" s="7" t="s">
        <v>25</v>
      </c>
      <c r="B96" s="125">
        <v>0</v>
      </c>
      <c r="C96" s="180">
        <v>0</v>
      </c>
      <c r="D96" s="93">
        <v>0</v>
      </c>
      <c r="E96" s="153">
        <v>0</v>
      </c>
      <c r="F96" s="190">
        <v>0</v>
      </c>
    </row>
    <row r="97" spans="1:6" x14ac:dyDescent="0.25">
      <c r="A97" s="7" t="s">
        <v>26</v>
      </c>
      <c r="B97" s="53">
        <v>0</v>
      </c>
      <c r="C97" s="53">
        <v>0</v>
      </c>
      <c r="D97" s="196">
        <v>0</v>
      </c>
      <c r="E97" s="153">
        <v>0</v>
      </c>
      <c r="F97" s="212">
        <v>0</v>
      </c>
    </row>
    <row r="98" spans="1:6" x14ac:dyDescent="0.25">
      <c r="A98" s="7" t="s">
        <v>27</v>
      </c>
      <c r="B98" s="125">
        <v>0</v>
      </c>
      <c r="C98" s="180">
        <v>0</v>
      </c>
      <c r="D98" s="196">
        <v>0</v>
      </c>
      <c r="E98" s="153">
        <v>0</v>
      </c>
      <c r="F98" s="127">
        <v>0</v>
      </c>
    </row>
    <row r="99" spans="1:6" x14ac:dyDescent="0.25">
      <c r="A99" s="7" t="s">
        <v>28</v>
      </c>
      <c r="B99" s="125">
        <v>0</v>
      </c>
      <c r="C99" s="180">
        <v>0</v>
      </c>
      <c r="D99" s="196">
        <v>0</v>
      </c>
      <c r="E99" s="153">
        <v>0</v>
      </c>
      <c r="F99" s="127">
        <v>0</v>
      </c>
    </row>
    <row r="100" spans="1:6" x14ac:dyDescent="0.25">
      <c r="A100" s="7" t="s">
        <v>29</v>
      </c>
      <c r="B100" s="53">
        <v>0</v>
      </c>
      <c r="C100" s="53">
        <v>0</v>
      </c>
      <c r="D100" s="196">
        <v>0</v>
      </c>
      <c r="E100" s="153">
        <v>0</v>
      </c>
      <c r="F100" s="212">
        <v>0</v>
      </c>
    </row>
    <row r="101" spans="1:6" x14ac:dyDescent="0.25">
      <c r="A101" s="7" t="s">
        <v>30</v>
      </c>
      <c r="B101" s="53">
        <v>0</v>
      </c>
      <c r="C101" s="53">
        <v>0</v>
      </c>
      <c r="D101" s="196">
        <v>0</v>
      </c>
      <c r="E101" s="153">
        <v>0</v>
      </c>
      <c r="F101" s="212">
        <v>0</v>
      </c>
    </row>
    <row r="102" spans="1:6" x14ac:dyDescent="0.25">
      <c r="A102" s="7" t="s">
        <v>31</v>
      </c>
      <c r="B102" s="53">
        <v>0</v>
      </c>
      <c r="C102" s="53">
        <v>0</v>
      </c>
      <c r="D102" s="196">
        <v>0</v>
      </c>
      <c r="E102" s="153">
        <v>0</v>
      </c>
      <c r="F102" s="212">
        <v>0</v>
      </c>
    </row>
    <row r="103" spans="1:6" x14ac:dyDescent="0.25">
      <c r="A103" s="7"/>
      <c r="B103" s="154"/>
      <c r="C103" s="154"/>
      <c r="D103" s="162"/>
      <c r="E103" s="155"/>
      <c r="F103" s="156"/>
    </row>
    <row r="104" spans="1:6" x14ac:dyDescent="0.25">
      <c r="A104" s="29" t="s">
        <v>0</v>
      </c>
      <c r="B104" s="83">
        <f>SUM(B91:B102)</f>
        <v>0</v>
      </c>
      <c r="C104" s="83">
        <f>SUM(C91:C102)</f>
        <v>0</v>
      </c>
      <c r="D104" s="97">
        <v>0</v>
      </c>
      <c r="E104" s="85">
        <v>0</v>
      </c>
      <c r="F104" s="86">
        <v>0</v>
      </c>
    </row>
    <row r="105" spans="1:6" x14ac:dyDescent="0.25">
      <c r="A105" s="252"/>
      <c r="B105" s="253"/>
      <c r="C105" s="253"/>
      <c r="D105" s="254"/>
      <c r="E105" s="153"/>
      <c r="F105" s="256"/>
    </row>
    <row r="106" spans="1:6" x14ac:dyDescent="0.25">
      <c r="A106" s="9" t="s">
        <v>106</v>
      </c>
      <c r="B106" s="154"/>
      <c r="C106" s="154"/>
      <c r="D106" s="94"/>
      <c r="E106" s="153"/>
      <c r="F106" s="164"/>
    </row>
    <row r="107" spans="1:6" x14ac:dyDescent="0.25">
      <c r="A107" s="7" t="s">
        <v>20</v>
      </c>
      <c r="B107" s="125">
        <v>309</v>
      </c>
      <c r="C107" s="125">
        <v>343620841</v>
      </c>
      <c r="D107" s="196">
        <f t="shared" ref="D107:D117" si="4">C107/B107</f>
        <v>1112041.5566343041</v>
      </c>
      <c r="E107" s="153">
        <v>49.922309601704278</v>
      </c>
      <c r="F107" s="190">
        <v>1.9372676120363725</v>
      </c>
    </row>
    <row r="108" spans="1:6" x14ac:dyDescent="0.25">
      <c r="A108" s="7" t="s">
        <v>21</v>
      </c>
      <c r="B108" s="125">
        <v>260</v>
      </c>
      <c r="C108" s="125">
        <v>311722401</v>
      </c>
      <c r="D108" s="196">
        <f t="shared" si="4"/>
        <v>1198932.3115384616</v>
      </c>
      <c r="E108" s="153">
        <v>49.441591626262365</v>
      </c>
      <c r="F108" s="190">
        <v>1.9175483924878418</v>
      </c>
    </row>
    <row r="109" spans="1:6" x14ac:dyDescent="0.25">
      <c r="A109" s="7" t="s">
        <v>22</v>
      </c>
      <c r="B109" s="193">
        <v>371</v>
      </c>
      <c r="C109" s="193">
        <v>514735246</v>
      </c>
      <c r="D109" s="196">
        <f t="shared" si="4"/>
        <v>1387426.5390835579</v>
      </c>
      <c r="E109" s="153">
        <v>52.783629194104186</v>
      </c>
      <c r="F109" s="190">
        <v>1.9385422146903073</v>
      </c>
    </row>
    <row r="110" spans="1:6" x14ac:dyDescent="0.25">
      <c r="A110" s="7" t="s">
        <v>23</v>
      </c>
      <c r="B110" s="125">
        <v>453</v>
      </c>
      <c r="C110" s="125">
        <v>552892771</v>
      </c>
      <c r="D110" s="196">
        <f t="shared" si="4"/>
        <v>1220513.8432671081</v>
      </c>
      <c r="E110" s="153">
        <v>50.430865401927996</v>
      </c>
      <c r="F110" s="190">
        <v>1.9393489601440268</v>
      </c>
    </row>
    <row r="111" spans="1:6" x14ac:dyDescent="0.25">
      <c r="A111" s="7" t="s">
        <v>24</v>
      </c>
      <c r="B111" s="125">
        <v>331</v>
      </c>
      <c r="C111" s="180">
        <v>394371209</v>
      </c>
      <c r="D111" s="196">
        <f t="shared" si="4"/>
        <v>1191453.8036253776</v>
      </c>
      <c r="E111" s="153">
        <v>50.328792305424102</v>
      </c>
      <c r="F111" s="190">
        <v>1.9284540482517833</v>
      </c>
    </row>
    <row r="112" spans="1:6" x14ac:dyDescent="0.25">
      <c r="A112" s="7" t="s">
        <v>25</v>
      </c>
      <c r="B112" s="125">
        <v>421</v>
      </c>
      <c r="C112" s="180">
        <v>447419646</v>
      </c>
      <c r="D112" s="196">
        <f t="shared" si="4"/>
        <v>1062754.5035629454</v>
      </c>
      <c r="E112" s="153">
        <v>50.9072058471925</v>
      </c>
      <c r="F112" s="190">
        <v>1.9625855672864212</v>
      </c>
    </row>
    <row r="113" spans="1:6" x14ac:dyDescent="0.25">
      <c r="A113" s="7" t="s">
        <v>26</v>
      </c>
      <c r="B113" s="53">
        <v>340</v>
      </c>
      <c r="C113" s="53">
        <v>415746010</v>
      </c>
      <c r="D113" s="196">
        <f t="shared" si="4"/>
        <v>1222782.3823529412</v>
      </c>
      <c r="E113" s="153">
        <v>51.923120662059993</v>
      </c>
      <c r="F113" s="212">
        <v>1.954192961370814</v>
      </c>
    </row>
    <row r="114" spans="1:6" x14ac:dyDescent="0.25">
      <c r="A114" s="7" t="s">
        <v>27</v>
      </c>
      <c r="B114" s="125">
        <v>570</v>
      </c>
      <c r="C114" s="180">
        <v>706623379</v>
      </c>
      <c r="D114" s="196">
        <f t="shared" si="4"/>
        <v>1239690.1385964912</v>
      </c>
      <c r="E114" s="153">
        <v>49.920329082403597</v>
      </c>
      <c r="F114" s="127">
        <v>1.9208651010399123</v>
      </c>
    </row>
    <row r="115" spans="1:6" x14ac:dyDescent="0.25">
      <c r="A115" s="7" t="s">
        <v>28</v>
      </c>
      <c r="B115" s="53">
        <v>213</v>
      </c>
      <c r="C115" s="53">
        <v>153034409</v>
      </c>
      <c r="D115" s="196">
        <f t="shared" si="4"/>
        <v>718471.40375586855</v>
      </c>
      <c r="E115" s="153">
        <v>38.804733443966839</v>
      </c>
      <c r="F115" s="212">
        <v>1.9124805894470445</v>
      </c>
    </row>
    <row r="116" spans="1:6" x14ac:dyDescent="0.25">
      <c r="A116" s="7" t="s">
        <v>29</v>
      </c>
      <c r="B116" s="53">
        <v>190</v>
      </c>
      <c r="C116" s="53">
        <v>124150923</v>
      </c>
      <c r="D116" s="196">
        <f t="shared" si="4"/>
        <v>653425.9105263158</v>
      </c>
      <c r="E116" s="153">
        <v>39.097425735610521</v>
      </c>
      <c r="F116" s="212">
        <v>2.014283141253812</v>
      </c>
    </row>
    <row r="117" spans="1:6" x14ac:dyDescent="0.25">
      <c r="A117" s="7" t="s">
        <v>30</v>
      </c>
      <c r="B117" s="125">
        <v>407</v>
      </c>
      <c r="C117" s="137">
        <v>266488893</v>
      </c>
      <c r="D117" s="196">
        <f t="shared" si="4"/>
        <v>654763.86486486485</v>
      </c>
      <c r="E117" s="153">
        <v>41</v>
      </c>
      <c r="F117" s="127">
        <v>2.0699999999999998</v>
      </c>
    </row>
    <row r="118" spans="1:6" x14ac:dyDescent="0.25">
      <c r="A118" s="7" t="s">
        <v>31</v>
      </c>
      <c r="B118" s="125">
        <v>616</v>
      </c>
      <c r="C118" s="137">
        <v>368827548</v>
      </c>
      <c r="D118" s="196">
        <f>C118/B118</f>
        <v>598746.01948051946</v>
      </c>
      <c r="E118" s="153">
        <v>42</v>
      </c>
      <c r="F118" s="127">
        <v>2.0699999999999998</v>
      </c>
    </row>
    <row r="119" spans="1:6" x14ac:dyDescent="0.25">
      <c r="A119" s="259"/>
      <c r="B119" s="257"/>
      <c r="C119" s="154"/>
      <c r="D119" s="162"/>
      <c r="E119" s="155"/>
      <c r="F119" s="156"/>
    </row>
    <row r="120" spans="1:6" x14ac:dyDescent="0.25">
      <c r="A120" s="258" t="s">
        <v>0</v>
      </c>
      <c r="B120" s="83">
        <f>SUM(B107:B118)</f>
        <v>4481</v>
      </c>
      <c r="C120" s="83">
        <f>SUM(C107:C118)</f>
        <v>4599633276</v>
      </c>
      <c r="D120" s="97">
        <f>C120/B120</f>
        <v>1026474.7324257978</v>
      </c>
      <c r="E120" s="85">
        <f>(($C107*E107)+($C108*E108)+($C109*E109)+($C110*E110)+($C111*E111)+($C112*E112)+($C113*E113)+($C114*E114)+($C115*E115)+($C116*E116)+($C117*E117)+($C118*E118))/$C120</f>
        <v>48.767998358136936</v>
      </c>
      <c r="F120" s="86">
        <f>(($C107*F107)+($C108*F108)+($C109*F109)+($C110*F110)+($C111*F111)+($C112*F112)+($C113*F113)+($C114*F114)+($C115*F115)+($C116*F116)+($C117*F117)+($C118*F118))/$C120</f>
        <v>1.9566286025581836</v>
      </c>
    </row>
    <row r="121" spans="1:6" x14ac:dyDescent="0.25">
      <c r="A121" s="9"/>
      <c r="B121" s="154"/>
      <c r="C121" s="154"/>
      <c r="D121" s="160"/>
      <c r="E121" s="155"/>
      <c r="F121" s="156"/>
    </row>
    <row r="122" spans="1:6" x14ac:dyDescent="0.25">
      <c r="A122" s="9" t="s">
        <v>73</v>
      </c>
      <c r="B122" s="154"/>
      <c r="C122" s="154"/>
      <c r="D122" s="160"/>
      <c r="E122" s="155"/>
      <c r="F122" s="156"/>
    </row>
    <row r="123" spans="1:6" x14ac:dyDescent="0.25">
      <c r="A123" s="7" t="s">
        <v>20</v>
      </c>
      <c r="B123" s="125">
        <v>177</v>
      </c>
      <c r="C123" s="125">
        <v>117522503</v>
      </c>
      <c r="D123" s="197">
        <f t="shared" ref="D123:D128" si="5">C123/B123</f>
        <v>663968.94350282487</v>
      </c>
      <c r="E123" s="153">
        <v>49.19756101518702</v>
      </c>
      <c r="F123" s="190">
        <v>1.9413835021876606</v>
      </c>
    </row>
    <row r="124" spans="1:6" x14ac:dyDescent="0.25">
      <c r="A124" s="7" t="s">
        <v>21</v>
      </c>
      <c r="B124" s="125">
        <v>117</v>
      </c>
      <c r="C124" s="125">
        <v>75452174</v>
      </c>
      <c r="D124" s="197">
        <f t="shared" si="5"/>
        <v>644890.37606837612</v>
      </c>
      <c r="E124" s="153">
        <v>52.43298352145559</v>
      </c>
      <c r="F124" s="190">
        <v>1.9581411764225647</v>
      </c>
    </row>
    <row r="125" spans="1:6" x14ac:dyDescent="0.25">
      <c r="A125" s="7" t="s">
        <v>22</v>
      </c>
      <c r="B125" s="125">
        <v>97</v>
      </c>
      <c r="C125" s="125">
        <v>59794991</v>
      </c>
      <c r="D125" s="197">
        <f t="shared" si="5"/>
        <v>616443.20618556696</v>
      </c>
      <c r="E125" s="153">
        <v>49.026200137733944</v>
      </c>
      <c r="F125" s="190">
        <v>1.98</v>
      </c>
    </row>
    <row r="126" spans="1:6" x14ac:dyDescent="0.25">
      <c r="A126" s="7" t="s">
        <v>23</v>
      </c>
      <c r="B126" s="125">
        <v>88</v>
      </c>
      <c r="C126" s="125">
        <v>53037165</v>
      </c>
      <c r="D126" s="197">
        <f t="shared" si="5"/>
        <v>602695.05681818177</v>
      </c>
      <c r="E126" s="153">
        <v>49.458106216650158</v>
      </c>
      <c r="F126" s="190">
        <v>1.9429902307184022</v>
      </c>
    </row>
    <row r="127" spans="1:6" x14ac:dyDescent="0.25">
      <c r="A127" s="7" t="s">
        <v>24</v>
      </c>
      <c r="B127" s="125">
        <v>77</v>
      </c>
      <c r="C127" s="180">
        <v>50820894</v>
      </c>
      <c r="D127" s="197">
        <f t="shared" si="5"/>
        <v>660011.6103896104</v>
      </c>
      <c r="E127" s="153">
        <v>50.79645564676607</v>
      </c>
      <c r="F127" s="190">
        <v>1.9659173992492147</v>
      </c>
    </row>
    <row r="128" spans="1:6" x14ac:dyDescent="0.25">
      <c r="A128" s="7" t="s">
        <v>25</v>
      </c>
      <c r="B128" s="125">
        <v>79</v>
      </c>
      <c r="C128" s="125">
        <v>45282034</v>
      </c>
      <c r="D128" s="197">
        <f t="shared" si="5"/>
        <v>573190.30379746831</v>
      </c>
      <c r="E128" s="153">
        <v>45.091802369125027</v>
      </c>
      <c r="F128" s="190">
        <v>1.98</v>
      </c>
    </row>
    <row r="129" spans="1:6" x14ac:dyDescent="0.25">
      <c r="A129" s="7" t="s">
        <v>26</v>
      </c>
      <c r="B129" s="125">
        <v>111</v>
      </c>
      <c r="C129" s="125">
        <v>72731689</v>
      </c>
      <c r="D129" s="197">
        <f t="shared" ref="D129:D134" si="6">C129/B129</f>
        <v>655240.44144144142</v>
      </c>
      <c r="E129" s="153">
        <v>49.822330181277657</v>
      </c>
      <c r="F129" s="127">
        <v>1.9229534672293946</v>
      </c>
    </row>
    <row r="130" spans="1:6" x14ac:dyDescent="0.25">
      <c r="A130" s="7" t="s">
        <v>27</v>
      </c>
      <c r="B130" s="125">
        <v>105</v>
      </c>
      <c r="C130" s="125">
        <v>72616650</v>
      </c>
      <c r="D130" s="197">
        <f t="shared" si="6"/>
        <v>691587.14285714284</v>
      </c>
      <c r="E130" s="153">
        <v>50.298581606284507</v>
      </c>
      <c r="F130" s="127">
        <v>1.9306194521504372</v>
      </c>
    </row>
    <row r="131" spans="1:6" x14ac:dyDescent="0.25">
      <c r="A131" s="7" t="s">
        <v>28</v>
      </c>
      <c r="B131" s="125">
        <v>279</v>
      </c>
      <c r="C131" s="125">
        <v>157987562</v>
      </c>
      <c r="D131" s="197">
        <f t="shared" si="6"/>
        <v>566263.66308243724</v>
      </c>
      <c r="E131" s="153">
        <v>51.001418731937896</v>
      </c>
      <c r="F131" s="127">
        <v>1.9609610176780865</v>
      </c>
    </row>
    <row r="132" spans="1:6" x14ac:dyDescent="0.25">
      <c r="A132" s="7" t="s">
        <v>29</v>
      </c>
      <c r="B132" s="125">
        <v>172</v>
      </c>
      <c r="C132" s="125">
        <v>105945714</v>
      </c>
      <c r="D132" s="197">
        <f t="shared" si="6"/>
        <v>615963.45348837215</v>
      </c>
      <c r="E132" s="153">
        <v>51.98662549010713</v>
      </c>
      <c r="F132" s="177">
        <v>1.9530968763870908</v>
      </c>
    </row>
    <row r="133" spans="1:6" x14ac:dyDescent="0.25">
      <c r="A133" s="7" t="s">
        <v>30</v>
      </c>
      <c r="B133" s="125">
        <v>137</v>
      </c>
      <c r="C133" s="125">
        <v>92248422</v>
      </c>
      <c r="D133" s="197">
        <f t="shared" si="6"/>
        <v>673346.14598540147</v>
      </c>
      <c r="E133" s="153">
        <v>52</v>
      </c>
      <c r="F133" s="127">
        <v>1.98</v>
      </c>
    </row>
    <row r="134" spans="1:6" x14ac:dyDescent="0.25">
      <c r="A134" s="7" t="s">
        <v>31</v>
      </c>
      <c r="B134" s="125">
        <v>166</v>
      </c>
      <c r="C134" s="125">
        <v>115175941</v>
      </c>
      <c r="D134" s="197">
        <f t="shared" si="6"/>
        <v>693830.96987951803</v>
      </c>
      <c r="E134" s="153">
        <v>52</v>
      </c>
      <c r="F134" s="127">
        <v>1.94</v>
      </c>
    </row>
    <row r="135" spans="1:6" x14ac:dyDescent="0.25">
      <c r="A135" s="9"/>
      <c r="B135" s="154"/>
      <c r="C135" s="154"/>
      <c r="D135" s="198"/>
      <c r="E135" s="155"/>
      <c r="F135" s="156"/>
    </row>
    <row r="136" spans="1:6" x14ac:dyDescent="0.25">
      <c r="A136" s="29" t="s">
        <v>0</v>
      </c>
      <c r="B136" s="83">
        <f>SUM(B123:B135)</f>
        <v>1605</v>
      </c>
      <c r="C136" s="83">
        <f>SUM(C123:C135)</f>
        <v>1018615739</v>
      </c>
      <c r="D136" s="199">
        <f>C136/B136</f>
        <v>634651.55077881622</v>
      </c>
      <c r="E136" s="85">
        <f>(($C123*E123)+($C124*E124)+($C125*E125)+($C126*E126)+($C127*E127)+($C128*E128)+($C129*E129)+($C130*E130)+($C131*E131)+($C132*E132)+($C133*E133)+($C134*E134))/$C136</f>
        <v>50.601618885843664</v>
      </c>
      <c r="F136" s="86">
        <f>(($C123*F123)+($C124*F124)+($C125*F125)+($C126*F126)+($C127*F127)+($C128*F128)+($C129*F129)+($C130*F130)+($C131*F131)+($C132*F132)+($C133*F133)+($C134*F134))/$C136</f>
        <v>1.9534282937876337</v>
      </c>
    </row>
    <row r="137" spans="1:6" x14ac:dyDescent="0.25">
      <c r="A137" s="32"/>
      <c r="B137" s="87"/>
      <c r="C137" s="87"/>
      <c r="D137" s="98"/>
      <c r="E137" s="88"/>
      <c r="F137" s="89"/>
    </row>
    <row r="138" spans="1:6" x14ac:dyDescent="0.25">
      <c r="A138" s="9" t="s">
        <v>89</v>
      </c>
      <c r="B138" s="78"/>
      <c r="C138" s="78"/>
      <c r="D138" s="99"/>
      <c r="E138" s="80"/>
      <c r="F138" s="81"/>
    </row>
    <row r="139" spans="1:6" x14ac:dyDescent="0.25">
      <c r="A139" s="7" t="s">
        <v>20</v>
      </c>
      <c r="B139" s="125">
        <v>203</v>
      </c>
      <c r="C139" s="125">
        <v>182730459</v>
      </c>
      <c r="D139" s="124">
        <f t="shared" ref="D139:D149" si="7">C139/B139</f>
        <v>900150.04433497542</v>
      </c>
      <c r="E139" s="153">
        <v>40.12478681509797</v>
      </c>
      <c r="F139" s="127">
        <v>1.8883500746856883</v>
      </c>
    </row>
    <row r="140" spans="1:6" x14ac:dyDescent="0.25">
      <c r="A140" s="7" t="s">
        <v>21</v>
      </c>
      <c r="B140" s="125">
        <v>155</v>
      </c>
      <c r="C140" s="125">
        <v>136704416</v>
      </c>
      <c r="D140" s="124">
        <f t="shared" si="7"/>
        <v>881963.97419354843</v>
      </c>
      <c r="E140" s="153">
        <v>36.8036372577752</v>
      </c>
      <c r="F140" s="127">
        <v>1.8801397592744922</v>
      </c>
    </row>
    <row r="141" spans="1:6" x14ac:dyDescent="0.25">
      <c r="A141" s="7" t="s">
        <v>22</v>
      </c>
      <c r="B141" s="125">
        <v>433</v>
      </c>
      <c r="C141" s="125">
        <v>336431451</v>
      </c>
      <c r="D141" s="124">
        <f t="shared" si="7"/>
        <v>776977.94688221707</v>
      </c>
      <c r="E141" s="153">
        <v>39.911218410433335</v>
      </c>
      <c r="F141" s="127">
        <v>1.914941385072825</v>
      </c>
    </row>
    <row r="142" spans="1:6" x14ac:dyDescent="0.25">
      <c r="A142" s="7" t="s">
        <v>23</v>
      </c>
      <c r="B142" s="125">
        <v>564</v>
      </c>
      <c r="C142" s="125">
        <v>436931941</v>
      </c>
      <c r="D142" s="124">
        <f t="shared" si="7"/>
        <v>774702.02304964536</v>
      </c>
      <c r="E142" s="153">
        <v>39.200794617576378</v>
      </c>
      <c r="F142" s="127">
        <v>1.8862206261775676</v>
      </c>
    </row>
    <row r="143" spans="1:6" x14ac:dyDescent="0.25">
      <c r="A143" s="7" t="s">
        <v>24</v>
      </c>
      <c r="B143" s="125">
        <v>295</v>
      </c>
      <c r="C143" s="180">
        <v>254296580</v>
      </c>
      <c r="D143" s="124">
        <f t="shared" si="7"/>
        <v>862022.30508474575</v>
      </c>
      <c r="E143" s="153">
        <v>43.197979587456501</v>
      </c>
      <c r="F143" s="189">
        <v>1.9000968932417415</v>
      </c>
    </row>
    <row r="144" spans="1:6" x14ac:dyDescent="0.25">
      <c r="A144" s="7" t="s">
        <v>25</v>
      </c>
      <c r="B144" s="74">
        <v>159</v>
      </c>
      <c r="C144" s="74">
        <v>122093840</v>
      </c>
      <c r="D144" s="124">
        <f t="shared" si="7"/>
        <v>767885.78616352205</v>
      </c>
      <c r="E144" s="153">
        <v>39.613138811917132</v>
      </c>
      <c r="F144" s="169">
        <v>1.9075499889265508</v>
      </c>
    </row>
    <row r="145" spans="1:6" x14ac:dyDescent="0.25">
      <c r="A145" s="7" t="s">
        <v>26</v>
      </c>
      <c r="B145" s="78">
        <v>218</v>
      </c>
      <c r="C145" s="78">
        <v>161732346</v>
      </c>
      <c r="D145" s="124">
        <f t="shared" si="7"/>
        <v>741891.495412844</v>
      </c>
      <c r="E145" s="153">
        <v>38.876194623430493</v>
      </c>
      <c r="F145" s="81">
        <v>1.8923596689186704</v>
      </c>
    </row>
    <row r="146" spans="1:6" x14ac:dyDescent="0.25">
      <c r="A146" s="7" t="s">
        <v>27</v>
      </c>
      <c r="B146" s="74">
        <v>470</v>
      </c>
      <c r="C146" s="74">
        <v>374911008</v>
      </c>
      <c r="D146" s="124">
        <f t="shared" si="7"/>
        <v>797682.99574468087</v>
      </c>
      <c r="E146" s="153">
        <v>39.720691372711038</v>
      </c>
      <c r="F146" s="81">
        <v>1.8927970695114944</v>
      </c>
    </row>
    <row r="147" spans="1:6" x14ac:dyDescent="0.25">
      <c r="A147" s="7" t="s">
        <v>28</v>
      </c>
      <c r="B147" s="136">
        <v>352</v>
      </c>
      <c r="C147" s="137">
        <v>276877539</v>
      </c>
      <c r="D147" s="124">
        <f t="shared" si="7"/>
        <v>786583.91761363635</v>
      </c>
      <c r="E147" s="153">
        <v>41.783744274756792</v>
      </c>
      <c r="F147" s="127">
        <v>1.9130525900116431</v>
      </c>
    </row>
    <row r="148" spans="1:6" x14ac:dyDescent="0.25">
      <c r="A148" s="145" t="s">
        <v>29</v>
      </c>
      <c r="B148" s="172">
        <v>267</v>
      </c>
      <c r="C148" s="133">
        <v>197085122</v>
      </c>
      <c r="D148" s="124">
        <f t="shared" si="7"/>
        <v>738146.5243445693</v>
      </c>
      <c r="E148" s="153">
        <v>39.169479464817236</v>
      </c>
      <c r="F148" s="81">
        <v>2.000082126290589</v>
      </c>
    </row>
    <row r="149" spans="1:6" x14ac:dyDescent="0.25">
      <c r="A149" s="145" t="s">
        <v>30</v>
      </c>
      <c r="B149" s="172">
        <v>470</v>
      </c>
      <c r="C149" s="133">
        <v>325780796</v>
      </c>
      <c r="D149" s="124">
        <f t="shared" si="7"/>
        <v>693150.62978723401</v>
      </c>
      <c r="E149" s="153">
        <v>38</v>
      </c>
      <c r="F149" s="81">
        <v>2.04</v>
      </c>
    </row>
    <row r="150" spans="1:6" x14ac:dyDescent="0.25">
      <c r="A150" s="145" t="s">
        <v>31</v>
      </c>
      <c r="B150" s="172">
        <v>587</v>
      </c>
      <c r="C150" s="133">
        <v>386074389</v>
      </c>
      <c r="D150" s="124">
        <f>C150/B150</f>
        <v>657707.64735945489</v>
      </c>
      <c r="E150" s="153">
        <v>38</v>
      </c>
      <c r="F150" s="81">
        <v>2.0499999999999998</v>
      </c>
    </row>
    <row r="151" spans="1:6" x14ac:dyDescent="0.25">
      <c r="A151" s="7"/>
      <c r="B151" s="78"/>
      <c r="C151" s="78"/>
      <c r="D151" s="96"/>
      <c r="E151" s="80"/>
      <c r="F151" s="81"/>
    </row>
    <row r="152" spans="1:6" x14ac:dyDescent="0.25">
      <c r="A152" s="29" t="s">
        <v>0</v>
      </c>
      <c r="B152" s="83">
        <f>SUM(B139:B151)</f>
        <v>4173</v>
      </c>
      <c r="C152" s="83">
        <f>SUM(C139:C151)</f>
        <v>3191649887</v>
      </c>
      <c r="D152" s="97">
        <f>C152/B152</f>
        <v>764833.42607237003</v>
      </c>
      <c r="E152" s="85">
        <f>(($C139*E139)+($C140*E140)+($C141*E141)+($C142*E142)+($C143*E143)+($C144*E144)+($C145*E145)+($C146*E146)+($C147*E147)+($C148*E148)+($C149*E149)+($C150*E150))/$C152</f>
        <v>39.559097514194228</v>
      </c>
      <c r="F152" s="86">
        <f>(($C139*F139)+($C140*F140)+($C141*F141)+($C142*F142)+($C143*F143)+($C144*F144)+($C145*F145)+($C146*F146)+($C147*F147)+($C148*F148)+($C149*F149)+($C150*F150))/$C152</f>
        <v>1.9369814251872546</v>
      </c>
    </row>
    <row r="153" spans="1:6" x14ac:dyDescent="0.25">
      <c r="A153" s="9"/>
      <c r="B153" s="154"/>
      <c r="C153" s="154"/>
      <c r="D153" s="159"/>
      <c r="E153" s="155"/>
      <c r="F153" s="156"/>
    </row>
    <row r="154" spans="1:6" x14ac:dyDescent="0.25">
      <c r="A154" s="9" t="s">
        <v>76</v>
      </c>
      <c r="B154" s="154"/>
      <c r="C154" s="154"/>
      <c r="D154" s="160"/>
      <c r="E154" s="155"/>
      <c r="F154" s="156"/>
    </row>
    <row r="155" spans="1:6" x14ac:dyDescent="0.25">
      <c r="A155" s="7" t="s">
        <v>20</v>
      </c>
      <c r="B155" s="53">
        <v>0</v>
      </c>
      <c r="C155" s="53">
        <v>0</v>
      </c>
      <c r="D155" s="96">
        <v>0</v>
      </c>
      <c r="E155" s="153">
        <v>0</v>
      </c>
      <c r="F155" s="25">
        <v>0</v>
      </c>
    </row>
    <row r="156" spans="1:6" x14ac:dyDescent="0.25">
      <c r="A156" s="7" t="s">
        <v>21</v>
      </c>
      <c r="B156" s="136">
        <v>0</v>
      </c>
      <c r="C156" s="125">
        <v>0</v>
      </c>
      <c r="D156" s="96">
        <v>0</v>
      </c>
      <c r="E156" s="153">
        <v>0</v>
      </c>
      <c r="F156" s="127">
        <v>0</v>
      </c>
    </row>
    <row r="157" spans="1:6" x14ac:dyDescent="0.25">
      <c r="A157" s="7" t="s">
        <v>22</v>
      </c>
      <c r="B157" s="125">
        <v>0</v>
      </c>
      <c r="C157" s="125">
        <v>0</v>
      </c>
      <c r="D157" s="96">
        <v>0</v>
      </c>
      <c r="E157" s="153">
        <v>0</v>
      </c>
      <c r="F157" s="127">
        <v>0</v>
      </c>
    </row>
    <row r="158" spans="1:6" x14ac:dyDescent="0.25">
      <c r="A158" s="7" t="s">
        <v>23</v>
      </c>
      <c r="B158" s="125">
        <v>0</v>
      </c>
      <c r="C158" s="125">
        <v>0</v>
      </c>
      <c r="D158" s="96">
        <v>0</v>
      </c>
      <c r="E158" s="153">
        <v>0</v>
      </c>
      <c r="F158" s="127">
        <v>0</v>
      </c>
    </row>
    <row r="159" spans="1:6" x14ac:dyDescent="0.25">
      <c r="A159" s="7" t="s">
        <v>24</v>
      </c>
      <c r="B159" s="18">
        <v>7</v>
      </c>
      <c r="C159" s="18">
        <v>4395353</v>
      </c>
      <c r="D159" s="196">
        <f>C159/B159</f>
        <v>627907.57142857148</v>
      </c>
      <c r="E159" s="153">
        <v>45.062927141460541</v>
      </c>
      <c r="F159" s="205">
        <v>1.92</v>
      </c>
    </row>
    <row r="160" spans="1:6" x14ac:dyDescent="0.25">
      <c r="A160" s="7" t="s">
        <v>25</v>
      </c>
      <c r="B160" s="18">
        <v>0</v>
      </c>
      <c r="C160" s="18">
        <v>0</v>
      </c>
      <c r="D160" s="96">
        <v>0</v>
      </c>
      <c r="E160" s="153">
        <v>0</v>
      </c>
      <c r="F160" s="205">
        <v>0</v>
      </c>
    </row>
    <row r="161" spans="1:6" x14ac:dyDescent="0.25">
      <c r="A161" s="7" t="s">
        <v>26</v>
      </c>
      <c r="B161" s="18">
        <v>0</v>
      </c>
      <c r="C161" s="18">
        <v>0</v>
      </c>
      <c r="D161" s="96">
        <v>0</v>
      </c>
      <c r="E161" s="153">
        <v>0</v>
      </c>
      <c r="F161" s="205">
        <v>0</v>
      </c>
    </row>
    <row r="162" spans="1:6" x14ac:dyDescent="0.25">
      <c r="A162" s="7" t="s">
        <v>27</v>
      </c>
      <c r="B162" s="18">
        <v>0</v>
      </c>
      <c r="C162" s="18">
        <v>0</v>
      </c>
      <c r="D162" s="96">
        <v>0</v>
      </c>
      <c r="E162" s="153">
        <v>0</v>
      </c>
      <c r="F162" s="205">
        <v>0</v>
      </c>
    </row>
    <row r="163" spans="1:6" x14ac:dyDescent="0.25">
      <c r="A163" s="7" t="s">
        <v>28</v>
      </c>
      <c r="B163" s="18">
        <v>0</v>
      </c>
      <c r="C163" s="18">
        <v>0</v>
      </c>
      <c r="D163" s="96">
        <v>0</v>
      </c>
      <c r="E163" s="153">
        <v>0</v>
      </c>
      <c r="F163" s="205">
        <v>0</v>
      </c>
    </row>
    <row r="164" spans="1:6" x14ac:dyDescent="0.25">
      <c r="A164" s="7" t="s">
        <v>29</v>
      </c>
      <c r="B164" s="18">
        <v>1</v>
      </c>
      <c r="C164" s="18">
        <v>162152</v>
      </c>
      <c r="D164" s="196">
        <f>C164/B164</f>
        <v>162152</v>
      </c>
      <c r="E164" s="153">
        <v>14</v>
      </c>
      <c r="F164" s="205">
        <v>1.9199999999999997</v>
      </c>
    </row>
    <row r="165" spans="1:6" x14ac:dyDescent="0.25">
      <c r="A165" s="7" t="s">
        <v>30</v>
      </c>
      <c r="B165" s="18">
        <v>1</v>
      </c>
      <c r="C165" s="18">
        <v>272647</v>
      </c>
      <c r="D165" s="196">
        <f>C165/B165</f>
        <v>272647</v>
      </c>
      <c r="E165" s="153">
        <v>48</v>
      </c>
      <c r="F165" s="205">
        <v>1.92</v>
      </c>
    </row>
    <row r="166" spans="1:6" x14ac:dyDescent="0.25">
      <c r="A166" s="7" t="s">
        <v>31</v>
      </c>
      <c r="B166" s="125">
        <v>0</v>
      </c>
      <c r="C166" s="125">
        <v>0</v>
      </c>
      <c r="D166" s="96">
        <v>0</v>
      </c>
      <c r="E166" s="153">
        <v>0</v>
      </c>
      <c r="F166" s="127">
        <v>0</v>
      </c>
    </row>
    <row r="167" spans="1:6" x14ac:dyDescent="0.25">
      <c r="A167" s="9"/>
      <c r="B167" s="154"/>
      <c r="C167" s="154"/>
      <c r="D167" s="160"/>
      <c r="E167" s="156"/>
      <c r="F167" s="156"/>
    </row>
    <row r="168" spans="1:6" x14ac:dyDescent="0.25">
      <c r="A168" s="29" t="s">
        <v>0</v>
      </c>
      <c r="B168" s="83">
        <f>SUM(B155:B167)</f>
        <v>9</v>
      </c>
      <c r="C168" s="83">
        <f>SUM(C155:C167)</f>
        <v>4830152</v>
      </c>
      <c r="D168" s="97">
        <f>C168/B168</f>
        <v>536683.5555555555</v>
      </c>
      <c r="E168" s="85">
        <f>(($C155*E155)+($C156*E156)+($C157*E157)+($C158*E158)+($C159*E159)+($C160*E160)+($C161*E161)+($C162*E162)+($C163*E163)+($C164*E164)+($C165*E165)+($C166*E166))/$C168</f>
        <v>44.185908849245322</v>
      </c>
      <c r="F168" s="86">
        <f>(($C155*F155)+($C156*F156)+($C157*F157)+($C158*F158)+($C159*F159)+($C160*F160)+($C161*F161)+($C162*F162)+($C163*F163)+($C164*F164)+($C165*F165)+($C166*F166))/$C168</f>
        <v>1.92</v>
      </c>
    </row>
    <row r="169" spans="1:6" x14ac:dyDescent="0.25">
      <c r="A169" s="227"/>
      <c r="B169" s="228"/>
      <c r="C169" s="228"/>
      <c r="D169" s="159"/>
      <c r="E169" s="217"/>
      <c r="F169" s="163"/>
    </row>
    <row r="170" spans="1:6" x14ac:dyDescent="0.25">
      <c r="A170" s="229" t="s">
        <v>86</v>
      </c>
      <c r="B170" s="230"/>
      <c r="C170" s="230"/>
      <c r="D170" s="160"/>
      <c r="E170" s="231"/>
      <c r="F170" s="164"/>
    </row>
    <row r="171" spans="1:6" x14ac:dyDescent="0.25">
      <c r="A171" s="7" t="s">
        <v>20</v>
      </c>
      <c r="B171" s="201">
        <v>283</v>
      </c>
      <c r="C171" s="125">
        <v>218363275</v>
      </c>
      <c r="D171" s="96">
        <f t="shared" ref="D171:D178" si="8">C171/B171</f>
        <v>771601.67844522966</v>
      </c>
      <c r="E171" s="153">
        <v>56.463778220032651</v>
      </c>
      <c r="F171" s="127">
        <v>1.7857045870007227</v>
      </c>
    </row>
    <row r="172" spans="1:6" x14ac:dyDescent="0.25">
      <c r="A172" s="7" t="s">
        <v>21</v>
      </c>
      <c r="B172" s="201">
        <v>196</v>
      </c>
      <c r="C172" s="125">
        <v>135845369</v>
      </c>
      <c r="D172" s="96">
        <f t="shared" si="8"/>
        <v>693088.61734693882</v>
      </c>
      <c r="E172" s="153">
        <v>53.133877666451774</v>
      </c>
      <c r="F172" s="127">
        <v>1.8</v>
      </c>
    </row>
    <row r="173" spans="1:6" x14ac:dyDescent="0.25">
      <c r="A173" s="7" t="s">
        <v>22</v>
      </c>
      <c r="B173" s="193">
        <v>795</v>
      </c>
      <c r="C173" s="193">
        <v>638069528</v>
      </c>
      <c r="D173" s="96">
        <f t="shared" si="8"/>
        <v>802603.17987421388</v>
      </c>
      <c r="E173" s="153">
        <v>56.831001399897602</v>
      </c>
      <c r="F173" s="190">
        <v>1.352274148092524</v>
      </c>
    </row>
    <row r="174" spans="1:6" x14ac:dyDescent="0.25">
      <c r="A174" s="7" t="s">
        <v>23</v>
      </c>
      <c r="B174" s="201">
        <v>509</v>
      </c>
      <c r="C174" s="125">
        <v>452162397</v>
      </c>
      <c r="D174" s="96">
        <f t="shared" si="8"/>
        <v>888334.76817288797</v>
      </c>
      <c r="E174" s="153">
        <v>55.465875228452489</v>
      </c>
      <c r="F174" s="127">
        <v>1.2735406750331777</v>
      </c>
    </row>
    <row r="175" spans="1:6" x14ac:dyDescent="0.25">
      <c r="A175" s="7" t="s">
        <v>24</v>
      </c>
      <c r="B175" s="125">
        <v>145</v>
      </c>
      <c r="C175" s="125">
        <v>94898112</v>
      </c>
      <c r="D175" s="96">
        <f t="shared" si="8"/>
        <v>654469.73793103453</v>
      </c>
      <c r="E175" s="153">
        <v>54.896821329806855</v>
      </c>
      <c r="F175" s="177">
        <v>1.8</v>
      </c>
    </row>
    <row r="176" spans="1:6" x14ac:dyDescent="0.25">
      <c r="A176" s="7" t="s">
        <v>25</v>
      </c>
      <c r="B176" s="193">
        <v>163</v>
      </c>
      <c r="C176" s="193">
        <v>118031787</v>
      </c>
      <c r="D176" s="96">
        <f t="shared" si="8"/>
        <v>724121.39263803686</v>
      </c>
      <c r="E176" s="153">
        <v>57.055721998007201</v>
      </c>
      <c r="F176" s="190">
        <v>1.8</v>
      </c>
    </row>
    <row r="177" spans="1:6" x14ac:dyDescent="0.25">
      <c r="A177" s="7" t="s">
        <v>26</v>
      </c>
      <c r="B177" s="78">
        <v>197</v>
      </c>
      <c r="C177" s="78">
        <v>117471945</v>
      </c>
      <c r="D177" s="96">
        <f t="shared" si="8"/>
        <v>596304.28934010153</v>
      </c>
      <c r="E177" s="153">
        <v>55.512492825414611</v>
      </c>
      <c r="F177" s="81">
        <v>1.8</v>
      </c>
    </row>
    <row r="178" spans="1:6" x14ac:dyDescent="0.25">
      <c r="A178" s="7" t="s">
        <v>27</v>
      </c>
      <c r="B178" s="78">
        <v>256</v>
      </c>
      <c r="C178" s="78">
        <v>156533612</v>
      </c>
      <c r="D178" s="96">
        <f t="shared" si="8"/>
        <v>611459.421875</v>
      </c>
      <c r="E178" s="153">
        <v>54.884735605538829</v>
      </c>
      <c r="F178" s="81">
        <v>1.7935766134368643</v>
      </c>
    </row>
    <row r="179" spans="1:6" x14ac:dyDescent="0.25">
      <c r="A179" s="7" t="s">
        <v>28</v>
      </c>
      <c r="B179" s="142">
        <v>413</v>
      </c>
      <c r="C179" s="141">
        <v>307590396</v>
      </c>
      <c r="D179" s="96">
        <f>C179/B179</f>
        <v>744770.93462469731</v>
      </c>
      <c r="E179" s="153">
        <v>55.276852980806332</v>
      </c>
      <c r="F179" s="77">
        <v>1.6820582460578508</v>
      </c>
    </row>
    <row r="180" spans="1:6" x14ac:dyDescent="0.25">
      <c r="A180" s="7" t="s">
        <v>29</v>
      </c>
      <c r="B180" s="78">
        <v>236</v>
      </c>
      <c r="C180" s="78">
        <v>191042523</v>
      </c>
      <c r="D180" s="96">
        <f>C180/B180</f>
        <v>809502.21610169497</v>
      </c>
      <c r="E180" s="153">
        <v>54.246620235433134</v>
      </c>
      <c r="F180" s="81">
        <v>1.7325817990793593</v>
      </c>
    </row>
    <row r="181" spans="1:6" x14ac:dyDescent="0.25">
      <c r="A181" s="7" t="s">
        <v>30</v>
      </c>
      <c r="B181" s="136">
        <v>299</v>
      </c>
      <c r="C181" s="137">
        <v>187328006</v>
      </c>
      <c r="D181" s="96">
        <f>C181/B181</f>
        <v>626515.07023411372</v>
      </c>
      <c r="E181" s="153">
        <v>55</v>
      </c>
      <c r="F181" s="127">
        <v>1.71</v>
      </c>
    </row>
    <row r="182" spans="1:6" x14ac:dyDescent="0.25">
      <c r="A182" s="7" t="s">
        <v>31</v>
      </c>
      <c r="B182" s="136">
        <v>458</v>
      </c>
      <c r="C182" s="137">
        <v>301603617</v>
      </c>
      <c r="D182" s="96">
        <f>C182/B182</f>
        <v>658523.18122270738</v>
      </c>
      <c r="E182" s="153">
        <v>56</v>
      </c>
      <c r="F182" s="127">
        <v>1.67</v>
      </c>
    </row>
    <row r="183" spans="1:6" x14ac:dyDescent="0.25">
      <c r="A183" s="237"/>
      <c r="B183" s="238"/>
      <c r="C183" s="238"/>
      <c r="D183" s="239"/>
      <c r="E183" s="82"/>
      <c r="F183" s="236"/>
    </row>
    <row r="184" spans="1:6" x14ac:dyDescent="0.25">
      <c r="A184" s="29" t="s">
        <v>0</v>
      </c>
      <c r="B184" s="83">
        <f>SUM(B171:B182)</f>
        <v>3950</v>
      </c>
      <c r="C184" s="83">
        <f>SUM(C171:C182)</f>
        <v>2918940567</v>
      </c>
      <c r="D184" s="97">
        <f>C184/B184</f>
        <v>738972.29544303799</v>
      </c>
      <c r="E184" s="85">
        <f>(($C171*E171)+($C172*E172)+($C173*E173)+($C174*E174)+($C175*E175)+($C176*E176)+($C177*E177)+($C178*E178)+($C179*E179)+($C180*E180)+($C181*E181)+($C182*E182))/$C184</f>
        <v>55.672480978609798</v>
      </c>
      <c r="F184" s="86">
        <f>(($C171*F171)+($C172*F172)+($C173*F173)+($C174*F174)+($C175*F175)+($C176*F176)+($C177*F177)+($C178*F178)+($C179*F179)+($C180*F180)+($C181*F181)+($C182*F182))/$C184</f>
        <v>1.5831138138586152</v>
      </c>
    </row>
    <row r="185" spans="1:6" x14ac:dyDescent="0.25">
      <c r="A185" s="145"/>
      <c r="B185" s="132"/>
      <c r="C185" s="132"/>
      <c r="D185" s="99"/>
      <c r="E185" s="170"/>
      <c r="F185" s="166"/>
    </row>
    <row r="186" spans="1:6" x14ac:dyDescent="0.25">
      <c r="A186" s="9" t="s">
        <v>56</v>
      </c>
      <c r="B186" s="78"/>
      <c r="C186" s="78"/>
      <c r="D186" s="99"/>
      <c r="E186" s="153"/>
      <c r="F186" s="81"/>
    </row>
    <row r="187" spans="1:6" x14ac:dyDescent="0.25">
      <c r="A187" s="7" t="s">
        <v>20</v>
      </c>
      <c r="B187" s="136">
        <v>0</v>
      </c>
      <c r="C187" s="125">
        <v>0</v>
      </c>
      <c r="D187" s="96">
        <v>0</v>
      </c>
      <c r="E187" s="153">
        <v>0</v>
      </c>
      <c r="F187" s="189">
        <v>0</v>
      </c>
    </row>
    <row r="188" spans="1:6" x14ac:dyDescent="0.25">
      <c r="A188" s="7" t="s">
        <v>21</v>
      </c>
      <c r="B188" s="125">
        <v>0</v>
      </c>
      <c r="C188" s="180">
        <v>0</v>
      </c>
      <c r="D188" s="96">
        <v>0</v>
      </c>
      <c r="E188" s="153">
        <v>0</v>
      </c>
      <c r="F188" s="127">
        <v>0</v>
      </c>
    </row>
    <row r="189" spans="1:6" x14ac:dyDescent="0.25">
      <c r="A189" s="7" t="s">
        <v>22</v>
      </c>
      <c r="B189" s="125">
        <v>0</v>
      </c>
      <c r="C189" s="125">
        <v>0</v>
      </c>
      <c r="D189" s="96">
        <v>0</v>
      </c>
      <c r="E189" s="153">
        <v>0</v>
      </c>
      <c r="F189" s="190">
        <v>0</v>
      </c>
    </row>
    <row r="190" spans="1:6" x14ac:dyDescent="0.25">
      <c r="A190" s="7" t="s">
        <v>23</v>
      </c>
      <c r="B190" s="125">
        <v>0</v>
      </c>
      <c r="C190" s="125">
        <v>0</v>
      </c>
      <c r="D190" s="96">
        <v>0</v>
      </c>
      <c r="E190" s="153">
        <v>0</v>
      </c>
      <c r="F190" s="190">
        <v>0</v>
      </c>
    </row>
    <row r="191" spans="1:6" x14ac:dyDescent="0.25">
      <c r="A191" s="7" t="s">
        <v>24</v>
      </c>
      <c r="B191" s="125">
        <v>0</v>
      </c>
      <c r="C191" s="125">
        <v>0</v>
      </c>
      <c r="D191" s="96">
        <v>0</v>
      </c>
      <c r="E191" s="153">
        <v>0</v>
      </c>
      <c r="F191" s="127">
        <v>0</v>
      </c>
    </row>
    <row r="192" spans="1:6" x14ac:dyDescent="0.25">
      <c r="A192" s="7" t="s">
        <v>25</v>
      </c>
      <c r="B192" s="125">
        <v>0</v>
      </c>
      <c r="C192" s="125">
        <v>0</v>
      </c>
      <c r="D192" s="96">
        <v>0</v>
      </c>
      <c r="E192" s="153">
        <v>0</v>
      </c>
      <c r="F192" s="190">
        <v>0</v>
      </c>
    </row>
    <row r="193" spans="1:6" x14ac:dyDescent="0.25">
      <c r="A193" s="7" t="s">
        <v>26</v>
      </c>
      <c r="B193" s="78">
        <v>0</v>
      </c>
      <c r="C193" s="78">
        <v>0</v>
      </c>
      <c r="D193" s="96">
        <v>0</v>
      </c>
      <c r="E193" s="153">
        <v>0</v>
      </c>
      <c r="F193" s="166">
        <v>0</v>
      </c>
    </row>
    <row r="194" spans="1:6" x14ac:dyDescent="0.25">
      <c r="A194" s="7" t="s">
        <v>27</v>
      </c>
      <c r="B194" s="125">
        <v>0</v>
      </c>
      <c r="C194" s="125">
        <v>0</v>
      </c>
      <c r="D194" s="96">
        <v>0</v>
      </c>
      <c r="E194" s="153">
        <v>0</v>
      </c>
      <c r="F194" s="177">
        <v>0</v>
      </c>
    </row>
    <row r="195" spans="1:6" x14ac:dyDescent="0.25">
      <c r="A195" s="145" t="s">
        <v>28</v>
      </c>
      <c r="B195" s="125">
        <v>0</v>
      </c>
      <c r="C195" s="125">
        <v>0</v>
      </c>
      <c r="D195" s="96">
        <v>0</v>
      </c>
      <c r="E195" s="153">
        <v>0</v>
      </c>
      <c r="F195" s="177">
        <v>0</v>
      </c>
    </row>
    <row r="196" spans="1:6" x14ac:dyDescent="0.25">
      <c r="A196" s="7" t="s">
        <v>29</v>
      </c>
      <c r="B196" s="79">
        <v>0</v>
      </c>
      <c r="C196" s="79">
        <v>0</v>
      </c>
      <c r="D196" s="96">
        <v>0</v>
      </c>
      <c r="E196" s="153">
        <v>0</v>
      </c>
      <c r="F196" s="166">
        <v>0</v>
      </c>
    </row>
    <row r="197" spans="1:6" x14ac:dyDescent="0.25">
      <c r="A197" s="7" t="s">
        <v>30</v>
      </c>
      <c r="B197" s="79">
        <v>0</v>
      </c>
      <c r="C197" s="79">
        <v>0</v>
      </c>
      <c r="D197" s="96">
        <v>0</v>
      </c>
      <c r="E197" s="153">
        <v>0</v>
      </c>
      <c r="F197" s="166">
        <v>0</v>
      </c>
    </row>
    <row r="198" spans="1:6" x14ac:dyDescent="0.25">
      <c r="A198" s="7" t="s">
        <v>31</v>
      </c>
      <c r="B198" s="79">
        <v>0</v>
      </c>
      <c r="C198" s="79">
        <v>0</v>
      </c>
      <c r="D198" s="96">
        <v>0</v>
      </c>
      <c r="E198" s="153">
        <v>0</v>
      </c>
      <c r="F198" s="166">
        <v>0</v>
      </c>
    </row>
    <row r="199" spans="1:6" x14ac:dyDescent="0.25">
      <c r="A199" s="7"/>
      <c r="B199" s="78"/>
      <c r="C199" s="78"/>
      <c r="D199" s="96"/>
      <c r="E199" s="80"/>
      <c r="F199" s="81"/>
    </row>
    <row r="200" spans="1:6" x14ac:dyDescent="0.25">
      <c r="A200" s="29" t="s">
        <v>0</v>
      </c>
      <c r="B200" s="83">
        <f>SUM(B187:B199)</f>
        <v>0</v>
      </c>
      <c r="C200" s="83">
        <v>0</v>
      </c>
      <c r="D200" s="97">
        <v>0</v>
      </c>
      <c r="E200" s="85">
        <v>0</v>
      </c>
      <c r="F200" s="86">
        <v>0</v>
      </c>
    </row>
    <row r="201" spans="1:6" x14ac:dyDescent="0.25">
      <c r="A201" s="32"/>
      <c r="B201" s="87"/>
      <c r="C201" s="87"/>
      <c r="D201" s="98"/>
      <c r="E201" s="88"/>
      <c r="F201" s="89"/>
    </row>
    <row r="202" spans="1:6" x14ac:dyDescent="0.25">
      <c r="A202" s="9" t="s">
        <v>1</v>
      </c>
      <c r="B202" s="78"/>
      <c r="C202" s="78"/>
      <c r="D202" s="99"/>
      <c r="E202" s="80"/>
      <c r="F202" s="81"/>
    </row>
    <row r="203" spans="1:6" x14ac:dyDescent="0.25">
      <c r="A203" s="7" t="s">
        <v>20</v>
      </c>
      <c r="B203" s="125">
        <v>867</v>
      </c>
      <c r="C203" s="125">
        <v>682348653</v>
      </c>
      <c r="D203" s="124">
        <f t="shared" ref="D203:D213" si="9">C203/B203</f>
        <v>787022.66782006924</v>
      </c>
      <c r="E203" s="153">
        <v>47.193588348741123</v>
      </c>
      <c r="F203" s="127">
        <v>2.2520125018111528</v>
      </c>
    </row>
    <row r="204" spans="1:6" x14ac:dyDescent="0.25">
      <c r="A204" s="7" t="s">
        <v>21</v>
      </c>
      <c r="B204" s="125">
        <v>695</v>
      </c>
      <c r="C204" s="125">
        <v>551268991</v>
      </c>
      <c r="D204" s="124">
        <f t="shared" si="9"/>
        <v>793192.79280575539</v>
      </c>
      <c r="E204" s="153">
        <v>48.106244807809261</v>
      </c>
      <c r="F204" s="127">
        <v>2.2949314063631041</v>
      </c>
    </row>
    <row r="205" spans="1:6" x14ac:dyDescent="0.25">
      <c r="A205" s="7" t="s">
        <v>22</v>
      </c>
      <c r="B205" s="125">
        <v>1685</v>
      </c>
      <c r="C205" s="125">
        <v>1529819518</v>
      </c>
      <c r="D205" s="124">
        <f t="shared" si="9"/>
        <v>907904.75845697324</v>
      </c>
      <c r="E205" s="153">
        <v>52.514280780669189</v>
      </c>
      <c r="F205" s="190">
        <v>2.3696772733618641</v>
      </c>
    </row>
    <row r="206" spans="1:6" x14ac:dyDescent="0.25">
      <c r="A206" s="7" t="s">
        <v>23</v>
      </c>
      <c r="B206" s="125">
        <v>994</v>
      </c>
      <c r="C206" s="125">
        <v>814181886</v>
      </c>
      <c r="D206" s="124">
        <f t="shared" si="9"/>
        <v>819096.46478873235</v>
      </c>
      <c r="E206" s="153">
        <v>49.449239869234823</v>
      </c>
      <c r="F206" s="127">
        <v>2.2954150843144667</v>
      </c>
    </row>
    <row r="207" spans="1:6" x14ac:dyDescent="0.25">
      <c r="A207" s="7" t="s">
        <v>24</v>
      </c>
      <c r="B207" s="125">
        <v>591</v>
      </c>
      <c r="C207" s="124">
        <v>471357819</v>
      </c>
      <c r="D207" s="124">
        <f t="shared" si="9"/>
        <v>797559.7614213198</v>
      </c>
      <c r="E207" s="153">
        <v>47.777180397213272</v>
      </c>
      <c r="F207" s="190">
        <v>2.2720625174353999</v>
      </c>
    </row>
    <row r="208" spans="1:6" x14ac:dyDescent="0.25">
      <c r="A208" s="7" t="s">
        <v>25</v>
      </c>
      <c r="B208" s="125">
        <v>961</v>
      </c>
      <c r="C208" s="74">
        <v>814840514</v>
      </c>
      <c r="D208" s="124">
        <f t="shared" si="9"/>
        <v>847908.96357960464</v>
      </c>
      <c r="E208" s="153">
        <v>50.219794147348935</v>
      </c>
      <c r="F208" s="190">
        <v>2.3286777416298161</v>
      </c>
    </row>
    <row r="209" spans="1:6" x14ac:dyDescent="0.25">
      <c r="A209" s="7" t="s">
        <v>26</v>
      </c>
      <c r="B209" s="78">
        <v>722</v>
      </c>
      <c r="C209" s="78">
        <v>619900729</v>
      </c>
      <c r="D209" s="124">
        <f t="shared" si="9"/>
        <v>858588.26731301937</v>
      </c>
      <c r="E209" s="153">
        <v>48.356983977671689</v>
      </c>
      <c r="F209" s="166">
        <v>2.234253811145301</v>
      </c>
    </row>
    <row r="210" spans="1:6" x14ac:dyDescent="0.25">
      <c r="A210" s="7" t="s">
        <v>27</v>
      </c>
      <c r="B210" s="78">
        <v>926</v>
      </c>
      <c r="C210" s="78">
        <v>815850666</v>
      </c>
      <c r="D210" s="124">
        <f t="shared" si="9"/>
        <v>881048.23542116629</v>
      </c>
      <c r="E210" s="153">
        <v>49.390886520401516</v>
      </c>
      <c r="F210" s="166">
        <v>2.218756662239457</v>
      </c>
    </row>
    <row r="211" spans="1:6" x14ac:dyDescent="0.25">
      <c r="A211" s="7" t="s">
        <v>28</v>
      </c>
      <c r="B211" s="132">
        <v>715</v>
      </c>
      <c r="C211" s="133">
        <v>609888783</v>
      </c>
      <c r="D211" s="124">
        <f t="shared" si="9"/>
        <v>852991.30489510484</v>
      </c>
      <c r="E211" s="153">
        <v>48.399570231151472</v>
      </c>
      <c r="F211" s="167">
        <v>2.2659015171623516</v>
      </c>
    </row>
    <row r="212" spans="1:6" x14ac:dyDescent="0.25">
      <c r="A212" s="7" t="s">
        <v>29</v>
      </c>
      <c r="B212" s="78">
        <v>701</v>
      </c>
      <c r="C212" s="78">
        <v>585263223</v>
      </c>
      <c r="D212" s="124">
        <f t="shared" si="9"/>
        <v>834897.60770328098</v>
      </c>
      <c r="E212" s="153">
        <v>46.85966074106112</v>
      </c>
      <c r="F212" s="166">
        <v>2.1073430473180448</v>
      </c>
    </row>
    <row r="213" spans="1:6" x14ac:dyDescent="0.25">
      <c r="A213" s="7" t="s">
        <v>30</v>
      </c>
      <c r="B213" s="125">
        <v>1001</v>
      </c>
      <c r="C213" s="137">
        <v>840615333</v>
      </c>
      <c r="D213" s="96">
        <f t="shared" si="9"/>
        <v>839775.55744255742</v>
      </c>
      <c r="E213" s="153">
        <v>47</v>
      </c>
      <c r="F213" s="177">
        <v>2.1800000000000002</v>
      </c>
    </row>
    <row r="214" spans="1:6" x14ac:dyDescent="0.25">
      <c r="A214" s="7" t="s">
        <v>31</v>
      </c>
      <c r="B214" s="125">
        <v>932</v>
      </c>
      <c r="C214" s="137">
        <v>750353033</v>
      </c>
      <c r="D214" s="96">
        <f>C214/B214</f>
        <v>805099.82081545063</v>
      </c>
      <c r="E214" s="153">
        <v>47</v>
      </c>
      <c r="F214" s="177">
        <v>2.2200000000000002</v>
      </c>
    </row>
    <row r="215" spans="1:6" x14ac:dyDescent="0.25">
      <c r="A215" s="7"/>
      <c r="B215" s="78"/>
      <c r="C215" s="78"/>
      <c r="D215" s="96"/>
      <c r="E215" s="80"/>
      <c r="F215" s="81"/>
    </row>
    <row r="216" spans="1:6" x14ac:dyDescent="0.25">
      <c r="A216" s="29" t="s">
        <v>0</v>
      </c>
      <c r="B216" s="83">
        <f>SUM(B203:B215)</f>
        <v>10790</v>
      </c>
      <c r="C216" s="83">
        <f>SUM(C203:C215)</f>
        <v>9085689148</v>
      </c>
      <c r="D216" s="97">
        <f>C216/B216</f>
        <v>842047.18702502316</v>
      </c>
      <c r="E216" s="85">
        <f>(($C203*E203)+($C204*E204)+($C205*E205)+($C206*E206)+($C207*E207)+($C208*E208)+($C209*E209)+($C210*E210)+($C211*E211)+($C212*E212)+($C213*E213)+($C214*E214))/$C216</f>
        <v>48.95088245825599</v>
      </c>
      <c r="F216" s="86">
        <f>(($C203*F203)+($C204*F204)+($C205*F205)+($C206*F206)+($C207*F207)+($C208*F208)+($C209*F209)+($C210*F210)+($C211*F211)+($C212*F212)+($C213*F213)+($C214*F214))/$C216</f>
        <v>2.2643427855473885</v>
      </c>
    </row>
    <row r="217" spans="1:6" x14ac:dyDescent="0.25">
      <c r="A217" s="32"/>
      <c r="B217" s="87"/>
      <c r="C217" s="87"/>
      <c r="D217" s="98"/>
      <c r="E217" s="88"/>
      <c r="F217" s="89"/>
    </row>
    <row r="218" spans="1:6" x14ac:dyDescent="0.25">
      <c r="A218" s="9" t="s">
        <v>2</v>
      </c>
      <c r="B218" s="78"/>
      <c r="C218" s="78"/>
      <c r="D218" s="99"/>
      <c r="E218" s="80"/>
      <c r="F218" s="81"/>
    </row>
    <row r="219" spans="1:6" x14ac:dyDescent="0.25">
      <c r="A219" s="7" t="s">
        <v>20</v>
      </c>
      <c r="B219" s="125">
        <v>363</v>
      </c>
      <c r="C219" s="125">
        <v>1345942731</v>
      </c>
      <c r="D219" s="96">
        <f t="shared" ref="D219:D229" si="10">C219/B219</f>
        <v>3707831.2148760329</v>
      </c>
      <c r="E219" s="153">
        <v>48.639762858528343</v>
      </c>
      <c r="F219" s="190">
        <v>1.1971495944280268</v>
      </c>
    </row>
    <row r="220" spans="1:6" x14ac:dyDescent="0.25">
      <c r="A220" s="7" t="s">
        <v>21</v>
      </c>
      <c r="B220" s="125">
        <v>298</v>
      </c>
      <c r="C220" s="125">
        <v>1225259450</v>
      </c>
      <c r="D220" s="96">
        <f t="shared" si="10"/>
        <v>4111608.8926174496</v>
      </c>
      <c r="E220" s="153">
        <v>47.60398324207987</v>
      </c>
      <c r="F220" s="190">
        <v>1.1581357780998962</v>
      </c>
    </row>
    <row r="221" spans="1:6" x14ac:dyDescent="0.25">
      <c r="A221" s="7" t="s">
        <v>22</v>
      </c>
      <c r="B221" s="136">
        <v>510</v>
      </c>
      <c r="C221" s="180">
        <v>1855619464</v>
      </c>
      <c r="D221" s="96">
        <f t="shared" si="10"/>
        <v>3638469.5372549021</v>
      </c>
      <c r="E221" s="153">
        <v>51.041161376824185</v>
      </c>
      <c r="F221" s="190">
        <v>1.2413487606691738</v>
      </c>
    </row>
    <row r="222" spans="1:6" x14ac:dyDescent="0.25">
      <c r="A222" s="7" t="s">
        <v>23</v>
      </c>
      <c r="B222" s="125">
        <v>402</v>
      </c>
      <c r="C222" s="180">
        <v>1901891497</v>
      </c>
      <c r="D222" s="96">
        <f t="shared" si="10"/>
        <v>4731073.3756218906</v>
      </c>
      <c r="E222" s="153">
        <v>48.470956734604925</v>
      </c>
      <c r="F222" s="190">
        <v>1.0883479390622668</v>
      </c>
    </row>
    <row r="223" spans="1:6" x14ac:dyDescent="0.25">
      <c r="A223" s="7" t="s">
        <v>24</v>
      </c>
      <c r="B223" s="125">
        <v>351</v>
      </c>
      <c r="C223" s="125">
        <v>1496329300</v>
      </c>
      <c r="D223" s="96">
        <f t="shared" si="10"/>
        <v>4263046.4387464384</v>
      </c>
      <c r="E223" s="153">
        <v>48.957104233673697</v>
      </c>
      <c r="F223" s="190">
        <v>1.0985061440152248</v>
      </c>
    </row>
    <row r="224" spans="1:6" x14ac:dyDescent="0.25">
      <c r="A224" s="7" t="s">
        <v>25</v>
      </c>
      <c r="B224" s="125">
        <v>511</v>
      </c>
      <c r="C224" s="125">
        <v>2048220181</v>
      </c>
      <c r="D224" s="96">
        <f t="shared" si="10"/>
        <v>4008258.6712328768</v>
      </c>
      <c r="E224" s="153">
        <v>50.374232830098258</v>
      </c>
      <c r="F224" s="190">
        <v>1.1229250879546926</v>
      </c>
    </row>
    <row r="225" spans="1:6" x14ac:dyDescent="0.25">
      <c r="A225" s="7" t="s">
        <v>26</v>
      </c>
      <c r="B225" s="78">
        <v>420</v>
      </c>
      <c r="C225" s="78">
        <v>1664701410</v>
      </c>
      <c r="D225" s="96">
        <f t="shared" si="10"/>
        <v>3963574.7857142859</v>
      </c>
      <c r="E225" s="153">
        <v>48.771442966459674</v>
      </c>
      <c r="F225" s="81">
        <v>1.1183758023128005</v>
      </c>
    </row>
    <row r="226" spans="1:6" x14ac:dyDescent="0.25">
      <c r="A226" s="7" t="s">
        <v>27</v>
      </c>
      <c r="B226" s="125">
        <v>472</v>
      </c>
      <c r="C226" s="125">
        <v>2126932433</v>
      </c>
      <c r="D226" s="96">
        <f t="shared" si="10"/>
        <v>4506212.7817796608</v>
      </c>
      <c r="E226" s="153">
        <v>49.178594028708389</v>
      </c>
      <c r="F226" s="81">
        <v>1.1155472406913074</v>
      </c>
    </row>
    <row r="227" spans="1:6" x14ac:dyDescent="0.25">
      <c r="A227" s="7" t="s">
        <v>28</v>
      </c>
      <c r="B227" s="142">
        <v>573</v>
      </c>
      <c r="C227" s="141">
        <v>1898076819</v>
      </c>
      <c r="D227" s="96">
        <f t="shared" si="10"/>
        <v>3312524.9895287957</v>
      </c>
      <c r="E227" s="153">
        <v>50.675142367881158</v>
      </c>
      <c r="F227" s="168">
        <v>1.2115888698338289</v>
      </c>
    </row>
    <row r="228" spans="1:6" x14ac:dyDescent="0.25">
      <c r="A228" s="145" t="s">
        <v>29</v>
      </c>
      <c r="B228" s="172">
        <v>446</v>
      </c>
      <c r="C228" s="133">
        <v>1678817055</v>
      </c>
      <c r="D228" s="96">
        <f t="shared" si="10"/>
        <v>3764163.8004484307</v>
      </c>
      <c r="E228" s="153">
        <v>50.399489426797608</v>
      </c>
      <c r="F228" s="81">
        <v>1.2358450812438275</v>
      </c>
    </row>
    <row r="229" spans="1:6" x14ac:dyDescent="0.25">
      <c r="A229" s="145" t="s">
        <v>30</v>
      </c>
      <c r="B229" s="180">
        <v>472</v>
      </c>
      <c r="C229" s="137">
        <v>1724724299</v>
      </c>
      <c r="D229" s="96">
        <f t="shared" si="10"/>
        <v>3654076.904661017</v>
      </c>
      <c r="E229" s="153">
        <v>50</v>
      </c>
      <c r="F229" s="190">
        <v>1.27</v>
      </c>
    </row>
    <row r="230" spans="1:6" x14ac:dyDescent="0.25">
      <c r="A230" s="145" t="s">
        <v>31</v>
      </c>
      <c r="B230" s="180">
        <v>588</v>
      </c>
      <c r="C230" s="137">
        <v>1991561447</v>
      </c>
      <c r="D230" s="96">
        <f>C230/B230</f>
        <v>3387009.2636054424</v>
      </c>
      <c r="E230" s="153">
        <v>49</v>
      </c>
      <c r="F230" s="190">
        <v>1.26</v>
      </c>
    </row>
    <row r="231" spans="1:6" x14ac:dyDescent="0.25">
      <c r="A231" s="7"/>
      <c r="B231" s="78"/>
      <c r="C231" s="78"/>
      <c r="D231" s="96"/>
      <c r="E231" s="80"/>
      <c r="F231" s="81"/>
    </row>
    <row r="232" spans="1:6" x14ac:dyDescent="0.25">
      <c r="A232" s="29" t="s">
        <v>0</v>
      </c>
      <c r="B232" s="83">
        <f>SUM(B219:B231)</f>
        <v>5406</v>
      </c>
      <c r="C232" s="83">
        <f>SUM(C219:C231)</f>
        <v>20958076086</v>
      </c>
      <c r="D232" s="97">
        <f>C232/B232</f>
        <v>3876817.6259711431</v>
      </c>
      <c r="E232" s="85">
        <f>(($C219*E219)+($C220*E220)+($C221*E221)+($C222*E222)+($C223*E223)+($C224*E224)+($C225*E225)+($C226*E226)+($C227*E227)+($C228*E228)+($C229*E229)+($C230*E230))/$C232</f>
        <v>49.505283877944976</v>
      </c>
      <c r="F232" s="86">
        <f>(($C219*F219)+($C220*F220)+($C221*F221)+($C222*F222)+($C223*F223)+($C224*F224)+($C225*F225)+($C226*F226)+($C227*F227)+($C228*F228)+($C229*F229)+($C230*F230))/$C232</f>
        <v>1.176448452698398</v>
      </c>
    </row>
    <row r="233" spans="1:6" x14ac:dyDescent="0.25">
      <c r="A233" s="7"/>
      <c r="B233" s="33"/>
      <c r="C233" s="33"/>
      <c r="D233" s="93"/>
      <c r="E233" s="35"/>
      <c r="F233" s="35"/>
    </row>
    <row r="234" spans="1:6" x14ac:dyDescent="0.25">
      <c r="A234" s="9" t="s">
        <v>59</v>
      </c>
      <c r="B234" s="18"/>
      <c r="C234" s="23"/>
      <c r="D234" s="94"/>
      <c r="E234" s="57"/>
      <c r="F234" s="130"/>
    </row>
    <row r="235" spans="1:6" x14ac:dyDescent="0.25">
      <c r="A235" s="7" t="s">
        <v>20</v>
      </c>
      <c r="B235" s="125">
        <v>485</v>
      </c>
      <c r="C235" s="125">
        <v>597732796</v>
      </c>
      <c r="D235" s="96">
        <f t="shared" ref="D235:D245" si="11">C235/B235</f>
        <v>1232438.7546391753</v>
      </c>
      <c r="E235" s="153">
        <v>51.283829940627854</v>
      </c>
      <c r="F235" s="190">
        <v>2.2768802203217233</v>
      </c>
    </row>
    <row r="236" spans="1:6" x14ac:dyDescent="0.25">
      <c r="A236" s="7" t="s">
        <v>21</v>
      </c>
      <c r="B236" s="125">
        <v>348</v>
      </c>
      <c r="C236" s="125">
        <v>413755024</v>
      </c>
      <c r="D236" s="96">
        <f t="shared" si="11"/>
        <v>1188951.2183908045</v>
      </c>
      <c r="E236" s="153">
        <v>51.681335949167831</v>
      </c>
      <c r="F236" s="190">
        <v>2.3143394595977154</v>
      </c>
    </row>
    <row r="237" spans="1:6" x14ac:dyDescent="0.25">
      <c r="A237" s="7" t="s">
        <v>22</v>
      </c>
      <c r="B237" s="125">
        <v>519</v>
      </c>
      <c r="C237" s="125">
        <v>646565312</v>
      </c>
      <c r="D237" s="96">
        <f t="shared" si="11"/>
        <v>1245790.5818882466</v>
      </c>
      <c r="E237" s="153">
        <v>51.736022349432815</v>
      </c>
      <c r="F237" s="190">
        <v>2.2842276086874289</v>
      </c>
    </row>
    <row r="238" spans="1:6" x14ac:dyDescent="0.25">
      <c r="A238" s="7" t="s">
        <v>23</v>
      </c>
      <c r="B238" s="125">
        <v>403</v>
      </c>
      <c r="C238" s="125">
        <v>488968048</v>
      </c>
      <c r="D238" s="96">
        <f t="shared" si="11"/>
        <v>1213320.218362283</v>
      </c>
      <c r="E238" s="153">
        <v>51.406730969055054</v>
      </c>
      <c r="F238" s="190">
        <v>2.2668323312201375</v>
      </c>
    </row>
    <row r="239" spans="1:6" x14ac:dyDescent="0.25">
      <c r="A239" s="7" t="s">
        <v>24</v>
      </c>
      <c r="B239" s="125">
        <v>311</v>
      </c>
      <c r="C239" s="125">
        <v>417443783</v>
      </c>
      <c r="D239" s="96">
        <f t="shared" si="11"/>
        <v>1342262.9678456592</v>
      </c>
      <c r="E239" s="153">
        <v>51.389126377287546</v>
      </c>
      <c r="F239" s="190">
        <v>2.2615516874520094</v>
      </c>
    </row>
    <row r="240" spans="1:6" x14ac:dyDescent="0.25">
      <c r="A240" s="7" t="s">
        <v>25</v>
      </c>
      <c r="B240" s="125">
        <v>324</v>
      </c>
      <c r="C240" s="125">
        <v>432678189</v>
      </c>
      <c r="D240" s="96">
        <f t="shared" si="11"/>
        <v>1335426.5092592593</v>
      </c>
      <c r="E240" s="153">
        <v>52.542086405007119</v>
      </c>
      <c r="F240" s="127">
        <v>2.2512913404793768</v>
      </c>
    </row>
    <row r="241" spans="1:6" x14ac:dyDescent="0.25">
      <c r="A241" s="7" t="s">
        <v>26</v>
      </c>
      <c r="B241" s="125">
        <v>539</v>
      </c>
      <c r="C241" s="125">
        <v>726105498</v>
      </c>
      <c r="D241" s="96">
        <f t="shared" si="11"/>
        <v>1347134.504638219</v>
      </c>
      <c r="E241" s="153">
        <v>52.647953248248228</v>
      </c>
      <c r="F241" s="127">
        <v>2.243914411952296</v>
      </c>
    </row>
    <row r="242" spans="1:6" x14ac:dyDescent="0.25">
      <c r="A242" s="7" t="s">
        <v>27</v>
      </c>
      <c r="B242" s="125">
        <v>566</v>
      </c>
      <c r="C242" s="125">
        <v>718623885</v>
      </c>
      <c r="D242" s="96">
        <f t="shared" si="11"/>
        <v>1269653.5070671379</v>
      </c>
      <c r="E242" s="153">
        <v>51.780488721161838</v>
      </c>
      <c r="F242" s="127">
        <v>2.2705678401156955</v>
      </c>
    </row>
    <row r="243" spans="1:6" x14ac:dyDescent="0.25">
      <c r="A243" s="7" t="s">
        <v>28</v>
      </c>
      <c r="B243" s="132">
        <v>493</v>
      </c>
      <c r="C243" s="133">
        <v>620075249</v>
      </c>
      <c r="D243" s="96">
        <f t="shared" si="11"/>
        <v>1257759.1257606491</v>
      </c>
      <c r="E243" s="153">
        <v>50.86216749799668</v>
      </c>
      <c r="F243" s="167">
        <v>2.2728528008057922</v>
      </c>
    </row>
    <row r="244" spans="1:6" x14ac:dyDescent="0.25">
      <c r="A244" s="7" t="s">
        <v>29</v>
      </c>
      <c r="B244" s="78">
        <v>419</v>
      </c>
      <c r="C244" s="78">
        <v>550790639</v>
      </c>
      <c r="D244" s="96">
        <f t="shared" si="11"/>
        <v>1314536.1312649164</v>
      </c>
      <c r="E244" s="153">
        <v>52.348406930714013</v>
      </c>
      <c r="F244" s="166">
        <v>2.2645905877314663</v>
      </c>
    </row>
    <row r="245" spans="1:6" x14ac:dyDescent="0.25">
      <c r="A245" s="7" t="s">
        <v>30</v>
      </c>
      <c r="B245" s="125">
        <v>549</v>
      </c>
      <c r="C245" s="137">
        <v>728112474</v>
      </c>
      <c r="D245" s="96">
        <f t="shared" si="11"/>
        <v>1326252.2295081967</v>
      </c>
      <c r="E245" s="153">
        <v>53</v>
      </c>
      <c r="F245" s="177">
        <v>2.1800000000000002</v>
      </c>
    </row>
    <row r="246" spans="1:6" x14ac:dyDescent="0.25">
      <c r="A246" s="7" t="s">
        <v>31</v>
      </c>
      <c r="B246" s="125">
        <v>665</v>
      </c>
      <c r="C246" s="137">
        <v>828705197</v>
      </c>
      <c r="D246" s="96">
        <f>C246/B246</f>
        <v>1246173.2285714287</v>
      </c>
      <c r="E246" s="153">
        <v>52</v>
      </c>
      <c r="F246" s="177">
        <v>2.2000000000000002</v>
      </c>
    </row>
    <row r="247" spans="1:6" x14ac:dyDescent="0.25">
      <c r="A247" s="7"/>
      <c r="B247" s="78"/>
      <c r="C247" s="78"/>
      <c r="D247" s="96"/>
      <c r="E247" s="80"/>
      <c r="F247" s="179"/>
    </row>
    <row r="248" spans="1:6" x14ac:dyDescent="0.25">
      <c r="A248" s="29" t="s">
        <v>0</v>
      </c>
      <c r="B248" s="83">
        <f>SUM(B235:B247)</f>
        <v>5621</v>
      </c>
      <c r="C248" s="83">
        <f>SUM(C235:C247)</f>
        <v>7169556094</v>
      </c>
      <c r="D248" s="97">
        <f>C248/B248</f>
        <v>1275494.7685465219</v>
      </c>
      <c r="E248" s="85">
        <f>(($C235*E235)+($C236*E236)+($C237*E237)+($C238*E238)+($C239*E239)+($C240*E240)+($C241*E241)+($C242*E242)+($C243*E243)+($C244*E244)+($C245*E245)+($C246*E246))/$C248</f>
        <v>51.928315553255786</v>
      </c>
      <c r="F248" s="86">
        <f>(($C235*F235)+($C236*F236)+($C237*F237)+($C238*F238)+($C239*F239)+($C240*F240)+($C241*F241)+($C242*F242)+($C243*F243)+($C244*F244)+($C245*F245)+($C246*F246))/$C248</f>
        <v>2.2525936305883096</v>
      </c>
    </row>
    <row r="249" spans="1:6" x14ac:dyDescent="0.25">
      <c r="A249" s="7"/>
      <c r="B249" s="33"/>
      <c r="C249" s="33"/>
      <c r="D249" s="93"/>
      <c r="E249" s="35"/>
      <c r="F249" s="35"/>
    </row>
    <row r="250" spans="1:6" x14ac:dyDescent="0.25">
      <c r="A250" s="9" t="s">
        <v>83</v>
      </c>
      <c r="B250" s="18"/>
      <c r="C250" s="23"/>
      <c r="D250" s="94"/>
      <c r="E250" s="57"/>
      <c r="F250" s="14"/>
    </row>
    <row r="251" spans="1:6" x14ac:dyDescent="0.25">
      <c r="A251" s="7" t="s">
        <v>20</v>
      </c>
      <c r="B251" s="125">
        <v>24</v>
      </c>
      <c r="C251" s="180">
        <v>83660709</v>
      </c>
      <c r="D251" s="96">
        <f t="shared" ref="D251:D261" si="12">C251/B251</f>
        <v>3485862.875</v>
      </c>
      <c r="E251" s="153">
        <v>32.928665856752424</v>
      </c>
      <c r="F251" s="190">
        <v>1.5523103935205713</v>
      </c>
    </row>
    <row r="252" spans="1:6" x14ac:dyDescent="0.25">
      <c r="A252" s="7" t="s">
        <v>21</v>
      </c>
      <c r="B252" s="125">
        <v>17</v>
      </c>
      <c r="C252" s="180">
        <v>53250149</v>
      </c>
      <c r="D252" s="96">
        <f t="shared" si="12"/>
        <v>3132361.7058823528</v>
      </c>
      <c r="E252" s="153">
        <v>37.408071778353147</v>
      </c>
      <c r="F252" s="190">
        <v>1.7420629996734847</v>
      </c>
    </row>
    <row r="253" spans="1:6" x14ac:dyDescent="0.25">
      <c r="A253" s="7" t="s">
        <v>22</v>
      </c>
      <c r="B253" s="125">
        <v>26</v>
      </c>
      <c r="C253" s="125">
        <v>101661900</v>
      </c>
      <c r="D253" s="96">
        <f t="shared" si="12"/>
        <v>3910073.076923077</v>
      </c>
      <c r="E253" s="153">
        <v>33.885957157991342</v>
      </c>
      <c r="F253" s="127">
        <v>1.4146874241972656</v>
      </c>
    </row>
    <row r="254" spans="1:6" x14ac:dyDescent="0.25">
      <c r="A254" s="7" t="s">
        <v>23</v>
      </c>
      <c r="B254" s="74">
        <v>39</v>
      </c>
      <c r="C254" s="171">
        <v>120853933</v>
      </c>
      <c r="D254" s="96">
        <f t="shared" si="12"/>
        <v>3098818.794871795</v>
      </c>
      <c r="E254" s="153">
        <v>38.665261857882605</v>
      </c>
      <c r="F254" s="190">
        <v>1.434596257202486</v>
      </c>
    </row>
    <row r="255" spans="1:6" x14ac:dyDescent="0.25">
      <c r="A255" s="7" t="s">
        <v>24</v>
      </c>
      <c r="B255" s="125">
        <v>11</v>
      </c>
      <c r="C255" s="180">
        <v>39963710</v>
      </c>
      <c r="D255" s="96">
        <f t="shared" si="12"/>
        <v>3633064.5454545454</v>
      </c>
      <c r="E255" s="153">
        <v>30.286830777222637</v>
      </c>
      <c r="F255" s="190">
        <v>1.5842232014995605</v>
      </c>
    </row>
    <row r="256" spans="1:6" x14ac:dyDescent="0.25">
      <c r="A256" s="7" t="s">
        <v>25</v>
      </c>
      <c r="B256" s="125">
        <v>20</v>
      </c>
      <c r="C256" s="125">
        <v>71546598</v>
      </c>
      <c r="D256" s="96">
        <f t="shared" si="12"/>
        <v>3577329.9</v>
      </c>
      <c r="E256" s="153">
        <v>37.087801407412833</v>
      </c>
      <c r="F256" s="190">
        <v>1.7570492652914123</v>
      </c>
    </row>
    <row r="257" spans="1:6" x14ac:dyDescent="0.25">
      <c r="A257" s="7" t="s">
        <v>26</v>
      </c>
      <c r="B257" s="132">
        <v>19</v>
      </c>
      <c r="C257" s="133">
        <v>54982122</v>
      </c>
      <c r="D257" s="96">
        <f t="shared" si="12"/>
        <v>2893795.8947368423</v>
      </c>
      <c r="E257" s="153">
        <v>30.690946395266447</v>
      </c>
      <c r="F257" s="166">
        <v>1.7481463656495473</v>
      </c>
    </row>
    <row r="258" spans="1:6" x14ac:dyDescent="0.25">
      <c r="A258" s="7" t="s">
        <v>27</v>
      </c>
      <c r="B258" s="132">
        <v>5</v>
      </c>
      <c r="C258" s="133">
        <v>57768314</v>
      </c>
      <c r="D258" s="96">
        <f t="shared" si="12"/>
        <v>11553662.800000001</v>
      </c>
      <c r="E258" s="153">
        <v>18.071824599208487</v>
      </c>
      <c r="F258" s="166">
        <v>1.404763293766891</v>
      </c>
    </row>
    <row r="259" spans="1:6" x14ac:dyDescent="0.25">
      <c r="A259" s="7" t="s">
        <v>28</v>
      </c>
      <c r="B259" s="142">
        <v>26</v>
      </c>
      <c r="C259" s="141">
        <v>177488990</v>
      </c>
      <c r="D259" s="96">
        <f t="shared" si="12"/>
        <v>6826499.615384615</v>
      </c>
      <c r="E259" s="153">
        <v>47.581039071775663</v>
      </c>
      <c r="F259" s="178">
        <v>1.4068333559732353</v>
      </c>
    </row>
    <row r="260" spans="1:6" x14ac:dyDescent="0.25">
      <c r="A260" s="7" t="s">
        <v>29</v>
      </c>
      <c r="B260" s="132">
        <v>41</v>
      </c>
      <c r="C260" s="133">
        <v>182528159</v>
      </c>
      <c r="D260" s="96">
        <f t="shared" si="12"/>
        <v>4451906.317073171</v>
      </c>
      <c r="E260" s="153">
        <v>36.611933000430909</v>
      </c>
      <c r="F260" s="166">
        <v>1.8933734561471143</v>
      </c>
    </row>
    <row r="261" spans="1:6" x14ac:dyDescent="0.25">
      <c r="A261" s="7" t="s">
        <v>30</v>
      </c>
      <c r="B261" s="132">
        <v>57</v>
      </c>
      <c r="C261" s="133">
        <v>241311092</v>
      </c>
      <c r="D261" s="96">
        <f t="shared" si="12"/>
        <v>4233527.9298245618</v>
      </c>
      <c r="E261" s="153">
        <v>40</v>
      </c>
      <c r="F261" s="166">
        <v>2.04</v>
      </c>
    </row>
    <row r="262" spans="1:6" x14ac:dyDescent="0.25">
      <c r="A262" s="7" t="s">
        <v>31</v>
      </c>
      <c r="B262" s="132">
        <v>73</v>
      </c>
      <c r="C262" s="133">
        <v>401641290</v>
      </c>
      <c r="D262" s="96">
        <f>C262/B262</f>
        <v>5501935.4794520549</v>
      </c>
      <c r="E262" s="153">
        <v>33</v>
      </c>
      <c r="F262" s="166">
        <v>1.86</v>
      </c>
    </row>
    <row r="263" spans="1:6" x14ac:dyDescent="0.25">
      <c r="A263" s="7"/>
      <c r="B263" s="78"/>
      <c r="C263" s="78"/>
      <c r="D263" s="96"/>
      <c r="E263" s="80"/>
      <c r="F263" s="81"/>
    </row>
    <row r="264" spans="1:6" x14ac:dyDescent="0.25">
      <c r="A264" s="29" t="s">
        <v>0</v>
      </c>
      <c r="B264" s="83">
        <f>SUM(B251:B263)</f>
        <v>358</v>
      </c>
      <c r="C264" s="83">
        <f>SUM(C251:C263)</f>
        <v>1586656966</v>
      </c>
      <c r="D264" s="97">
        <f>C264/B264</f>
        <v>4432002.6983240219</v>
      </c>
      <c r="E264" s="85">
        <f>(($C251*E251)+($C252*E252)+($C253*E253)+($C254*E254)+($C255*E255)+($C256*E256)+($C257*E257)+($C258*E258)+($C259*E259)+($C260*E260)+($C261*E261)+($C262*E262))/$C264</f>
        <v>36.236136604841903</v>
      </c>
      <c r="F264" s="86">
        <f>(($C251*F251)+($C252*F252)+($C253*F253)+($C254*F254)+($C255*F255)+($C256*F256)+($C257*F257)+($C258*F258)+($C259*F259)+($C260*F260)+($C261*F261)+($C262*F262))/$C264</f>
        <v>1.7273662424647878</v>
      </c>
    </row>
    <row r="265" spans="1:6" x14ac:dyDescent="0.25">
      <c r="A265" s="227"/>
      <c r="B265" s="228"/>
      <c r="C265" s="228"/>
      <c r="D265" s="159"/>
      <c r="E265" s="217"/>
      <c r="F265" s="163"/>
    </row>
    <row r="266" spans="1:6" x14ac:dyDescent="0.25">
      <c r="A266" s="9" t="s">
        <v>84</v>
      </c>
      <c r="B266" s="18"/>
      <c r="C266" s="23"/>
      <c r="D266" s="94"/>
      <c r="E266" s="57"/>
      <c r="F266" s="14"/>
    </row>
    <row r="267" spans="1:6" x14ac:dyDescent="0.25">
      <c r="A267" s="7" t="s">
        <v>20</v>
      </c>
      <c r="B267" s="74">
        <v>0</v>
      </c>
      <c r="C267" s="141">
        <v>0</v>
      </c>
      <c r="D267" s="96">
        <v>0</v>
      </c>
      <c r="E267" s="153">
        <v>0</v>
      </c>
      <c r="F267" s="77">
        <v>0</v>
      </c>
    </row>
    <row r="268" spans="1:6" x14ac:dyDescent="0.25">
      <c r="A268" s="7" t="s">
        <v>21</v>
      </c>
      <c r="B268" s="125">
        <v>0</v>
      </c>
      <c r="C268" s="180">
        <v>0</v>
      </c>
      <c r="D268" s="96">
        <v>0</v>
      </c>
      <c r="E268" s="153">
        <v>0</v>
      </c>
      <c r="F268" s="127">
        <v>0</v>
      </c>
    </row>
    <row r="269" spans="1:6" x14ac:dyDescent="0.25">
      <c r="A269" s="7" t="s">
        <v>22</v>
      </c>
      <c r="B269" s="125">
        <v>0</v>
      </c>
      <c r="C269" s="125">
        <v>0</v>
      </c>
      <c r="D269" s="96">
        <v>0</v>
      </c>
      <c r="E269" s="153">
        <v>0</v>
      </c>
      <c r="F269" s="127">
        <v>0</v>
      </c>
    </row>
    <row r="270" spans="1:6" x14ac:dyDescent="0.25">
      <c r="A270" s="7" t="s">
        <v>23</v>
      </c>
      <c r="B270" s="125">
        <v>0</v>
      </c>
      <c r="C270" s="125">
        <v>0</v>
      </c>
      <c r="D270" s="96">
        <v>0</v>
      </c>
      <c r="E270" s="153">
        <v>0</v>
      </c>
      <c r="F270" s="127">
        <v>0</v>
      </c>
    </row>
    <row r="271" spans="1:6" x14ac:dyDescent="0.25">
      <c r="A271" s="7" t="s">
        <v>24</v>
      </c>
      <c r="B271" s="125">
        <v>0</v>
      </c>
      <c r="C271" s="180">
        <v>0</v>
      </c>
      <c r="D271" s="96">
        <v>0</v>
      </c>
      <c r="E271" s="153">
        <v>0</v>
      </c>
      <c r="F271" s="190">
        <v>0</v>
      </c>
    </row>
    <row r="272" spans="1:6" x14ac:dyDescent="0.25">
      <c r="A272" s="7" t="s">
        <v>25</v>
      </c>
      <c r="B272" s="125">
        <v>0</v>
      </c>
      <c r="C272" s="125">
        <v>0</v>
      </c>
      <c r="D272" s="96">
        <v>0</v>
      </c>
      <c r="E272" s="153">
        <v>0</v>
      </c>
      <c r="F272" s="190">
        <v>0</v>
      </c>
    </row>
    <row r="273" spans="1:6" x14ac:dyDescent="0.25">
      <c r="A273" s="7" t="s">
        <v>26</v>
      </c>
      <c r="B273" s="132">
        <v>0</v>
      </c>
      <c r="C273" s="133">
        <v>0</v>
      </c>
      <c r="D273" s="96">
        <v>0</v>
      </c>
      <c r="E273" s="153">
        <v>0</v>
      </c>
      <c r="F273" s="166">
        <v>0</v>
      </c>
    </row>
    <row r="274" spans="1:6" x14ac:dyDescent="0.25">
      <c r="A274" s="7" t="s">
        <v>27</v>
      </c>
      <c r="B274" s="132">
        <v>0</v>
      </c>
      <c r="C274" s="133">
        <v>0</v>
      </c>
      <c r="D274" s="96">
        <v>0</v>
      </c>
      <c r="E274" s="153">
        <v>0</v>
      </c>
      <c r="F274" s="166">
        <v>0</v>
      </c>
    </row>
    <row r="275" spans="1:6" x14ac:dyDescent="0.25">
      <c r="A275" s="7" t="s">
        <v>28</v>
      </c>
      <c r="B275" s="132">
        <v>0</v>
      </c>
      <c r="C275" s="133">
        <v>0</v>
      </c>
      <c r="D275" s="96">
        <v>0</v>
      </c>
      <c r="E275" s="153">
        <v>0</v>
      </c>
      <c r="F275" s="166">
        <v>0</v>
      </c>
    </row>
    <row r="276" spans="1:6" x14ac:dyDescent="0.25">
      <c r="A276" s="7" t="s">
        <v>29</v>
      </c>
      <c r="B276" s="132">
        <v>0</v>
      </c>
      <c r="C276" s="133">
        <v>0</v>
      </c>
      <c r="D276" s="96">
        <v>0</v>
      </c>
      <c r="E276" s="153">
        <v>0</v>
      </c>
      <c r="F276" s="166">
        <v>0</v>
      </c>
    </row>
    <row r="277" spans="1:6" x14ac:dyDescent="0.25">
      <c r="A277" s="7" t="s">
        <v>30</v>
      </c>
      <c r="B277" s="132">
        <v>0</v>
      </c>
      <c r="C277" s="133">
        <v>0</v>
      </c>
      <c r="D277" s="96">
        <v>0</v>
      </c>
      <c r="E277" s="153">
        <v>0</v>
      </c>
      <c r="F277" s="166">
        <v>0</v>
      </c>
    </row>
    <row r="278" spans="1:6" x14ac:dyDescent="0.25">
      <c r="A278" s="7" t="s">
        <v>31</v>
      </c>
      <c r="B278" s="132">
        <v>0</v>
      </c>
      <c r="C278" s="133">
        <v>0</v>
      </c>
      <c r="D278" s="96">
        <v>0</v>
      </c>
      <c r="E278" s="153">
        <v>0</v>
      </c>
      <c r="F278" s="166">
        <v>0</v>
      </c>
    </row>
    <row r="279" spans="1:6" x14ac:dyDescent="0.25">
      <c r="A279" s="1"/>
      <c r="B279" s="125"/>
      <c r="C279" s="137"/>
      <c r="D279" s="96"/>
      <c r="E279" s="138"/>
      <c r="F279" s="138"/>
    </row>
    <row r="280" spans="1:6" x14ac:dyDescent="0.25">
      <c r="A280" s="29" t="s">
        <v>0</v>
      </c>
      <c r="B280" s="83">
        <f>SUM(B267:B279)</f>
        <v>0</v>
      </c>
      <c r="C280" s="83">
        <f>SUM(C267:C279)</f>
        <v>0</v>
      </c>
      <c r="D280" s="97">
        <v>0</v>
      </c>
      <c r="E280" s="85">
        <v>0</v>
      </c>
      <c r="F280" s="86">
        <v>0</v>
      </c>
    </row>
    <row r="281" spans="1:6" x14ac:dyDescent="0.25">
      <c r="A281" s="227"/>
      <c r="B281" s="228"/>
      <c r="C281" s="228"/>
      <c r="D281" s="159"/>
      <c r="E281" s="217"/>
      <c r="F281" s="163"/>
    </row>
    <row r="282" spans="1:6" x14ac:dyDescent="0.25">
      <c r="A282" s="9" t="s">
        <v>95</v>
      </c>
      <c r="B282" s="18"/>
      <c r="C282" s="23"/>
      <c r="D282" s="94"/>
      <c r="E282" s="57"/>
      <c r="F282" s="14"/>
    </row>
    <row r="283" spans="1:6" x14ac:dyDescent="0.25">
      <c r="A283" s="7" t="s">
        <v>20</v>
      </c>
      <c r="B283" s="74">
        <v>0</v>
      </c>
      <c r="C283" s="141">
        <v>0</v>
      </c>
      <c r="D283" s="96">
        <v>0</v>
      </c>
      <c r="E283" s="153">
        <v>0</v>
      </c>
      <c r="F283" s="77">
        <v>0</v>
      </c>
    </row>
    <row r="284" spans="1:6" x14ac:dyDescent="0.25">
      <c r="A284" s="7" t="s">
        <v>21</v>
      </c>
      <c r="B284" s="125">
        <v>0</v>
      </c>
      <c r="C284" s="180">
        <v>0</v>
      </c>
      <c r="D284" s="96">
        <v>0</v>
      </c>
      <c r="E284" s="153">
        <v>0</v>
      </c>
      <c r="F284" s="127">
        <v>0</v>
      </c>
    </row>
    <row r="285" spans="1:6" x14ac:dyDescent="0.25">
      <c r="A285" s="7" t="s">
        <v>22</v>
      </c>
      <c r="B285" s="125">
        <v>0</v>
      </c>
      <c r="C285" s="125">
        <v>0</v>
      </c>
      <c r="D285" s="96">
        <v>0</v>
      </c>
      <c r="E285" s="153">
        <v>0</v>
      </c>
      <c r="F285" s="127">
        <v>0</v>
      </c>
    </row>
    <row r="286" spans="1:6" x14ac:dyDescent="0.25">
      <c r="A286" s="7" t="s">
        <v>23</v>
      </c>
      <c r="B286" s="74">
        <v>0</v>
      </c>
      <c r="C286" s="171">
        <v>0</v>
      </c>
      <c r="D286" s="96">
        <v>0</v>
      </c>
      <c r="E286" s="153">
        <v>0</v>
      </c>
      <c r="F286" s="190">
        <v>0</v>
      </c>
    </row>
    <row r="287" spans="1:6" x14ac:dyDescent="0.25">
      <c r="A287" s="7" t="s">
        <v>24</v>
      </c>
      <c r="B287" s="125">
        <v>0</v>
      </c>
      <c r="C287" s="180">
        <v>0</v>
      </c>
      <c r="D287" s="96">
        <v>0</v>
      </c>
      <c r="E287" s="153">
        <v>0</v>
      </c>
      <c r="F287" s="190">
        <v>0</v>
      </c>
    </row>
    <row r="288" spans="1:6" x14ac:dyDescent="0.25">
      <c r="A288" s="7" t="s">
        <v>25</v>
      </c>
      <c r="B288" s="125">
        <v>0</v>
      </c>
      <c r="C288" s="125">
        <v>0</v>
      </c>
      <c r="D288" s="96">
        <v>0</v>
      </c>
      <c r="E288" s="153">
        <v>0</v>
      </c>
      <c r="F288" s="190">
        <v>0</v>
      </c>
    </row>
    <row r="289" spans="1:6" x14ac:dyDescent="0.25">
      <c r="A289" s="7" t="s">
        <v>26</v>
      </c>
      <c r="B289" s="132">
        <v>0</v>
      </c>
      <c r="C289" s="133">
        <v>0</v>
      </c>
      <c r="D289" s="96">
        <v>0</v>
      </c>
      <c r="E289" s="153">
        <v>0</v>
      </c>
      <c r="F289" s="166">
        <v>0</v>
      </c>
    </row>
    <row r="290" spans="1:6" x14ac:dyDescent="0.25">
      <c r="A290" s="7" t="s">
        <v>27</v>
      </c>
      <c r="B290" s="132">
        <v>0</v>
      </c>
      <c r="C290" s="133">
        <v>0</v>
      </c>
      <c r="D290" s="96">
        <v>0</v>
      </c>
      <c r="E290" s="153">
        <v>0</v>
      </c>
      <c r="F290" s="166">
        <v>0</v>
      </c>
    </row>
    <row r="291" spans="1:6" x14ac:dyDescent="0.25">
      <c r="A291" s="7" t="s">
        <v>28</v>
      </c>
      <c r="B291" s="132">
        <v>0</v>
      </c>
      <c r="C291" s="133">
        <v>0</v>
      </c>
      <c r="D291" s="96">
        <v>0</v>
      </c>
      <c r="E291" s="153">
        <v>0</v>
      </c>
      <c r="F291" s="166">
        <v>0</v>
      </c>
    </row>
    <row r="292" spans="1:6" x14ac:dyDescent="0.25">
      <c r="A292" s="7" t="s">
        <v>29</v>
      </c>
      <c r="B292" s="132">
        <v>0</v>
      </c>
      <c r="C292" s="133">
        <v>0</v>
      </c>
      <c r="D292" s="96">
        <v>0</v>
      </c>
      <c r="E292" s="153">
        <v>0</v>
      </c>
      <c r="F292" s="166">
        <v>0</v>
      </c>
    </row>
    <row r="293" spans="1:6" x14ac:dyDescent="0.25">
      <c r="A293" s="7" t="s">
        <v>30</v>
      </c>
      <c r="B293" s="132">
        <v>0</v>
      </c>
      <c r="C293" s="133">
        <v>0</v>
      </c>
      <c r="D293" s="96">
        <v>0</v>
      </c>
      <c r="E293" s="153">
        <v>0</v>
      </c>
      <c r="F293" s="166">
        <v>0</v>
      </c>
    </row>
    <row r="294" spans="1:6" x14ac:dyDescent="0.25">
      <c r="A294" s="7" t="s">
        <v>31</v>
      </c>
      <c r="B294" s="132">
        <v>0</v>
      </c>
      <c r="C294" s="133">
        <v>0</v>
      </c>
      <c r="D294" s="96">
        <v>0</v>
      </c>
      <c r="E294" s="153">
        <v>0</v>
      </c>
      <c r="F294" s="166">
        <v>0</v>
      </c>
    </row>
    <row r="295" spans="1:6" x14ac:dyDescent="0.25">
      <c r="A295" s="248" t="s">
        <v>97</v>
      </c>
      <c r="B295" s="249"/>
      <c r="C295" s="137"/>
      <c r="D295" s="96"/>
      <c r="E295" s="138"/>
      <c r="F295" s="138"/>
    </row>
    <row r="296" spans="1:6" x14ac:dyDescent="0.25">
      <c r="A296" s="29" t="s">
        <v>0</v>
      </c>
      <c r="B296" s="83">
        <f>SUM(B283:B294)</f>
        <v>0</v>
      </c>
      <c r="C296" s="83">
        <f>SUM(C283:C294)</f>
        <v>0</v>
      </c>
      <c r="D296" s="97">
        <v>0</v>
      </c>
      <c r="E296" s="85">
        <v>0</v>
      </c>
      <c r="F296" s="86">
        <v>0</v>
      </c>
    </row>
    <row r="297" spans="1:6" x14ac:dyDescent="0.25">
      <c r="A297" s="223"/>
      <c r="B297" s="224"/>
      <c r="C297" s="224"/>
      <c r="D297" s="162"/>
      <c r="E297" s="225"/>
      <c r="F297" s="226"/>
    </row>
    <row r="298" spans="1:6" x14ac:dyDescent="0.25">
      <c r="A298" s="40"/>
      <c r="B298" s="42"/>
      <c r="C298" s="42"/>
      <c r="D298" s="101"/>
      <c r="E298" s="61"/>
      <c r="F298" s="108"/>
    </row>
    <row r="299" spans="1:6" x14ac:dyDescent="0.25">
      <c r="A299" s="90" t="s">
        <v>0</v>
      </c>
      <c r="B299" s="70">
        <f>SUM(B24,B40,B56,B72,B88,B104,B120,B136,B152,B168,B184,B200,B216, B232,B248,B264,B280,B296)</f>
        <v>55340</v>
      </c>
      <c r="C299" s="70">
        <f>SUM(C24,C40,C56,C72,C88,C104,C120,C136,C152,C168,C184,C200,C216, C232,C248,C264,C280,C296)</f>
        <v>75766249784</v>
      </c>
      <c r="D299" s="102">
        <f>C299/B299</f>
        <v>1369104.6220455368</v>
      </c>
      <c r="E299" s="72">
        <f>(($C24*E24)+($C40*E40)+($C56*E56)+($C72*E72)+($C88*E88)+($C104*E104)+($C120*E120)+($C136*E136)+($C152*E152)+($C168*E168)+($C184*E184)+($C200*E200)+($C216*E216)+($C232*E232)+($C248*E248)+($C264*E264)+($C280*E280)+($C296*E296))/$C299</f>
        <v>53.866363650033421</v>
      </c>
      <c r="F299" s="73">
        <f>(($C24*F24)+($C40*F40)+($C56*F56)+($C72*F72)+($C88*F88)+($C104*F104)+($C120*F120)+($C136*F136)+($C152*F152)+($C168*F168)+($C184*F184)+($C200*F200)+($C216*F216)+($C232*F232)+($C248*F248)+($C264*F264)+($C280*F280)+(C296*F296))/$C299</f>
        <v>1.7652399294442593</v>
      </c>
    </row>
    <row r="300" spans="1:6" x14ac:dyDescent="0.25">
      <c r="A300" s="41"/>
      <c r="B300" s="43"/>
      <c r="C300" s="43"/>
      <c r="D300" s="103"/>
      <c r="E300" s="63"/>
      <c r="F300" s="109"/>
    </row>
    <row r="301" spans="1:6" x14ac:dyDescent="0.25">
      <c r="A301" s="10"/>
      <c r="B301" s="2"/>
      <c r="C301" s="3"/>
      <c r="D301" s="4"/>
      <c r="E301" s="55"/>
      <c r="F301" s="14"/>
    </row>
    <row r="302" spans="1:6" x14ac:dyDescent="0.25">
      <c r="A302" s="131" t="s">
        <v>58</v>
      </c>
      <c r="B302" s="2"/>
      <c r="C302" s="3"/>
      <c r="D302" s="4"/>
      <c r="E302" s="55"/>
      <c r="F302" s="14"/>
    </row>
    <row r="303" spans="1:6" x14ac:dyDescent="0.25">
      <c r="A303" s="110" t="s">
        <v>7</v>
      </c>
      <c r="B303" s="111" t="s">
        <v>51</v>
      </c>
      <c r="C303" s="112" t="s">
        <v>3</v>
      </c>
      <c r="D303" s="61" t="s">
        <v>11</v>
      </c>
      <c r="E303" s="113" t="s">
        <v>13</v>
      </c>
      <c r="F303" s="62" t="s">
        <v>15</v>
      </c>
    </row>
    <row r="304" spans="1:6" x14ac:dyDescent="0.25">
      <c r="A304" s="114"/>
      <c r="B304" s="115" t="s">
        <v>9</v>
      </c>
      <c r="C304" s="116" t="s">
        <v>50</v>
      </c>
      <c r="D304" s="117" t="s">
        <v>52</v>
      </c>
      <c r="E304" s="118" t="s">
        <v>52</v>
      </c>
      <c r="F304" s="119" t="s">
        <v>60</v>
      </c>
    </row>
    <row r="305" spans="1:6" x14ac:dyDescent="0.25">
      <c r="A305" s="41"/>
      <c r="B305" s="120" t="s">
        <v>4</v>
      </c>
      <c r="C305" s="120" t="s">
        <v>5</v>
      </c>
      <c r="D305" s="121" t="s">
        <v>6</v>
      </c>
      <c r="E305" s="122" t="s">
        <v>17</v>
      </c>
      <c r="F305" s="122" t="s">
        <v>18</v>
      </c>
    </row>
    <row r="306" spans="1:6" x14ac:dyDescent="0.25">
      <c r="A306" s="32"/>
      <c r="B306" s="87"/>
      <c r="C306" s="87"/>
      <c r="D306" s="98"/>
      <c r="E306" s="88"/>
      <c r="F306" s="89"/>
    </row>
    <row r="307" spans="1:6" x14ac:dyDescent="0.25">
      <c r="A307" s="9" t="s">
        <v>32</v>
      </c>
      <c r="B307" s="78"/>
      <c r="C307" s="78"/>
      <c r="D307" s="99"/>
      <c r="E307" s="80"/>
      <c r="F307" s="81"/>
    </row>
    <row r="308" spans="1:6" x14ac:dyDescent="0.25">
      <c r="A308" s="7" t="s">
        <v>20</v>
      </c>
      <c r="B308" s="125">
        <v>18</v>
      </c>
      <c r="C308" s="137">
        <v>80957049</v>
      </c>
      <c r="D308" s="96">
        <f>C308/B308</f>
        <v>4497613.833333333</v>
      </c>
      <c r="E308" s="153">
        <v>242.12400345768532</v>
      </c>
      <c r="F308" s="190">
        <v>5.3215000000000003</v>
      </c>
    </row>
    <row r="309" spans="1:6" x14ac:dyDescent="0.25">
      <c r="A309" s="7" t="s">
        <v>21</v>
      </c>
      <c r="B309" s="125">
        <v>10</v>
      </c>
      <c r="C309" s="137">
        <v>54058047</v>
      </c>
      <c r="D309" s="96">
        <f>C309/B309</f>
        <v>5405804.7000000002</v>
      </c>
      <c r="E309" s="153">
        <v>225.46058905901651</v>
      </c>
      <c r="F309" s="190">
        <v>5.1204000000000001</v>
      </c>
    </row>
    <row r="310" spans="1:6" x14ac:dyDescent="0.25">
      <c r="A310" s="7" t="s">
        <v>22</v>
      </c>
      <c r="B310" s="142">
        <v>22</v>
      </c>
      <c r="C310" s="141">
        <v>94978198</v>
      </c>
      <c r="D310" s="96">
        <f>C310/B310</f>
        <v>4317190.8181818184</v>
      </c>
      <c r="E310" s="153">
        <v>248.72108978104637</v>
      </c>
      <c r="F310" s="169">
        <v>5.2210000000000001</v>
      </c>
    </row>
    <row r="311" spans="1:6" x14ac:dyDescent="0.25">
      <c r="A311" s="7" t="s">
        <v>23</v>
      </c>
      <c r="B311" s="125">
        <v>22</v>
      </c>
      <c r="C311" s="137">
        <v>81145479</v>
      </c>
      <c r="D311" s="96">
        <f>C311/B311</f>
        <v>3688430.8636363638</v>
      </c>
      <c r="E311" s="153">
        <v>255.99333656037695</v>
      </c>
      <c r="F311" s="190">
        <v>4.7069999999999999</v>
      </c>
    </row>
    <row r="312" spans="1:6" x14ac:dyDescent="0.25">
      <c r="A312" s="7" t="s">
        <v>24</v>
      </c>
      <c r="B312" s="125">
        <v>0</v>
      </c>
      <c r="C312" s="137">
        <v>0</v>
      </c>
      <c r="D312" s="96">
        <v>0</v>
      </c>
      <c r="E312" s="153">
        <v>0</v>
      </c>
      <c r="F312" s="190">
        <v>0</v>
      </c>
    </row>
    <row r="313" spans="1:6" x14ac:dyDescent="0.25">
      <c r="A313" s="7" t="s">
        <v>25</v>
      </c>
      <c r="B313" s="125">
        <v>0</v>
      </c>
      <c r="C313" s="137">
        <v>0</v>
      </c>
      <c r="D313" s="96">
        <v>0</v>
      </c>
      <c r="E313" s="153">
        <v>0</v>
      </c>
      <c r="F313" s="190">
        <v>0</v>
      </c>
    </row>
    <row r="314" spans="1:6" x14ac:dyDescent="0.25">
      <c r="A314" s="7" t="s">
        <v>26</v>
      </c>
      <c r="B314" s="125">
        <v>0</v>
      </c>
      <c r="C314" s="137">
        <v>0</v>
      </c>
      <c r="D314" s="96">
        <v>0</v>
      </c>
      <c r="E314" s="153">
        <v>0</v>
      </c>
      <c r="F314" s="190">
        <v>0</v>
      </c>
    </row>
    <row r="315" spans="1:6" x14ac:dyDescent="0.25">
      <c r="A315" s="7" t="s">
        <v>27</v>
      </c>
      <c r="B315" s="78">
        <v>0</v>
      </c>
      <c r="C315" s="78">
        <v>0</v>
      </c>
      <c r="D315" s="96">
        <v>0</v>
      </c>
      <c r="E315" s="153">
        <v>0</v>
      </c>
      <c r="F315" s="81">
        <v>0</v>
      </c>
    </row>
    <row r="316" spans="1:6" x14ac:dyDescent="0.25">
      <c r="A316" s="7" t="s">
        <v>28</v>
      </c>
      <c r="B316" s="78">
        <v>0</v>
      </c>
      <c r="C316" s="78">
        <v>0</v>
      </c>
      <c r="D316" s="96">
        <v>0</v>
      </c>
      <c r="E316" s="153">
        <v>0</v>
      </c>
      <c r="F316" s="81">
        <v>0</v>
      </c>
    </row>
    <row r="317" spans="1:6" x14ac:dyDescent="0.25">
      <c r="A317" s="7" t="s">
        <v>29</v>
      </c>
      <c r="B317" s="78">
        <v>0</v>
      </c>
      <c r="C317" s="78">
        <v>0</v>
      </c>
      <c r="D317" s="96">
        <v>0</v>
      </c>
      <c r="E317" s="153">
        <v>0</v>
      </c>
      <c r="F317" s="81">
        <v>0</v>
      </c>
    </row>
    <row r="318" spans="1:6" x14ac:dyDescent="0.25">
      <c r="A318" s="7" t="s">
        <v>30</v>
      </c>
      <c r="B318" s="78">
        <v>0</v>
      </c>
      <c r="C318" s="78">
        <v>0</v>
      </c>
      <c r="D318" s="96">
        <v>0</v>
      </c>
      <c r="E318" s="153">
        <v>0</v>
      </c>
      <c r="F318" s="81">
        <v>0</v>
      </c>
    </row>
    <row r="319" spans="1:6" x14ac:dyDescent="0.25">
      <c r="A319" s="7" t="s">
        <v>31</v>
      </c>
      <c r="B319" s="78">
        <v>0</v>
      </c>
      <c r="C319" s="78">
        <v>0</v>
      </c>
      <c r="D319" s="96">
        <v>0</v>
      </c>
      <c r="E319" s="153">
        <v>0</v>
      </c>
      <c r="F319" s="81">
        <v>0</v>
      </c>
    </row>
    <row r="320" spans="1:6" x14ac:dyDescent="0.25">
      <c r="A320" s="7"/>
      <c r="B320" s="78"/>
      <c r="C320" s="78"/>
      <c r="D320" s="96"/>
      <c r="E320" s="80"/>
      <c r="F320" s="81"/>
    </row>
    <row r="321" spans="1:6" x14ac:dyDescent="0.25">
      <c r="A321" s="29" t="s">
        <v>0</v>
      </c>
      <c r="B321" s="83">
        <f>SUM(B308:B320)</f>
        <v>72</v>
      </c>
      <c r="C321" s="83">
        <f>SUM(C308:C320)</f>
        <v>311138773</v>
      </c>
      <c r="D321" s="97">
        <f>C321/B321</f>
        <v>4321371.847222222</v>
      </c>
      <c r="E321" s="85">
        <f>(($C308*E308)+($C309*E309)+($C310*E310)+($C311*E311)+($C312*E312)+($C313*E313)+($C314*E314)+($C315*E315)+($C316*E316)+($C317*E317)+($C318*E318)+($C319*E319))/$C321</f>
        <v>244.85982902555187</v>
      </c>
      <c r="F321" s="86">
        <f>(($C308*F308)+($C309*F309)+($C310*F310)+($C311*F311)+($C312*F312)+($C313*F313)+($C314*F314)+($C315*F315)+($C316*F316)+($C317*F317)+($C318*F318)+($C319*F319))/$C321</f>
        <v>5.0956191870156289</v>
      </c>
    </row>
    <row r="322" spans="1:6" x14ac:dyDescent="0.25">
      <c r="A322" s="7"/>
      <c r="B322" s="33"/>
      <c r="C322" s="33"/>
      <c r="D322" s="93"/>
      <c r="E322" s="35"/>
      <c r="F322" s="35"/>
    </row>
    <row r="323" spans="1:6" x14ac:dyDescent="0.25">
      <c r="A323" s="9" t="s">
        <v>59</v>
      </c>
      <c r="B323" s="18"/>
      <c r="C323" s="23"/>
      <c r="D323" s="94"/>
      <c r="E323" s="57"/>
      <c r="F323" s="14"/>
    </row>
    <row r="324" spans="1:6" x14ac:dyDescent="0.25">
      <c r="A324" s="7" t="s">
        <v>20</v>
      </c>
      <c r="B324" s="142">
        <v>0</v>
      </c>
      <c r="C324" s="141">
        <v>0</v>
      </c>
      <c r="D324" s="96">
        <v>0</v>
      </c>
      <c r="E324" s="153">
        <v>0</v>
      </c>
      <c r="F324" s="168">
        <v>0</v>
      </c>
    </row>
    <row r="325" spans="1:6" x14ac:dyDescent="0.25">
      <c r="A325" s="7" t="s">
        <v>21</v>
      </c>
      <c r="B325" s="136">
        <v>0</v>
      </c>
      <c r="C325" s="137">
        <v>0</v>
      </c>
      <c r="D325" s="96">
        <v>0</v>
      </c>
      <c r="E325" s="153">
        <v>0</v>
      </c>
      <c r="F325" s="127">
        <v>0</v>
      </c>
    </row>
    <row r="326" spans="1:6" x14ac:dyDescent="0.25">
      <c r="A326" s="7" t="s">
        <v>22</v>
      </c>
      <c r="B326" s="125">
        <v>1</v>
      </c>
      <c r="C326" s="137">
        <v>22678402</v>
      </c>
      <c r="D326" s="96">
        <f>C326/B326</f>
        <v>22678402</v>
      </c>
      <c r="E326" s="153">
        <v>240</v>
      </c>
      <c r="F326" s="190">
        <v>4.7</v>
      </c>
    </row>
    <row r="327" spans="1:6" x14ac:dyDescent="0.25">
      <c r="A327" s="7" t="s">
        <v>23</v>
      </c>
      <c r="B327" s="125">
        <v>0</v>
      </c>
      <c r="C327" s="137">
        <v>0</v>
      </c>
      <c r="D327" s="96">
        <v>0</v>
      </c>
      <c r="E327" s="153">
        <v>0</v>
      </c>
      <c r="F327" s="127">
        <v>0</v>
      </c>
    </row>
    <row r="328" spans="1:6" x14ac:dyDescent="0.25">
      <c r="A328" s="7" t="s">
        <v>24</v>
      </c>
      <c r="B328" s="125">
        <v>2</v>
      </c>
      <c r="C328" s="137">
        <v>19845665</v>
      </c>
      <c r="D328" s="96">
        <f>C328/B328</f>
        <v>9922832.5</v>
      </c>
      <c r="E328" s="153">
        <v>286.46808519643963</v>
      </c>
      <c r="F328" s="190">
        <v>4.86712765886152</v>
      </c>
    </row>
    <row r="329" spans="1:6" x14ac:dyDescent="0.25">
      <c r="A329" s="7" t="s">
        <v>25</v>
      </c>
      <c r="B329" s="74">
        <v>2</v>
      </c>
      <c r="C329" s="141">
        <v>23321740</v>
      </c>
      <c r="D329" s="96">
        <f>C329/B329</f>
        <v>11660870</v>
      </c>
      <c r="E329" s="153">
        <v>300</v>
      </c>
      <c r="F329" s="169">
        <v>4.7750000000000004</v>
      </c>
    </row>
    <row r="330" spans="1:6" x14ac:dyDescent="0.25">
      <c r="A330" s="7" t="s">
        <v>26</v>
      </c>
      <c r="B330" s="78">
        <v>0</v>
      </c>
      <c r="C330" s="78">
        <v>0</v>
      </c>
      <c r="D330" s="96">
        <v>0</v>
      </c>
      <c r="E330" s="153">
        <v>0</v>
      </c>
      <c r="F330" s="81">
        <v>0</v>
      </c>
    </row>
    <row r="331" spans="1:6" x14ac:dyDescent="0.25">
      <c r="A331" s="7" t="s">
        <v>27</v>
      </c>
      <c r="B331" s="78">
        <v>1</v>
      </c>
      <c r="C331" s="78">
        <v>16627946</v>
      </c>
      <c r="D331" s="96">
        <f>C331/B331</f>
        <v>16627946</v>
      </c>
      <c r="E331" s="153">
        <v>276</v>
      </c>
      <c r="F331" s="81">
        <v>4.55</v>
      </c>
    </row>
    <row r="332" spans="1:6" x14ac:dyDescent="0.25">
      <c r="A332" s="7" t="s">
        <v>28</v>
      </c>
      <c r="B332" s="132">
        <v>1</v>
      </c>
      <c r="C332" s="133">
        <v>2508515</v>
      </c>
      <c r="D332" s="96">
        <f>C332/B332</f>
        <v>2508515</v>
      </c>
      <c r="E332" s="153">
        <v>180</v>
      </c>
      <c r="F332" s="191">
        <v>4.34</v>
      </c>
    </row>
    <row r="333" spans="1:6" x14ac:dyDescent="0.25">
      <c r="A333" s="7" t="s">
        <v>29</v>
      </c>
      <c r="B333" s="78">
        <v>0</v>
      </c>
      <c r="C333" s="78">
        <v>0</v>
      </c>
      <c r="D333" s="96">
        <v>0</v>
      </c>
      <c r="E333" s="153">
        <v>0</v>
      </c>
      <c r="F333" s="81">
        <v>0</v>
      </c>
    </row>
    <row r="334" spans="1:6" x14ac:dyDescent="0.25">
      <c r="A334" s="7" t="s">
        <v>30</v>
      </c>
      <c r="B334" s="125">
        <v>3</v>
      </c>
      <c r="C334" s="137">
        <v>37827421</v>
      </c>
      <c r="D334" s="96">
        <f>C334/B334</f>
        <v>12609140.333333334</v>
      </c>
      <c r="E334" s="153">
        <v>240</v>
      </c>
      <c r="F334" s="189">
        <v>4.34</v>
      </c>
    </row>
    <row r="335" spans="1:6" x14ac:dyDescent="0.25">
      <c r="A335" s="7" t="s">
        <v>31</v>
      </c>
      <c r="B335" s="125">
        <v>3</v>
      </c>
      <c r="C335" s="137">
        <v>24178259</v>
      </c>
      <c r="D335" s="96">
        <f>C335/B335</f>
        <v>8059419.666666667</v>
      </c>
      <c r="E335" s="153">
        <v>261</v>
      </c>
      <c r="F335" s="189">
        <v>4.57</v>
      </c>
    </row>
    <row r="336" spans="1:6" x14ac:dyDescent="0.25">
      <c r="A336" s="7"/>
      <c r="B336" s="78"/>
      <c r="C336" s="78"/>
      <c r="D336" s="96"/>
      <c r="E336" s="80"/>
      <c r="F336" s="81"/>
    </row>
    <row r="337" spans="1:6" x14ac:dyDescent="0.25">
      <c r="A337" s="29" t="s">
        <v>0</v>
      </c>
      <c r="B337" s="83">
        <f>SUM(B324:B336)</f>
        <v>13</v>
      </c>
      <c r="C337" s="83">
        <f>SUM(C324:C336)</f>
        <v>146987948</v>
      </c>
      <c r="D337" s="83">
        <f>+C337/B337</f>
        <v>11306765.23076923</v>
      </c>
      <c r="E337" s="85">
        <f>(($C324*E324)+($C325*E325)+($C326*E326)+($C327*E327)+($C328*E328)+($C329*E329)+($C330*E330)+($C331*E331)+($C332*E332)+($C333*E333)+($C334*E334)+($C335*E335))/$C337</f>
        <v>262.29661065137122</v>
      </c>
      <c r="F337" s="86">
        <f>(($C324*F324)+($C325*F325)+($C326*F326)+($C327*F327)+($C328*F328)+($C329*F329)+($C330*F330)+($C331*F331)+($C332*F332)+($C333*F333)+($C334*F334)+($C335*F335))/$C337</f>
        <v>4.5973221090208023</v>
      </c>
    </row>
    <row r="338" spans="1:6" x14ac:dyDescent="0.25">
      <c r="A338" s="7"/>
      <c r="B338" s="33"/>
      <c r="C338" s="33"/>
      <c r="D338" s="93"/>
      <c r="E338" s="35"/>
      <c r="F338" s="35"/>
    </row>
    <row r="339" spans="1:6" x14ac:dyDescent="0.25">
      <c r="A339" s="9" t="s">
        <v>66</v>
      </c>
      <c r="B339" s="18"/>
      <c r="C339" s="23"/>
      <c r="D339" s="94"/>
      <c r="E339" s="57"/>
      <c r="F339" s="14"/>
    </row>
    <row r="340" spans="1:6" x14ac:dyDescent="0.25">
      <c r="A340" s="7" t="s">
        <v>20</v>
      </c>
      <c r="B340" s="201">
        <v>0</v>
      </c>
      <c r="C340" s="141">
        <v>0</v>
      </c>
      <c r="D340" s="96">
        <v>0</v>
      </c>
      <c r="E340" s="153">
        <v>0</v>
      </c>
      <c r="F340" s="127">
        <v>0</v>
      </c>
    </row>
    <row r="341" spans="1:6" x14ac:dyDescent="0.25">
      <c r="A341" s="7" t="s">
        <v>21</v>
      </c>
      <c r="B341" s="136">
        <v>0</v>
      </c>
      <c r="C341" s="137">
        <v>0</v>
      </c>
      <c r="D341" s="96">
        <v>0</v>
      </c>
      <c r="E341" s="153">
        <v>0</v>
      </c>
      <c r="F341" s="127">
        <v>0</v>
      </c>
    </row>
    <row r="342" spans="1:6" x14ac:dyDescent="0.25">
      <c r="A342" s="7" t="s">
        <v>22</v>
      </c>
      <c r="B342" s="136">
        <v>0</v>
      </c>
      <c r="C342" s="180">
        <v>0</v>
      </c>
      <c r="D342" s="96">
        <v>0</v>
      </c>
      <c r="E342" s="153">
        <v>0</v>
      </c>
      <c r="F342" s="190">
        <v>0</v>
      </c>
    </row>
    <row r="343" spans="1:6" x14ac:dyDescent="0.25">
      <c r="A343" s="7" t="s">
        <v>23</v>
      </c>
      <c r="B343" s="136">
        <v>0</v>
      </c>
      <c r="C343" s="180">
        <v>0</v>
      </c>
      <c r="D343" s="96">
        <v>0</v>
      </c>
      <c r="E343" s="153">
        <v>0</v>
      </c>
      <c r="F343" s="190">
        <v>0</v>
      </c>
    </row>
    <row r="344" spans="1:6" x14ac:dyDescent="0.25">
      <c r="A344" s="7" t="s">
        <v>24</v>
      </c>
      <c r="B344" s="136">
        <v>0</v>
      </c>
      <c r="C344" s="180">
        <v>0</v>
      </c>
      <c r="D344" s="96">
        <v>0</v>
      </c>
      <c r="E344" s="153">
        <v>0</v>
      </c>
      <c r="F344" s="190">
        <v>0</v>
      </c>
    </row>
    <row r="345" spans="1:6" x14ac:dyDescent="0.25">
      <c r="A345" s="7" t="s">
        <v>25</v>
      </c>
      <c r="B345" s="136">
        <v>0</v>
      </c>
      <c r="C345" s="180">
        <v>0</v>
      </c>
      <c r="D345" s="96">
        <v>0</v>
      </c>
      <c r="E345" s="153">
        <v>0</v>
      </c>
      <c r="F345" s="190">
        <v>0</v>
      </c>
    </row>
    <row r="346" spans="1:6" x14ac:dyDescent="0.25">
      <c r="A346" s="7" t="s">
        <v>26</v>
      </c>
      <c r="B346" s="232">
        <v>0</v>
      </c>
      <c r="C346" s="137">
        <v>0</v>
      </c>
      <c r="D346" s="96">
        <v>0</v>
      </c>
      <c r="E346" s="153">
        <v>0</v>
      </c>
      <c r="F346" s="81">
        <v>0</v>
      </c>
    </row>
    <row r="347" spans="1:6" x14ac:dyDescent="0.25">
      <c r="A347" s="7" t="s">
        <v>27</v>
      </c>
      <c r="B347" s="52">
        <v>1</v>
      </c>
      <c r="C347" s="2">
        <v>34108608</v>
      </c>
      <c r="D347" s="196">
        <f>C347/B347</f>
        <v>34108608</v>
      </c>
      <c r="E347" s="261">
        <v>360</v>
      </c>
      <c r="F347" s="22">
        <v>6.0030999999999999</v>
      </c>
    </row>
    <row r="348" spans="1:6" x14ac:dyDescent="0.25">
      <c r="A348" s="7" t="s">
        <v>28</v>
      </c>
      <c r="B348" s="232">
        <v>0</v>
      </c>
      <c r="C348" s="137">
        <v>0</v>
      </c>
      <c r="D348" s="96">
        <v>0</v>
      </c>
      <c r="E348" s="153">
        <v>0</v>
      </c>
      <c r="F348" s="81">
        <v>0</v>
      </c>
    </row>
    <row r="349" spans="1:6" x14ac:dyDescent="0.25">
      <c r="A349" s="7" t="s">
        <v>29</v>
      </c>
      <c r="B349" s="132">
        <v>0</v>
      </c>
      <c r="C349" s="137">
        <v>0</v>
      </c>
      <c r="D349" s="96">
        <v>0</v>
      </c>
      <c r="E349" s="153">
        <v>0</v>
      </c>
      <c r="F349" s="81">
        <v>0</v>
      </c>
    </row>
    <row r="350" spans="1:6" x14ac:dyDescent="0.25">
      <c r="A350" s="7" t="s">
        <v>30</v>
      </c>
      <c r="B350" s="132">
        <v>0</v>
      </c>
      <c r="C350" s="137">
        <v>0</v>
      </c>
      <c r="D350" s="96">
        <v>0</v>
      </c>
      <c r="E350" s="153">
        <v>0</v>
      </c>
      <c r="F350" s="81">
        <v>0</v>
      </c>
    </row>
    <row r="351" spans="1:6" x14ac:dyDescent="0.25">
      <c r="A351" s="7" t="s">
        <v>31</v>
      </c>
      <c r="B351" s="132">
        <v>1</v>
      </c>
      <c r="C351" s="137">
        <v>15877107</v>
      </c>
      <c r="D351" s="196">
        <f>C351/B351</f>
        <v>15877107</v>
      </c>
      <c r="E351" s="153">
        <v>300</v>
      </c>
      <c r="F351" s="81">
        <v>5.79</v>
      </c>
    </row>
    <row r="352" spans="1:6" x14ac:dyDescent="0.25">
      <c r="A352" s="7"/>
      <c r="B352" s="175"/>
      <c r="C352" s="133"/>
      <c r="D352" s="96"/>
      <c r="E352" s="80"/>
      <c r="F352" s="81"/>
    </row>
    <row r="353" spans="1:6" x14ac:dyDescent="0.25">
      <c r="A353" s="29" t="s">
        <v>0</v>
      </c>
      <c r="B353" s="83">
        <f>SUM(B340:B352)</f>
        <v>2</v>
      </c>
      <c r="C353" s="83">
        <f>SUM(C340:C352)</f>
        <v>49985715</v>
      </c>
      <c r="D353" s="83">
        <f>+C353/B353</f>
        <v>24992857.5</v>
      </c>
      <c r="E353" s="85">
        <f>(($C340*E340)+($C341*E341)+($C342*E342)+($C343*E343)+($C344*E344)+($C345*E345)+($C346*E346)+($C347*E347)+($C348*E348)+($C349*E349)+($C350*E350)+($C351*E351))/$C353</f>
        <v>340.94202673703876</v>
      </c>
      <c r="F353" s="86">
        <f>(($C340*F340)+($C341*F341)+($C342*F342)+($C343*F343)+($C344*F344)+($C345*F345)+($C346*F346)+($C347*F347)+($C348*F348)+($C349*F349)+($C350*F350)+($C351*F351))/$C353</f>
        <v>5.9354124316277161</v>
      </c>
    </row>
    <row r="354" spans="1:6" x14ac:dyDescent="0.25">
      <c r="A354" s="7"/>
      <c r="B354" s="33"/>
      <c r="C354" s="33"/>
      <c r="D354" s="93"/>
      <c r="E354" s="35"/>
      <c r="F354" s="35"/>
    </row>
    <row r="355" spans="1:6" x14ac:dyDescent="0.25">
      <c r="A355" s="9" t="s">
        <v>19</v>
      </c>
      <c r="B355" s="18"/>
      <c r="C355" s="23"/>
      <c r="D355" s="94"/>
      <c r="E355" s="57"/>
      <c r="F355" s="14"/>
    </row>
    <row r="356" spans="1:6" x14ac:dyDescent="0.25">
      <c r="A356" s="7" t="s">
        <v>20</v>
      </c>
      <c r="B356" s="125">
        <v>1</v>
      </c>
      <c r="C356" s="137">
        <v>8737381</v>
      </c>
      <c r="D356" s="96">
        <f t="shared" ref="D356:D366" si="13">C356/B356</f>
        <v>8737381</v>
      </c>
      <c r="E356" s="153">
        <v>240</v>
      </c>
      <c r="F356" s="190">
        <v>6.8544</v>
      </c>
    </row>
    <row r="357" spans="1:6" x14ac:dyDescent="0.25">
      <c r="A357" s="7" t="s">
        <v>21</v>
      </c>
      <c r="B357" s="125">
        <v>7</v>
      </c>
      <c r="C357" s="137">
        <v>44656600</v>
      </c>
      <c r="D357" s="96">
        <f t="shared" si="13"/>
        <v>6379514.2857142854</v>
      </c>
      <c r="E357" s="153">
        <v>240</v>
      </c>
      <c r="F357" s="190">
        <v>6.7013999999999996</v>
      </c>
    </row>
    <row r="358" spans="1:6" x14ac:dyDescent="0.25">
      <c r="A358" s="7" t="s">
        <v>22</v>
      </c>
      <c r="B358" s="136">
        <v>5</v>
      </c>
      <c r="C358" s="137">
        <v>36417733</v>
      </c>
      <c r="D358" s="96">
        <f t="shared" si="13"/>
        <v>7283546.5999999996</v>
      </c>
      <c r="E358" s="153">
        <v>240</v>
      </c>
      <c r="F358" s="190">
        <v>6.5739999999999998</v>
      </c>
    </row>
    <row r="359" spans="1:6" x14ac:dyDescent="0.25">
      <c r="A359" s="7" t="s">
        <v>23</v>
      </c>
      <c r="B359" s="125">
        <v>5</v>
      </c>
      <c r="C359" s="137">
        <v>24586245</v>
      </c>
      <c r="D359" s="96">
        <f t="shared" si="13"/>
        <v>4917249</v>
      </c>
      <c r="E359" s="153">
        <v>240</v>
      </c>
      <c r="F359" s="127">
        <v>6.8540000000000001</v>
      </c>
    </row>
    <row r="360" spans="1:6" x14ac:dyDescent="0.25">
      <c r="A360" s="7" t="s">
        <v>24</v>
      </c>
      <c r="B360" s="125">
        <v>2</v>
      </c>
      <c r="C360" s="137">
        <v>7048378</v>
      </c>
      <c r="D360" s="96">
        <f t="shared" si="13"/>
        <v>3524189</v>
      </c>
      <c r="E360" s="153">
        <v>240</v>
      </c>
      <c r="F360" s="190">
        <v>6.9939999999999998</v>
      </c>
    </row>
    <row r="361" spans="1:6" x14ac:dyDescent="0.25">
      <c r="A361" s="7" t="s">
        <v>25</v>
      </c>
      <c r="B361" s="125">
        <v>12</v>
      </c>
      <c r="C361" s="137">
        <v>68713658</v>
      </c>
      <c r="D361" s="96">
        <f t="shared" si="13"/>
        <v>5726138.166666667</v>
      </c>
      <c r="E361" s="153">
        <v>240</v>
      </c>
      <c r="F361" s="190">
        <v>6.5990000000000002</v>
      </c>
    </row>
    <row r="362" spans="1:6" x14ac:dyDescent="0.25">
      <c r="A362" s="7" t="s">
        <v>26</v>
      </c>
      <c r="B362" s="78">
        <v>6</v>
      </c>
      <c r="C362" s="78">
        <v>26256381</v>
      </c>
      <c r="D362" s="96">
        <f t="shared" si="13"/>
        <v>4376063.5</v>
      </c>
      <c r="E362" s="153">
        <v>240</v>
      </c>
      <c r="F362" s="81">
        <v>6.7140000000000004</v>
      </c>
    </row>
    <row r="363" spans="1:6" x14ac:dyDescent="0.25">
      <c r="A363" s="7" t="s">
        <v>27</v>
      </c>
      <c r="B363" s="78">
        <v>16</v>
      </c>
      <c r="C363" s="78">
        <v>60162040</v>
      </c>
      <c r="D363" s="96">
        <f t="shared" si="13"/>
        <v>3760127.5</v>
      </c>
      <c r="E363" s="153">
        <v>281.26570708041152</v>
      </c>
      <c r="F363" s="166">
        <v>6.4249999999999998</v>
      </c>
    </row>
    <row r="364" spans="1:6" x14ac:dyDescent="0.25">
      <c r="A364" s="7" t="s">
        <v>28</v>
      </c>
      <c r="B364" s="136">
        <v>8</v>
      </c>
      <c r="C364" s="137">
        <v>25573630</v>
      </c>
      <c r="D364" s="96">
        <f t="shared" si="13"/>
        <v>3196703.75</v>
      </c>
      <c r="E364" s="153">
        <v>304.50204057851778</v>
      </c>
      <c r="F364" s="127">
        <v>6.4089999999999998</v>
      </c>
    </row>
    <row r="365" spans="1:6" x14ac:dyDescent="0.25">
      <c r="A365" s="7" t="s">
        <v>29</v>
      </c>
      <c r="B365" s="78">
        <v>32</v>
      </c>
      <c r="C365" s="78">
        <v>166310109</v>
      </c>
      <c r="D365" s="96">
        <f t="shared" si="13"/>
        <v>5197190.90625</v>
      </c>
      <c r="E365" s="153">
        <v>336.93278310580627</v>
      </c>
      <c r="F365" s="166">
        <v>5.9269999999999996</v>
      </c>
    </row>
    <row r="366" spans="1:6" x14ac:dyDescent="0.25">
      <c r="A366" s="7" t="s">
        <v>30</v>
      </c>
      <c r="B366" s="125">
        <v>10</v>
      </c>
      <c r="C366" s="137">
        <v>51125019</v>
      </c>
      <c r="D366" s="96">
        <f t="shared" si="13"/>
        <v>5112501.9000000004</v>
      </c>
      <c r="E366" s="153">
        <v>352</v>
      </c>
      <c r="F366" s="127">
        <v>6.14</v>
      </c>
    </row>
    <row r="367" spans="1:6" x14ac:dyDescent="0.25">
      <c r="A367" s="7" t="s">
        <v>31</v>
      </c>
      <c r="B367" s="125">
        <v>13</v>
      </c>
      <c r="C367" s="137">
        <v>88216852</v>
      </c>
      <c r="D367" s="96">
        <f>C367/B367</f>
        <v>6785911.692307692</v>
      </c>
      <c r="E367" s="153">
        <v>343</v>
      </c>
      <c r="F367" s="127">
        <v>6.02</v>
      </c>
    </row>
    <row r="368" spans="1:6" x14ac:dyDescent="0.25">
      <c r="A368" s="7"/>
      <c r="B368" s="78"/>
      <c r="C368" s="78"/>
      <c r="D368" s="96"/>
      <c r="E368" s="80"/>
      <c r="F368" s="81"/>
    </row>
    <row r="369" spans="1:6" x14ac:dyDescent="0.25">
      <c r="A369" s="29" t="s">
        <v>0</v>
      </c>
      <c r="B369" s="83">
        <f>SUM(B356:B368)</f>
        <v>117</v>
      </c>
      <c r="C369" s="83">
        <f>SUM(C356:C368)</f>
        <v>607804026</v>
      </c>
      <c r="D369" s="97">
        <f>C369/B369</f>
        <v>5194906.205128205</v>
      </c>
      <c r="E369" s="85">
        <f>(($C356*E356)+($C357*E357)+($C358*E358)+($C359*E359)+($C360*E360)+($C361*E361)+($C362*E362)+($C363*E363)+($C364*E364)+($C365*E365)+($C366*E366)+($C367*E367))/$C369</f>
        <v>297.69198384348971</v>
      </c>
      <c r="F369" s="86">
        <f>(($C356*F356)+($C357*F357)+($C358*F358)+($C359*F359)+($C360*F360)+($C361*F361)+($C362*F362)+($C363*F363)+($C364*F364)+($C365*F365)+($C366*F366)+($C367*F367))/$C369</f>
        <v>6.2968228082441158</v>
      </c>
    </row>
    <row r="370" spans="1:6" x14ac:dyDescent="0.25">
      <c r="A370" s="7"/>
      <c r="B370" s="33"/>
      <c r="C370" s="33"/>
      <c r="D370" s="93"/>
      <c r="E370" s="35"/>
      <c r="F370" s="35"/>
    </row>
    <row r="371" spans="1:6" x14ac:dyDescent="0.25">
      <c r="A371" s="9" t="s">
        <v>85</v>
      </c>
      <c r="B371" s="18"/>
      <c r="C371" s="23"/>
      <c r="D371" s="94"/>
      <c r="E371" s="57"/>
      <c r="F371" s="14"/>
    </row>
    <row r="372" spans="1:6" x14ac:dyDescent="0.25">
      <c r="A372" s="7" t="s">
        <v>20</v>
      </c>
      <c r="B372" s="125">
        <v>5</v>
      </c>
      <c r="C372" s="137">
        <v>25190205</v>
      </c>
      <c r="D372" s="96">
        <f t="shared" ref="D372:D382" si="14">C372/B372</f>
        <v>5038041</v>
      </c>
      <c r="E372" s="153">
        <v>313.61596191853141</v>
      </c>
      <c r="F372" s="189">
        <v>6.6123000000000003</v>
      </c>
    </row>
    <row r="373" spans="1:6" x14ac:dyDescent="0.25">
      <c r="A373" s="7" t="s">
        <v>21</v>
      </c>
      <c r="B373" s="125">
        <v>2</v>
      </c>
      <c r="C373" s="137">
        <v>10113676</v>
      </c>
      <c r="D373" s="96">
        <f t="shared" si="14"/>
        <v>5056838</v>
      </c>
      <c r="E373" s="153">
        <v>282.01361404102721</v>
      </c>
      <c r="F373" s="189">
        <v>6.6123000000000003</v>
      </c>
    </row>
    <row r="374" spans="1:6" x14ac:dyDescent="0.25">
      <c r="A374" s="7" t="s">
        <v>22</v>
      </c>
      <c r="B374" s="74">
        <v>4</v>
      </c>
      <c r="C374" s="141">
        <v>18226973</v>
      </c>
      <c r="D374" s="96">
        <f t="shared" si="14"/>
        <v>4556743.25</v>
      </c>
      <c r="E374" s="153">
        <v>270.1136453101675</v>
      </c>
      <c r="F374" s="169">
        <v>6.6120000000000001</v>
      </c>
    </row>
    <row r="375" spans="1:6" x14ac:dyDescent="0.25">
      <c r="A375" s="7" t="s">
        <v>23</v>
      </c>
      <c r="B375" s="125">
        <v>4</v>
      </c>
      <c r="C375" s="137">
        <v>20045024</v>
      </c>
      <c r="D375" s="96">
        <f t="shared" si="14"/>
        <v>5011256</v>
      </c>
      <c r="E375" s="153">
        <v>324.60346068929624</v>
      </c>
      <c r="F375" s="189">
        <v>6.6120000000000001</v>
      </c>
    </row>
    <row r="376" spans="1:6" x14ac:dyDescent="0.25">
      <c r="A376" s="7" t="s">
        <v>24</v>
      </c>
      <c r="B376" s="125">
        <v>12</v>
      </c>
      <c r="C376" s="137">
        <v>65864433</v>
      </c>
      <c r="D376" s="96">
        <f t="shared" si="14"/>
        <v>5488702.75</v>
      </c>
      <c r="E376" s="153">
        <v>332.26350816684322</v>
      </c>
      <c r="F376" s="190">
        <v>6.6120000000000001</v>
      </c>
    </row>
    <row r="377" spans="1:6" x14ac:dyDescent="0.25">
      <c r="A377" s="7" t="s">
        <v>25</v>
      </c>
      <c r="B377" s="125">
        <v>14</v>
      </c>
      <c r="C377" s="137">
        <v>65710464</v>
      </c>
      <c r="D377" s="96">
        <f t="shared" si="14"/>
        <v>4693604.5714285718</v>
      </c>
      <c r="E377" s="153">
        <v>326.70347188539102</v>
      </c>
      <c r="F377" s="190">
        <v>6.6120000000000001</v>
      </c>
    </row>
    <row r="378" spans="1:6" x14ac:dyDescent="0.25">
      <c r="A378" s="7" t="s">
        <v>26</v>
      </c>
      <c r="B378" s="132">
        <v>5</v>
      </c>
      <c r="C378" s="133">
        <v>16749396</v>
      </c>
      <c r="D378" s="96">
        <f t="shared" si="14"/>
        <v>3349879.2</v>
      </c>
      <c r="E378" s="153">
        <v>338.75525278642885</v>
      </c>
      <c r="F378" s="81">
        <v>6.6120000000000001</v>
      </c>
    </row>
    <row r="379" spans="1:6" x14ac:dyDescent="0.25">
      <c r="A379" s="7" t="s">
        <v>27</v>
      </c>
      <c r="B379" s="78">
        <v>2</v>
      </c>
      <c r="C379" s="78">
        <v>7223741</v>
      </c>
      <c r="D379" s="96">
        <f t="shared" si="14"/>
        <v>3611870.5</v>
      </c>
      <c r="E379" s="153">
        <v>306.74581328428025</v>
      </c>
      <c r="F379" s="166">
        <v>6.6120000000000001</v>
      </c>
    </row>
    <row r="380" spans="1:6" x14ac:dyDescent="0.25">
      <c r="A380" s="7" t="s">
        <v>28</v>
      </c>
      <c r="B380" s="136">
        <v>3</v>
      </c>
      <c r="C380" s="137">
        <v>13123683</v>
      </c>
      <c r="D380" s="96">
        <f t="shared" si="14"/>
        <v>4374561</v>
      </c>
      <c r="E380" s="153">
        <v>324.94557511027966</v>
      </c>
      <c r="F380" s="177">
        <v>6.1040000000000001</v>
      </c>
    </row>
    <row r="381" spans="1:6" x14ac:dyDescent="0.25">
      <c r="A381" s="7" t="s">
        <v>29</v>
      </c>
      <c r="B381" s="143">
        <v>4</v>
      </c>
      <c r="C381" s="143">
        <v>14830798</v>
      </c>
      <c r="D381" s="96">
        <f t="shared" si="14"/>
        <v>3707699.5</v>
      </c>
      <c r="E381" s="153">
        <v>330.82014332607054</v>
      </c>
      <c r="F381" s="166">
        <v>6.1040000000000001</v>
      </c>
    </row>
    <row r="382" spans="1:6" x14ac:dyDescent="0.25">
      <c r="A382" s="7" t="s">
        <v>30</v>
      </c>
      <c r="B382" s="143">
        <v>3</v>
      </c>
      <c r="C382" s="143">
        <v>14763839</v>
      </c>
      <c r="D382" s="96">
        <f t="shared" si="14"/>
        <v>4921279.666666667</v>
      </c>
      <c r="E382" s="153">
        <v>281</v>
      </c>
      <c r="F382" s="81">
        <v>6.1</v>
      </c>
    </row>
    <row r="383" spans="1:6" x14ac:dyDescent="0.25">
      <c r="A383" s="7" t="s">
        <v>31</v>
      </c>
      <c r="B383" s="143">
        <v>4</v>
      </c>
      <c r="C383" s="143">
        <v>17767162</v>
      </c>
      <c r="D383" s="96">
        <f>C383/B383</f>
        <v>4441790.5</v>
      </c>
      <c r="E383" s="153">
        <v>281</v>
      </c>
      <c r="F383" s="81">
        <v>6.1</v>
      </c>
    </row>
    <row r="384" spans="1:6" x14ac:dyDescent="0.25">
      <c r="A384" s="7"/>
      <c r="B384" s="78"/>
      <c r="C384" s="78"/>
      <c r="D384" s="96"/>
      <c r="E384" s="80"/>
      <c r="F384" s="81"/>
    </row>
    <row r="385" spans="1:6" x14ac:dyDescent="0.25">
      <c r="A385" s="29" t="s">
        <v>0</v>
      </c>
      <c r="B385" s="83">
        <f>SUM(B372:B383)</f>
        <v>62</v>
      </c>
      <c r="C385" s="83">
        <f>SUM(C372:C383)</f>
        <v>289609394</v>
      </c>
      <c r="D385" s="97">
        <f>C385/B385</f>
        <v>4671119.2580645159</v>
      </c>
      <c r="E385" s="85">
        <f>(($C372*E372)+($C373*E373)+($C374*E374)+($C375*E375)+($C376*E376)+($C377*E377)+($C378*E378)+($C379*E379)+($C380*E380)+($C381*E381)+($C382*E382)+($C383*E383))/$C385</f>
        <v>316.75866901264948</v>
      </c>
      <c r="F385" s="86">
        <f>(($C372*F372)+($C373*F373)+($C374*F374)+($C375*F375)+($C376*F376)+($C377*F377)+($C378*F378)+($C379*F379)+($C380*F380)+($C381*F381)+($C382*F382)+($C383*F383))/$C385</f>
        <v>6.5054904794707742</v>
      </c>
    </row>
    <row r="386" spans="1:6" x14ac:dyDescent="0.25">
      <c r="A386" s="129"/>
      <c r="B386" s="52"/>
      <c r="C386" s="52"/>
      <c r="D386" s="94"/>
      <c r="E386" s="25"/>
      <c r="F386" s="130"/>
    </row>
    <row r="387" spans="1:6" x14ac:dyDescent="0.25">
      <c r="A387" s="40"/>
      <c r="B387" s="42"/>
      <c r="C387" s="42"/>
      <c r="D387" s="101"/>
      <c r="E387" s="61"/>
      <c r="F387" s="108"/>
    </row>
    <row r="388" spans="1:6" x14ac:dyDescent="0.25">
      <c r="A388" s="90" t="s">
        <v>0</v>
      </c>
      <c r="B388" s="70">
        <f>SUM(B321,B337,B353,B369,B385)</f>
        <v>266</v>
      </c>
      <c r="C388" s="70">
        <f>SUM(C321,C337,C353,C369,C385)</f>
        <v>1405525856</v>
      </c>
      <c r="D388" s="102">
        <f>C388/B388</f>
        <v>5283931.7894736845</v>
      </c>
      <c r="E388" s="72">
        <f>(($C321*E321)+($C337*E337)+($C353*E353)+($C369*E369)+($C385*E385))/$C388</f>
        <v>287.76185727600017</v>
      </c>
      <c r="F388" s="73">
        <f>(($C321*F321)+($C337*F337)+(C353*F353)+(C369*F369)+(C385*F385))/$C388</f>
        <v>5.8833260539675196</v>
      </c>
    </row>
    <row r="389" spans="1:6" x14ac:dyDescent="0.25">
      <c r="A389" s="41"/>
      <c r="B389" s="43"/>
      <c r="C389" s="43"/>
      <c r="D389" s="103"/>
      <c r="E389" s="63"/>
      <c r="F389" s="109"/>
    </row>
    <row r="390" spans="1:6" ht="69" customHeight="1" x14ac:dyDescent="0.25">
      <c r="A390" s="613" t="s">
        <v>108</v>
      </c>
      <c r="B390" s="613"/>
      <c r="C390" s="613"/>
      <c r="D390" s="613"/>
      <c r="E390" s="613"/>
      <c r="F390" s="613"/>
    </row>
    <row r="391" spans="1:6" x14ac:dyDescent="0.25">
      <c r="A391" s="1"/>
      <c r="B391" s="3"/>
      <c r="C391" s="3"/>
      <c r="D391" s="4"/>
      <c r="E391" s="55"/>
      <c r="F391" s="56"/>
    </row>
    <row r="392" spans="1:6" x14ac:dyDescent="0.25">
      <c r="A392" s="1"/>
      <c r="B392" s="3"/>
      <c r="C392" s="3"/>
      <c r="D392" s="4"/>
      <c r="E392" s="55"/>
      <c r="F392" s="56"/>
    </row>
    <row r="393" spans="1:6" x14ac:dyDescent="0.25">
      <c r="A393" s="1"/>
      <c r="B393" s="2"/>
      <c r="C393" s="3"/>
      <c r="D393" s="4"/>
      <c r="E393" s="55"/>
      <c r="F393" s="56"/>
    </row>
    <row r="394" spans="1:6" x14ac:dyDescent="0.25">
      <c r="A394" s="1"/>
      <c r="B394" s="2"/>
      <c r="C394" s="3"/>
      <c r="D394" s="4"/>
      <c r="E394" s="55"/>
      <c r="F394" s="56"/>
    </row>
    <row r="395" spans="1:6" x14ac:dyDescent="0.25">
      <c r="A395" s="1"/>
      <c r="B395" s="2"/>
      <c r="C395" s="3"/>
      <c r="D395" s="4"/>
      <c r="E395" s="55"/>
      <c r="F395" s="56"/>
    </row>
    <row r="396" spans="1:6" x14ac:dyDescent="0.25">
      <c r="A396" s="1"/>
      <c r="B396" s="2"/>
      <c r="C396" s="3"/>
      <c r="D396" s="4"/>
      <c r="E396" s="55"/>
      <c r="F396" s="56"/>
    </row>
    <row r="397" spans="1:6" x14ac:dyDescent="0.25">
      <c r="A397" s="1"/>
      <c r="B397" s="2"/>
      <c r="C397" s="3"/>
      <c r="D397" s="4"/>
      <c r="E397" s="55"/>
      <c r="F397" s="56"/>
    </row>
    <row r="398" spans="1:6" x14ac:dyDescent="0.25">
      <c r="A398" s="1"/>
      <c r="B398" s="2"/>
      <c r="C398" s="3"/>
      <c r="D398" s="4"/>
      <c r="E398" s="55"/>
      <c r="F398" s="56"/>
    </row>
    <row r="399" spans="1:6" x14ac:dyDescent="0.25">
      <c r="A399" s="1"/>
      <c r="B399" s="2"/>
      <c r="C399" s="3"/>
      <c r="D399" s="4"/>
      <c r="E399" s="55"/>
      <c r="F399" s="56"/>
    </row>
    <row r="400" spans="1:6" x14ac:dyDescent="0.25">
      <c r="A400" s="1"/>
      <c r="B400" s="2"/>
      <c r="C400" s="3"/>
      <c r="D400" s="4"/>
      <c r="E400" s="55"/>
      <c r="F400" s="56"/>
    </row>
    <row r="401" spans="1:6" x14ac:dyDescent="0.25">
      <c r="A401" s="1"/>
      <c r="B401" s="2"/>
      <c r="C401" s="3"/>
      <c r="D401" s="4"/>
      <c r="E401" s="55"/>
      <c r="F401" s="56"/>
    </row>
    <row r="402" spans="1:6" x14ac:dyDescent="0.25">
      <c r="A402" s="1"/>
      <c r="B402" s="2"/>
      <c r="C402" s="3"/>
      <c r="D402" s="4"/>
      <c r="E402" s="55"/>
      <c r="F402" s="56"/>
    </row>
    <row r="403" spans="1:6" x14ac:dyDescent="0.25">
      <c r="A403" s="104"/>
      <c r="B403" s="104"/>
      <c r="C403" s="104"/>
      <c r="D403" s="104"/>
      <c r="E403" s="104"/>
      <c r="F403" s="104"/>
    </row>
    <row r="404" spans="1:6" x14ac:dyDescent="0.25">
      <c r="A404" s="104"/>
      <c r="B404" s="104"/>
      <c r="C404" s="104"/>
      <c r="D404" s="104"/>
      <c r="E404" s="104"/>
      <c r="F404" s="104"/>
    </row>
    <row r="405" spans="1:6" x14ac:dyDescent="0.25">
      <c r="A405" s="104"/>
      <c r="B405" s="104"/>
      <c r="C405" s="104"/>
      <c r="D405" s="104"/>
      <c r="E405" s="104"/>
      <c r="F405" s="104"/>
    </row>
    <row r="406" spans="1:6" x14ac:dyDescent="0.25">
      <c r="A406" s="104"/>
      <c r="B406" s="104"/>
      <c r="C406" s="104"/>
      <c r="D406" s="104"/>
      <c r="E406" s="104"/>
      <c r="F406" s="104"/>
    </row>
    <row r="407" spans="1:6" x14ac:dyDescent="0.25">
      <c r="A407" s="104"/>
      <c r="B407" s="104"/>
      <c r="C407" s="104"/>
      <c r="D407" s="104"/>
      <c r="E407" s="104"/>
      <c r="F407" s="104"/>
    </row>
    <row r="408" spans="1:6" x14ac:dyDescent="0.25">
      <c r="A408" s="104"/>
      <c r="B408" s="104"/>
      <c r="C408" s="104"/>
      <c r="D408" s="104"/>
      <c r="E408" s="104"/>
      <c r="F408" s="104"/>
    </row>
    <row r="409" spans="1:6" x14ac:dyDescent="0.25">
      <c r="A409" s="104"/>
      <c r="B409" s="104"/>
      <c r="C409" s="104"/>
      <c r="D409" s="104"/>
      <c r="E409" s="104"/>
      <c r="F409" s="104"/>
    </row>
    <row r="410" spans="1:6" x14ac:dyDescent="0.25">
      <c r="A410" s="104"/>
      <c r="B410" s="104"/>
      <c r="C410" s="104"/>
      <c r="D410" s="104"/>
      <c r="E410" s="104"/>
      <c r="F410" s="104"/>
    </row>
    <row r="411" spans="1:6" x14ac:dyDescent="0.25">
      <c r="A411" s="104"/>
      <c r="B411" s="104"/>
      <c r="C411" s="104"/>
      <c r="D411" s="104"/>
      <c r="E411" s="104"/>
      <c r="F411" s="104"/>
    </row>
    <row r="412" spans="1:6" x14ac:dyDescent="0.25">
      <c r="A412" s="104"/>
      <c r="B412" s="104"/>
      <c r="C412" s="104"/>
      <c r="D412" s="104"/>
      <c r="E412" s="104"/>
      <c r="F412" s="104"/>
    </row>
    <row r="413" spans="1:6" x14ac:dyDescent="0.25">
      <c r="A413" s="104"/>
      <c r="B413" s="104"/>
      <c r="C413" s="104"/>
      <c r="D413" s="104"/>
      <c r="E413" s="104"/>
      <c r="F413" s="104"/>
    </row>
    <row r="414" spans="1:6" x14ac:dyDescent="0.25">
      <c r="A414" s="104"/>
      <c r="B414" s="104"/>
      <c r="C414" s="104"/>
      <c r="D414" s="104"/>
      <c r="E414" s="104"/>
      <c r="F414" s="104"/>
    </row>
    <row r="415" spans="1:6" x14ac:dyDescent="0.25">
      <c r="A415" s="104"/>
      <c r="B415" s="104"/>
      <c r="C415" s="104"/>
      <c r="D415" s="104"/>
      <c r="E415" s="104"/>
      <c r="F415" s="104"/>
    </row>
    <row r="416" spans="1:6" x14ac:dyDescent="0.25">
      <c r="A416" s="104"/>
      <c r="B416" s="104"/>
      <c r="C416" s="104"/>
      <c r="D416" s="104"/>
      <c r="E416" s="104"/>
      <c r="F416" s="104"/>
    </row>
    <row r="417" spans="1:6" x14ac:dyDescent="0.25">
      <c r="A417" s="104"/>
      <c r="B417" s="104"/>
      <c r="C417" s="104"/>
      <c r="D417" s="104"/>
      <c r="E417" s="104"/>
      <c r="F417" s="104"/>
    </row>
    <row r="418" spans="1:6" x14ac:dyDescent="0.25">
      <c r="A418" s="104"/>
      <c r="B418" s="104"/>
      <c r="C418" s="104"/>
      <c r="D418" s="104"/>
      <c r="E418" s="104"/>
      <c r="F418" s="104"/>
    </row>
    <row r="419" spans="1:6" x14ac:dyDescent="0.25">
      <c r="A419" s="104"/>
      <c r="B419" s="104"/>
      <c r="C419" s="104"/>
      <c r="D419" s="104"/>
      <c r="E419" s="104"/>
      <c r="F419" s="104"/>
    </row>
    <row r="420" spans="1:6" x14ac:dyDescent="0.25">
      <c r="A420" s="104"/>
      <c r="B420" s="104"/>
      <c r="C420" s="104"/>
      <c r="D420" s="104"/>
      <c r="E420" s="104"/>
      <c r="F420" s="104"/>
    </row>
    <row r="421" spans="1:6" x14ac:dyDescent="0.25">
      <c r="A421" s="104"/>
      <c r="B421" s="104"/>
      <c r="C421" s="104"/>
      <c r="D421" s="104"/>
      <c r="E421" s="104"/>
      <c r="F421" s="104"/>
    </row>
    <row r="422" spans="1:6" x14ac:dyDescent="0.25">
      <c r="A422" s="104"/>
      <c r="B422" s="104"/>
      <c r="C422" s="104"/>
      <c r="D422" s="104"/>
      <c r="E422" s="104"/>
      <c r="F422" s="104"/>
    </row>
    <row r="423" spans="1:6" x14ac:dyDescent="0.25">
      <c r="A423" s="104"/>
      <c r="B423" s="104"/>
      <c r="C423" s="104"/>
      <c r="D423" s="104"/>
      <c r="E423" s="104"/>
      <c r="F423" s="104"/>
    </row>
    <row r="424" spans="1:6" x14ac:dyDescent="0.25">
      <c r="A424" s="104"/>
      <c r="B424" s="104"/>
      <c r="C424" s="104"/>
      <c r="D424" s="104"/>
      <c r="E424" s="104"/>
      <c r="F424" s="104"/>
    </row>
    <row r="425" spans="1:6" x14ac:dyDescent="0.25">
      <c r="A425" s="104"/>
      <c r="B425" s="104"/>
      <c r="C425" s="104"/>
      <c r="D425" s="104"/>
      <c r="E425" s="104"/>
      <c r="F425" s="104"/>
    </row>
    <row r="426" spans="1:6" x14ac:dyDescent="0.25">
      <c r="A426" s="104"/>
      <c r="B426" s="104"/>
      <c r="C426" s="104"/>
      <c r="D426" s="104"/>
      <c r="E426" s="104"/>
      <c r="F426" s="104"/>
    </row>
    <row r="427" spans="1:6" x14ac:dyDescent="0.25">
      <c r="A427" s="104"/>
      <c r="B427" s="104"/>
      <c r="C427" s="104"/>
      <c r="D427" s="104"/>
      <c r="E427" s="104"/>
      <c r="F427" s="104"/>
    </row>
    <row r="428" spans="1:6" x14ac:dyDescent="0.25">
      <c r="A428" s="104"/>
      <c r="B428" s="104"/>
      <c r="C428" s="104"/>
      <c r="D428" s="104"/>
      <c r="E428" s="104"/>
      <c r="F428" s="104"/>
    </row>
    <row r="429" spans="1:6" x14ac:dyDescent="0.25">
      <c r="A429" s="104"/>
      <c r="B429" s="104"/>
      <c r="C429" s="104"/>
      <c r="D429" s="104"/>
      <c r="E429" s="104"/>
      <c r="F429" s="104"/>
    </row>
    <row r="430" spans="1:6" x14ac:dyDescent="0.25">
      <c r="A430" s="104"/>
      <c r="B430" s="104"/>
      <c r="C430" s="104"/>
      <c r="D430" s="104"/>
      <c r="E430" s="104"/>
      <c r="F430" s="104"/>
    </row>
    <row r="431" spans="1:6" x14ac:dyDescent="0.25">
      <c r="A431" s="104"/>
      <c r="B431" s="104"/>
      <c r="C431" s="104"/>
      <c r="D431" s="104"/>
      <c r="E431" s="104"/>
      <c r="F431" s="104"/>
    </row>
    <row r="432" spans="1:6" x14ac:dyDescent="0.25">
      <c r="A432" s="104"/>
      <c r="B432" s="104"/>
      <c r="C432" s="104"/>
      <c r="D432" s="104"/>
      <c r="E432" s="104"/>
      <c r="F432" s="104"/>
    </row>
    <row r="433" spans="1:6" x14ac:dyDescent="0.25">
      <c r="A433" s="104"/>
      <c r="B433" s="104"/>
      <c r="C433" s="104"/>
      <c r="D433" s="104"/>
      <c r="E433" s="104"/>
      <c r="F433" s="104"/>
    </row>
    <row r="434" spans="1:6" x14ac:dyDescent="0.25">
      <c r="A434" s="104"/>
      <c r="B434" s="104"/>
      <c r="C434" s="104"/>
      <c r="D434" s="104"/>
      <c r="E434" s="104"/>
      <c r="F434" s="104"/>
    </row>
    <row r="435" spans="1:6" x14ac:dyDescent="0.25">
      <c r="A435" s="104"/>
      <c r="B435" s="104"/>
      <c r="C435" s="104"/>
      <c r="D435" s="104"/>
      <c r="E435" s="104"/>
      <c r="F435" s="104"/>
    </row>
    <row r="436" spans="1:6" x14ac:dyDescent="0.25">
      <c r="A436" s="104"/>
      <c r="B436" s="104"/>
      <c r="C436" s="104"/>
      <c r="D436" s="104"/>
      <c r="E436" s="104"/>
      <c r="F436" s="104"/>
    </row>
    <row r="437" spans="1:6" x14ac:dyDescent="0.25">
      <c r="A437" s="104"/>
      <c r="B437" s="104"/>
      <c r="C437" s="104"/>
      <c r="D437" s="104"/>
      <c r="E437" s="104"/>
      <c r="F437" s="104"/>
    </row>
    <row r="438" spans="1:6" x14ac:dyDescent="0.25">
      <c r="A438" s="104"/>
      <c r="B438" s="104"/>
      <c r="C438" s="104"/>
      <c r="D438" s="104"/>
      <c r="E438" s="104"/>
      <c r="F438" s="104"/>
    </row>
    <row r="439" spans="1:6" x14ac:dyDescent="0.25">
      <c r="A439" s="104"/>
      <c r="B439" s="104"/>
      <c r="C439" s="104"/>
      <c r="D439" s="104"/>
      <c r="E439" s="104"/>
      <c r="F439" s="104"/>
    </row>
  </sheetData>
  <mergeCells count="1">
    <mergeCell ref="A390:F390"/>
  </mergeCells>
  <phoneticPr fontId="5" type="noConversion"/>
  <pageMargins left="0.75" right="0.75" top="1" bottom="1" header="0" footer="0"/>
  <pageSetup paperSize="9" orientation="portrait" r:id="rId1"/>
  <headerFooter alignWithMargins="0"/>
  <ignoredErrors>
    <ignoredError sqref="B8:F8 B305:F305" numberStoredAsText="1"/>
    <ignoredError sqref="D11:D14 D27:D30 E40:F40 D43:D45 D59:D62 E56:F56 E72:F72 D75:D78 E88:F88 E120:F120 D139:D142 D203:D206 E388:F388 E136:F136 E299:F299 E264:F264 E248:F248 E232:F232 E216:F216 E184:F184 E152:F152 D207:D212 D143:D148 D79:D84 D63:D68 D31:D36 D15:D20 E24:F24 E168:F168 E321:F321 E337:F337 E353:F353 E369:F369 E385:F385 D21:D22 D37:D38 D69:D70 D85:D86 D149:D150"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439"/>
  <sheetViews>
    <sheetView topLeftCell="A295" workbookViewId="0"/>
  </sheetViews>
  <sheetFormatPr baseColWidth="10" defaultRowHeight="13.2" x14ac:dyDescent="0.25"/>
  <cols>
    <col min="1" max="1" width="22.5546875" customWidth="1"/>
    <col min="2" max="2" width="13.33203125" customWidth="1"/>
    <col min="3" max="3" width="14.44140625" customWidth="1"/>
    <col min="4" max="5" width="13.6640625" customWidth="1"/>
    <col min="6" max="6" width="13.33203125" customWidth="1"/>
    <col min="7" max="31" width="11.44140625" style="104" customWidth="1"/>
  </cols>
  <sheetData>
    <row r="1" spans="1:6" ht="6.75" customHeight="1" x14ac:dyDescent="0.25">
      <c r="A1" s="1"/>
      <c r="B1" s="2"/>
      <c r="C1" s="3"/>
      <c r="D1" s="4"/>
      <c r="E1" s="55"/>
      <c r="F1" s="56"/>
    </row>
    <row r="2" spans="1:6" x14ac:dyDescent="0.25">
      <c r="A2" s="11" t="s">
        <v>92</v>
      </c>
      <c r="B2" s="2"/>
      <c r="C2" s="3"/>
      <c r="D2" s="4"/>
      <c r="E2" s="55"/>
      <c r="F2" s="56"/>
    </row>
    <row r="3" spans="1:6" x14ac:dyDescent="0.25">
      <c r="A3" s="240" t="s">
        <v>104</v>
      </c>
      <c r="B3" s="2"/>
      <c r="C3" s="3"/>
      <c r="D3" s="4"/>
      <c r="E3" s="55"/>
      <c r="F3" s="56"/>
    </row>
    <row r="4" spans="1:6" ht="6" customHeight="1" x14ac:dyDescent="0.25">
      <c r="A4" s="1"/>
      <c r="B4" s="2"/>
      <c r="C4" s="3"/>
      <c r="D4" s="4"/>
      <c r="E4" s="55"/>
      <c r="F4" s="56"/>
    </row>
    <row r="5" spans="1:6" x14ac:dyDescent="0.25">
      <c r="A5" s="1" t="s">
        <v>57</v>
      </c>
      <c r="B5" s="2"/>
      <c r="C5" s="3"/>
      <c r="D5" s="4"/>
      <c r="E5" s="55"/>
      <c r="F5" s="56"/>
    </row>
    <row r="6" spans="1:6" x14ac:dyDescent="0.25">
      <c r="A6" s="110" t="s">
        <v>7</v>
      </c>
      <c r="B6" s="111" t="s">
        <v>51</v>
      </c>
      <c r="C6" s="112" t="s">
        <v>3</v>
      </c>
      <c r="D6" s="61" t="s">
        <v>11</v>
      </c>
      <c r="E6" s="113" t="s">
        <v>13</v>
      </c>
      <c r="F6" s="62" t="s">
        <v>15</v>
      </c>
    </row>
    <row r="7" spans="1:6" x14ac:dyDescent="0.25">
      <c r="A7" s="114"/>
      <c r="B7" s="115" t="s">
        <v>9</v>
      </c>
      <c r="C7" s="116" t="s">
        <v>50</v>
      </c>
      <c r="D7" s="117" t="s">
        <v>52</v>
      </c>
      <c r="E7" s="118" t="s">
        <v>52</v>
      </c>
      <c r="F7" s="119" t="s">
        <v>16</v>
      </c>
    </row>
    <row r="8" spans="1:6" x14ac:dyDescent="0.25">
      <c r="A8" s="41"/>
      <c r="B8" s="120" t="s">
        <v>4</v>
      </c>
      <c r="C8" s="120" t="s">
        <v>5</v>
      </c>
      <c r="D8" s="121" t="s">
        <v>6</v>
      </c>
      <c r="E8" s="122" t="s">
        <v>17</v>
      </c>
      <c r="F8" s="122" t="s">
        <v>18</v>
      </c>
    </row>
    <row r="9" spans="1:6" x14ac:dyDescent="0.25">
      <c r="A9" s="7"/>
      <c r="B9" s="33"/>
      <c r="C9" s="33"/>
      <c r="D9" s="93"/>
      <c r="E9" s="243"/>
      <c r="F9" s="247"/>
    </row>
    <row r="10" spans="1:6" x14ac:dyDescent="0.25">
      <c r="A10" s="9" t="s">
        <v>19</v>
      </c>
      <c r="B10" s="52"/>
      <c r="C10" s="23"/>
      <c r="D10" s="94"/>
      <c r="E10" s="244"/>
      <c r="F10" s="130"/>
    </row>
    <row r="11" spans="1:6" x14ac:dyDescent="0.25">
      <c r="A11" s="7" t="s">
        <v>20</v>
      </c>
      <c r="B11" s="125">
        <v>1694</v>
      </c>
      <c r="C11" s="137">
        <v>1846175605</v>
      </c>
      <c r="D11" s="124">
        <v>1089832.1162927982</v>
      </c>
      <c r="E11" s="245">
        <v>76</v>
      </c>
      <c r="F11" s="127">
        <v>2.0950254018874874</v>
      </c>
    </row>
    <row r="12" spans="1:6" x14ac:dyDescent="0.25">
      <c r="A12" s="7" t="s">
        <v>21</v>
      </c>
      <c r="B12" s="125">
        <v>1353</v>
      </c>
      <c r="C12" s="125">
        <v>1461142343</v>
      </c>
      <c r="D12" s="124">
        <v>1079927.8218773096</v>
      </c>
      <c r="E12" s="245">
        <v>73</v>
      </c>
      <c r="F12" s="127">
        <v>2.0678073700722259</v>
      </c>
    </row>
    <row r="13" spans="1:6" x14ac:dyDescent="0.25">
      <c r="A13" s="7" t="s">
        <v>22</v>
      </c>
      <c r="B13" s="125">
        <v>748</v>
      </c>
      <c r="C13" s="180">
        <v>813829197</v>
      </c>
      <c r="D13" s="124">
        <v>1088006.9478609625</v>
      </c>
      <c r="E13" s="245">
        <v>71</v>
      </c>
      <c r="F13" s="127">
        <v>2.043546151687158</v>
      </c>
    </row>
    <row r="14" spans="1:6" x14ac:dyDescent="0.25">
      <c r="A14" s="7" t="s">
        <v>23</v>
      </c>
      <c r="B14" s="125">
        <v>1292</v>
      </c>
      <c r="C14" s="180">
        <v>1604331464</v>
      </c>
      <c r="D14" s="124">
        <v>1241742.6191950464</v>
      </c>
      <c r="E14" s="245">
        <v>74</v>
      </c>
      <c r="F14" s="127">
        <v>1.9767895489955933</v>
      </c>
    </row>
    <row r="15" spans="1:6" x14ac:dyDescent="0.25">
      <c r="A15" s="7" t="s">
        <v>24</v>
      </c>
      <c r="B15" s="125">
        <v>886</v>
      </c>
      <c r="C15" s="180">
        <v>1056413419</v>
      </c>
      <c r="D15" s="124">
        <v>1192340.2020316026</v>
      </c>
      <c r="E15" s="245">
        <v>74</v>
      </c>
      <c r="F15" s="127">
        <v>1.9921642340478449</v>
      </c>
    </row>
    <row r="16" spans="1:6" x14ac:dyDescent="0.25">
      <c r="A16" s="7" t="s">
        <v>25</v>
      </c>
      <c r="B16" s="125">
        <v>534</v>
      </c>
      <c r="C16" s="180">
        <v>583329570</v>
      </c>
      <c r="D16" s="96">
        <v>1092377.4719101123</v>
      </c>
      <c r="E16" s="245">
        <v>70</v>
      </c>
      <c r="F16" s="127">
        <v>1.9779553793407045</v>
      </c>
    </row>
    <row r="17" spans="1:6" x14ac:dyDescent="0.25">
      <c r="A17" s="7" t="s">
        <v>26</v>
      </c>
      <c r="B17" s="78">
        <v>557</v>
      </c>
      <c r="C17" s="78">
        <v>640883127</v>
      </c>
      <c r="D17" s="96">
        <v>1150598.0736086175</v>
      </c>
      <c r="E17" s="246">
        <v>70</v>
      </c>
      <c r="F17" s="166">
        <v>1.9617725713193905</v>
      </c>
    </row>
    <row r="18" spans="1:6" x14ac:dyDescent="0.25">
      <c r="A18" s="7" t="s">
        <v>27</v>
      </c>
      <c r="B18" s="78">
        <v>414</v>
      </c>
      <c r="C18" s="78">
        <v>488411047</v>
      </c>
      <c r="D18" s="96">
        <v>1179736.8285024154</v>
      </c>
      <c r="E18" s="246">
        <v>56</v>
      </c>
      <c r="F18" s="166">
        <v>1.9708937198067651</v>
      </c>
    </row>
    <row r="19" spans="1:6" x14ac:dyDescent="0.25">
      <c r="A19" s="7" t="s">
        <v>28</v>
      </c>
      <c r="B19" s="250">
        <v>422</v>
      </c>
      <c r="C19" s="251">
        <v>569368205</v>
      </c>
      <c r="D19" s="96">
        <v>1349213.7559241706</v>
      </c>
      <c r="E19" s="246">
        <v>74</v>
      </c>
      <c r="F19" s="166">
        <v>1.7543546609175349</v>
      </c>
    </row>
    <row r="20" spans="1:6" x14ac:dyDescent="0.25">
      <c r="A20" s="7" t="s">
        <v>29</v>
      </c>
      <c r="B20" s="136">
        <v>441</v>
      </c>
      <c r="C20" s="137">
        <v>587805258</v>
      </c>
      <c r="D20" s="96">
        <v>1332891.7414965986</v>
      </c>
      <c r="E20" s="246">
        <v>69</v>
      </c>
      <c r="F20" s="166">
        <v>1.7784183017804847</v>
      </c>
    </row>
    <row r="21" spans="1:6" x14ac:dyDescent="0.25">
      <c r="A21" s="7" t="s">
        <v>30</v>
      </c>
      <c r="B21" s="125">
        <v>562</v>
      </c>
      <c r="C21" s="180">
        <v>825384686</v>
      </c>
      <c r="D21" s="96">
        <v>1468656.0249110321</v>
      </c>
      <c r="E21" s="245">
        <v>75</v>
      </c>
      <c r="F21" s="127">
        <v>1.7763207529270797</v>
      </c>
    </row>
    <row r="22" spans="1:6" x14ac:dyDescent="0.25">
      <c r="A22" s="7" t="s">
        <v>31</v>
      </c>
      <c r="B22" s="125">
        <v>593</v>
      </c>
      <c r="C22" s="137">
        <v>841311092</v>
      </c>
      <c r="D22" s="96">
        <v>1418737.0860033727</v>
      </c>
      <c r="E22" s="245">
        <v>74</v>
      </c>
      <c r="F22" s="177">
        <v>1.7845719438464287</v>
      </c>
    </row>
    <row r="23" spans="1:6" x14ac:dyDescent="0.25">
      <c r="A23" s="7"/>
      <c r="B23" s="78"/>
      <c r="C23" s="78"/>
      <c r="D23" s="96"/>
      <c r="E23" s="246"/>
      <c r="F23" s="179"/>
    </row>
    <row r="24" spans="1:6" x14ac:dyDescent="0.25">
      <c r="A24" s="29" t="s">
        <v>0</v>
      </c>
      <c r="B24" s="83">
        <f>SUM(B11:B23)</f>
        <v>9496</v>
      </c>
      <c r="C24" s="83">
        <f>SUM(C11:C23)</f>
        <v>11318385013</v>
      </c>
      <c r="D24" s="97">
        <f>C24/B24</f>
        <v>1191910.8059182814</v>
      </c>
      <c r="E24" s="85">
        <f>(($C11*E11)+($C12*E12)+($C13*E13)+($C14*E14)+($C15*E15)+($C16*E16)+($C17*E17)+($C18*E18)+($C19*E19)+($C20*E20)+($C21*E21)+($C22*E22))/$C24</f>
        <v>72.585295521966358</v>
      </c>
      <c r="F24" s="86">
        <f>(($C11*F11)+($C12*F12)+($C13*F13)+($C14*F14)+($C15*F15)+($C16*F16)+($C17*F17)+($C18*F18)+($C19*F19)+($C20*F20)+($C21*F21)+($C22*F22))/$C24</f>
        <v>1.9626171463643025</v>
      </c>
    </row>
    <row r="25" spans="1:6" x14ac:dyDescent="0.25">
      <c r="A25" s="9"/>
      <c r="B25" s="154"/>
      <c r="C25" s="154"/>
      <c r="D25" s="159"/>
      <c r="E25" s="155"/>
      <c r="F25" s="156"/>
    </row>
    <row r="26" spans="1:6" x14ac:dyDescent="0.25">
      <c r="A26" s="9" t="s">
        <v>81</v>
      </c>
      <c r="B26" s="154"/>
      <c r="C26" s="154"/>
      <c r="D26" s="160"/>
      <c r="E26" s="155"/>
      <c r="F26" s="156"/>
    </row>
    <row r="27" spans="1:6" x14ac:dyDescent="0.25">
      <c r="A27" s="7" t="s">
        <v>20</v>
      </c>
      <c r="B27" s="18">
        <v>257</v>
      </c>
      <c r="C27" s="18">
        <v>174350256</v>
      </c>
      <c r="D27" s="124">
        <v>678405.66536964977</v>
      </c>
      <c r="E27" s="204">
        <v>46</v>
      </c>
      <c r="F27" s="205">
        <v>2.1226335569016888</v>
      </c>
    </row>
    <row r="28" spans="1:6" x14ac:dyDescent="0.25">
      <c r="A28" s="7" t="s">
        <v>21</v>
      </c>
      <c r="B28" s="18">
        <v>134</v>
      </c>
      <c r="C28" s="18">
        <v>81977949</v>
      </c>
      <c r="D28" s="124">
        <v>611775.73880597018</v>
      </c>
      <c r="E28" s="204">
        <v>48</v>
      </c>
      <c r="F28" s="205">
        <v>2.1749179110348322</v>
      </c>
    </row>
    <row r="29" spans="1:6" x14ac:dyDescent="0.25">
      <c r="A29" s="7" t="s">
        <v>22</v>
      </c>
      <c r="B29" s="18">
        <v>259</v>
      </c>
      <c r="C29" s="18">
        <v>234502586</v>
      </c>
      <c r="D29" s="124">
        <v>905415.38996138994</v>
      </c>
      <c r="E29" s="204">
        <v>54</v>
      </c>
      <c r="F29" s="205">
        <v>2.0939110322220498</v>
      </c>
    </row>
    <row r="30" spans="1:6" x14ac:dyDescent="0.25">
      <c r="A30" s="7" t="s">
        <v>23</v>
      </c>
      <c r="B30" s="18">
        <v>502</v>
      </c>
      <c r="C30" s="18">
        <v>419597932</v>
      </c>
      <c r="D30" s="124">
        <v>835852.45418326696</v>
      </c>
      <c r="E30" s="204">
        <v>54</v>
      </c>
      <c r="F30" s="205">
        <v>2.1275424047847786</v>
      </c>
    </row>
    <row r="31" spans="1:6" x14ac:dyDescent="0.25">
      <c r="A31" s="7" t="s">
        <v>24</v>
      </c>
      <c r="B31" s="18">
        <v>337</v>
      </c>
      <c r="C31" s="18">
        <v>314656947</v>
      </c>
      <c r="D31" s="124">
        <v>933700.13946587534</v>
      </c>
      <c r="E31" s="204">
        <v>53</v>
      </c>
      <c r="F31" s="205">
        <v>2.1127825037341381</v>
      </c>
    </row>
    <row r="32" spans="1:6" x14ac:dyDescent="0.25">
      <c r="A32" s="7" t="s">
        <v>25</v>
      </c>
      <c r="B32" s="18">
        <v>175</v>
      </c>
      <c r="C32" s="18">
        <v>147884783</v>
      </c>
      <c r="D32" s="124">
        <v>845055.90285714285</v>
      </c>
      <c r="E32" s="204">
        <v>53</v>
      </c>
      <c r="F32" s="205">
        <v>2.0988267499435693</v>
      </c>
    </row>
    <row r="33" spans="1:6" x14ac:dyDescent="0.25">
      <c r="A33" s="7" t="s">
        <v>26</v>
      </c>
      <c r="B33" s="18">
        <v>345</v>
      </c>
      <c r="C33" s="18">
        <v>328465010.32999992</v>
      </c>
      <c r="D33" s="124">
        <v>952072.49371014466</v>
      </c>
      <c r="E33" s="204">
        <v>53</v>
      </c>
      <c r="F33" s="205">
        <v>2.142737533448074</v>
      </c>
    </row>
    <row r="34" spans="1:6" x14ac:dyDescent="0.25">
      <c r="A34" s="7" t="s">
        <v>27</v>
      </c>
      <c r="B34" s="18">
        <v>521</v>
      </c>
      <c r="C34" s="18">
        <v>551465420</v>
      </c>
      <c r="D34" s="124">
        <v>1058474.8944337813</v>
      </c>
      <c r="E34" s="204">
        <v>52</v>
      </c>
      <c r="F34" s="205">
        <v>2.1534357005758218</v>
      </c>
    </row>
    <row r="35" spans="1:6" x14ac:dyDescent="0.25">
      <c r="A35" s="7" t="s">
        <v>28</v>
      </c>
      <c r="B35" s="250">
        <v>367</v>
      </c>
      <c r="C35" s="251">
        <v>330791745</v>
      </c>
      <c r="D35" s="124">
        <v>901339.90463215299</v>
      </c>
      <c r="E35" s="204">
        <v>54</v>
      </c>
      <c r="F35" s="205">
        <v>2.1490955283361153</v>
      </c>
    </row>
    <row r="36" spans="1:6" x14ac:dyDescent="0.25">
      <c r="A36" s="7" t="s">
        <v>29</v>
      </c>
      <c r="B36" s="18">
        <v>527</v>
      </c>
      <c r="C36" s="18">
        <v>503210006</v>
      </c>
      <c r="D36" s="124">
        <v>954857.69639468694</v>
      </c>
      <c r="E36" s="204">
        <v>55</v>
      </c>
      <c r="F36" s="205">
        <v>2.1492842269469885</v>
      </c>
    </row>
    <row r="37" spans="1:6" x14ac:dyDescent="0.25">
      <c r="A37" s="7" t="s">
        <v>30</v>
      </c>
      <c r="B37" s="18">
        <v>435</v>
      </c>
      <c r="C37" s="18">
        <v>403175146</v>
      </c>
      <c r="D37" s="124">
        <v>926839.41609195399</v>
      </c>
      <c r="E37" s="204">
        <v>55</v>
      </c>
      <c r="F37" s="205">
        <v>2.1470310592508599</v>
      </c>
    </row>
    <row r="38" spans="1:6" x14ac:dyDescent="0.25">
      <c r="A38" s="7" t="s">
        <v>31</v>
      </c>
      <c r="B38" s="18">
        <v>478</v>
      </c>
      <c r="C38" s="18">
        <v>424410264</v>
      </c>
      <c r="D38" s="124">
        <v>887887.58158995816</v>
      </c>
      <c r="E38" s="204">
        <v>54</v>
      </c>
      <c r="F38" s="205">
        <v>2.1454807295376805</v>
      </c>
    </row>
    <row r="39" spans="1:6" x14ac:dyDescent="0.25">
      <c r="A39" s="9"/>
      <c r="B39" s="154"/>
      <c r="C39" s="154"/>
      <c r="D39" s="160"/>
      <c r="E39" s="155"/>
      <c r="F39" s="156"/>
    </row>
    <row r="40" spans="1:6" x14ac:dyDescent="0.25">
      <c r="A40" s="29" t="s">
        <v>0</v>
      </c>
      <c r="B40" s="83">
        <f>SUM(B27:B39)</f>
        <v>4337</v>
      </c>
      <c r="C40" s="83">
        <f>SUM(C27:C39)</f>
        <v>3914488044.3299999</v>
      </c>
      <c r="D40" s="97">
        <f>C40/B40</f>
        <v>902579.67358312197</v>
      </c>
      <c r="E40" s="85">
        <f>(($C27*E27)+($C28*E28)+($C29*E29)+($C30*E30)+($C31*E31)+($C32*E32)+($C33*E33)+($C34*E34)+($C35*E35)+($C36*E36)+($C37*E37)+($C38*E38))/$C40</f>
        <v>53.26574761813535</v>
      </c>
      <c r="F40" s="86">
        <f>(($C27*F27)+($C28*F28)+($C29*F29)+($C30*F30)+($C31*F31)+($C32*F32)+($C33*F33)+($C34*F34)+($C35*F35)+($C36*F36)+($C37*F37)+($C38*F38))/$C40</f>
        <v>2.137521105263557</v>
      </c>
    </row>
    <row r="41" spans="1:6" x14ac:dyDescent="0.25">
      <c r="A41" s="32"/>
      <c r="B41" s="87"/>
      <c r="C41" s="87"/>
      <c r="D41" s="98"/>
      <c r="E41" s="88"/>
      <c r="F41" s="89"/>
    </row>
    <row r="42" spans="1:6" x14ac:dyDescent="0.25">
      <c r="A42" s="9" t="s">
        <v>32</v>
      </c>
      <c r="B42" s="78"/>
      <c r="C42" s="78"/>
      <c r="D42" s="99"/>
      <c r="E42" s="80"/>
      <c r="F42" s="81"/>
    </row>
    <row r="43" spans="1:6" x14ac:dyDescent="0.25">
      <c r="A43" s="7" t="s">
        <v>20</v>
      </c>
      <c r="B43" s="74">
        <v>1797</v>
      </c>
      <c r="C43" s="141">
        <v>2591199503</v>
      </c>
      <c r="D43" s="95">
        <v>1441958.5436839177</v>
      </c>
      <c r="E43" s="82">
        <v>47</v>
      </c>
      <c r="F43" s="169">
        <v>2.2013582862361329</v>
      </c>
    </row>
    <row r="44" spans="1:6" x14ac:dyDescent="0.25">
      <c r="A44" s="7" t="s">
        <v>21</v>
      </c>
      <c r="B44" s="125">
        <v>1486</v>
      </c>
      <c r="C44" s="180">
        <v>2168120657</v>
      </c>
      <c r="D44" s="124">
        <v>1459031.3977119785</v>
      </c>
      <c r="E44" s="176">
        <v>47</v>
      </c>
      <c r="F44" s="127">
        <v>2.2300297173175267</v>
      </c>
    </row>
    <row r="45" spans="1:6" x14ac:dyDescent="0.25">
      <c r="A45" s="7" t="s">
        <v>22</v>
      </c>
      <c r="B45" s="200">
        <v>1692</v>
      </c>
      <c r="C45" s="200">
        <v>2874317567</v>
      </c>
      <c r="D45" s="124">
        <v>1698769.2476359338</v>
      </c>
      <c r="E45" s="82">
        <v>48</v>
      </c>
      <c r="F45" s="77">
        <v>2.1369163949064784</v>
      </c>
    </row>
    <row r="46" spans="1:6" x14ac:dyDescent="0.25">
      <c r="A46" s="7" t="s">
        <v>23</v>
      </c>
      <c r="B46" s="125">
        <v>1451</v>
      </c>
      <c r="C46" s="180">
        <v>2846643759</v>
      </c>
      <c r="D46" s="124">
        <v>1961849.5926946932</v>
      </c>
      <c r="E46" s="138">
        <v>47</v>
      </c>
      <c r="F46" s="190">
        <v>2.0122542161553274</v>
      </c>
    </row>
    <row r="47" spans="1:6" x14ac:dyDescent="0.25">
      <c r="A47" s="7" t="s">
        <v>24</v>
      </c>
      <c r="B47" s="125">
        <v>1372</v>
      </c>
      <c r="C47" s="180">
        <v>2911219475</v>
      </c>
      <c r="D47" s="96">
        <v>2121880.0838192422</v>
      </c>
      <c r="E47" s="138">
        <v>48</v>
      </c>
      <c r="F47" s="190">
        <v>1.9103892929645918</v>
      </c>
    </row>
    <row r="48" spans="1:6" x14ac:dyDescent="0.25">
      <c r="A48" s="7" t="s">
        <v>25</v>
      </c>
      <c r="B48" s="125">
        <v>1407</v>
      </c>
      <c r="C48" s="125">
        <v>2691723393</v>
      </c>
      <c r="D48" s="96">
        <v>1913094.0959488272</v>
      </c>
      <c r="E48" s="138">
        <v>47</v>
      </c>
      <c r="F48" s="190">
        <v>1.9023708528062713</v>
      </c>
    </row>
    <row r="49" spans="1:6" x14ac:dyDescent="0.25">
      <c r="A49" s="7" t="s">
        <v>26</v>
      </c>
      <c r="B49" s="125">
        <v>1926</v>
      </c>
      <c r="C49" s="125">
        <v>3538506211</v>
      </c>
      <c r="D49" s="96">
        <v>1837230.6391484942</v>
      </c>
      <c r="E49" s="138">
        <v>48</v>
      </c>
      <c r="F49" s="190">
        <v>1.9721033696300581</v>
      </c>
    </row>
    <row r="50" spans="1:6" x14ac:dyDescent="0.25">
      <c r="A50" s="7" t="s">
        <v>27</v>
      </c>
      <c r="B50" s="78">
        <v>1695</v>
      </c>
      <c r="C50" s="78">
        <v>3220179653</v>
      </c>
      <c r="D50" s="96">
        <v>1899811.004719764</v>
      </c>
      <c r="E50" s="80">
        <v>44</v>
      </c>
      <c r="F50" s="166">
        <v>2.1631327433628034</v>
      </c>
    </row>
    <row r="51" spans="1:6" x14ac:dyDescent="0.25">
      <c r="A51" s="7" t="s">
        <v>28</v>
      </c>
      <c r="B51" s="250">
        <v>2486</v>
      </c>
      <c r="C51" s="251">
        <v>4594031811</v>
      </c>
      <c r="D51" s="96">
        <v>1847961.3077232502</v>
      </c>
      <c r="E51" s="80">
        <v>64</v>
      </c>
      <c r="F51" s="166">
        <v>2.0640898448145313</v>
      </c>
    </row>
    <row r="52" spans="1:6" x14ac:dyDescent="0.25">
      <c r="A52" s="7" t="s">
        <v>29</v>
      </c>
      <c r="B52" s="78">
        <v>2153</v>
      </c>
      <c r="C52" s="78">
        <v>4177540464</v>
      </c>
      <c r="D52" s="96">
        <v>1940334.6326056665</v>
      </c>
      <c r="E52" s="80">
        <v>61</v>
      </c>
      <c r="F52" s="166">
        <v>1.9850836536098195</v>
      </c>
    </row>
    <row r="53" spans="1:6" x14ac:dyDescent="0.25">
      <c r="A53" s="233" t="s">
        <v>30</v>
      </c>
      <c r="B53" s="74">
        <v>2100</v>
      </c>
      <c r="C53" s="141">
        <v>3860649880</v>
      </c>
      <c r="D53" s="234">
        <v>1838404.7047619047</v>
      </c>
      <c r="E53" s="82">
        <v>61</v>
      </c>
      <c r="F53" s="77">
        <v>1.9690440838240417</v>
      </c>
    </row>
    <row r="54" spans="1:6" x14ac:dyDescent="0.25">
      <c r="A54" s="7" t="s">
        <v>31</v>
      </c>
      <c r="B54" s="125">
        <v>2002</v>
      </c>
      <c r="C54" s="137">
        <v>3495518926</v>
      </c>
      <c r="D54" s="96">
        <v>1746013.4495504496</v>
      </c>
      <c r="E54" s="138">
        <v>59</v>
      </c>
      <c r="F54" s="189">
        <v>1.9632854330338674</v>
      </c>
    </row>
    <row r="55" spans="1:6" x14ac:dyDescent="0.25">
      <c r="A55" s="7"/>
      <c r="B55" s="78" t="s">
        <v>65</v>
      </c>
      <c r="C55" s="78"/>
      <c r="D55" s="96"/>
      <c r="E55" s="80"/>
      <c r="F55" s="81"/>
    </row>
    <row r="56" spans="1:6" x14ac:dyDescent="0.25">
      <c r="A56" s="29" t="s">
        <v>0</v>
      </c>
      <c r="B56" s="83">
        <f>SUM(B43:B55)</f>
        <v>21567</v>
      </c>
      <c r="C56" s="83">
        <f>SUM(C43:C55)</f>
        <v>38969651299</v>
      </c>
      <c r="D56" s="97">
        <f>C56/B56</f>
        <v>1806911.0816988919</v>
      </c>
      <c r="E56" s="85">
        <f>(($C43*E43)+($C44*E44)+($C45*E45)+($C46*E46)+($C47*E47)+($C48*E48)+($C49*E49)+($C50*E50)+($C51*E51)+($C52*E52)+($C53*E53)+($C54*E54))/$C56</f>
        <v>52.959584683657653</v>
      </c>
      <c r="F56" s="86">
        <f>(($C43*F43)+($C44*F44)+($C45*F45)+($C46*F46)+($C47*F47)+($C48*F48)+($C49*F49)+($C50*F50)+($C51*F51)+($C52*F52)+($C53*F53)+($C54*F54))/$C56</f>
        <v>2.0342862763526761</v>
      </c>
    </row>
    <row r="57" spans="1:6" x14ac:dyDescent="0.25">
      <c r="A57" s="32"/>
      <c r="B57" s="87"/>
      <c r="C57" s="87"/>
      <c r="D57" s="98"/>
      <c r="E57" s="88"/>
      <c r="F57" s="89"/>
    </row>
    <row r="58" spans="1:6" x14ac:dyDescent="0.25">
      <c r="A58" s="9" t="s">
        <v>79</v>
      </c>
      <c r="B58" s="78"/>
      <c r="C58" s="78"/>
      <c r="D58" s="99"/>
      <c r="E58" s="80"/>
      <c r="F58" s="81"/>
    </row>
    <row r="59" spans="1:6" x14ac:dyDescent="0.25">
      <c r="A59" s="7" t="s">
        <v>20</v>
      </c>
      <c r="B59" s="78">
        <v>81</v>
      </c>
      <c r="C59" s="78">
        <v>67943615</v>
      </c>
      <c r="D59" s="124">
        <v>838810.06172839506</v>
      </c>
      <c r="E59" s="80">
        <v>48</v>
      </c>
      <c r="F59" s="81">
        <v>1.99</v>
      </c>
    </row>
    <row r="60" spans="1:6" x14ac:dyDescent="0.25">
      <c r="A60" s="7" t="s">
        <v>21</v>
      </c>
      <c r="B60" s="78">
        <v>34</v>
      </c>
      <c r="C60" s="78">
        <v>24225204</v>
      </c>
      <c r="D60" s="124">
        <v>712506</v>
      </c>
      <c r="E60" s="80">
        <v>46</v>
      </c>
      <c r="F60" s="81">
        <v>1.99</v>
      </c>
    </row>
    <row r="61" spans="1:6" x14ac:dyDescent="0.25">
      <c r="A61" s="7" t="s">
        <v>22</v>
      </c>
      <c r="B61" s="78">
        <v>152</v>
      </c>
      <c r="C61" s="78">
        <v>108348914</v>
      </c>
      <c r="D61" s="124">
        <v>712821.80263157899</v>
      </c>
      <c r="E61" s="80">
        <v>43</v>
      </c>
      <c r="F61" s="81">
        <v>1.99</v>
      </c>
    </row>
    <row r="62" spans="1:6" x14ac:dyDescent="0.25">
      <c r="A62" s="7" t="s">
        <v>23</v>
      </c>
      <c r="B62" s="78">
        <v>55</v>
      </c>
      <c r="C62" s="78">
        <v>47419619</v>
      </c>
      <c r="D62" s="124">
        <v>862174.89090909087</v>
      </c>
      <c r="E62" s="80">
        <v>47</v>
      </c>
      <c r="F62" s="81">
        <v>1.99</v>
      </c>
    </row>
    <row r="63" spans="1:6" x14ac:dyDescent="0.25">
      <c r="A63" s="7" t="s">
        <v>24</v>
      </c>
      <c r="B63" s="78">
        <v>40</v>
      </c>
      <c r="C63" s="78">
        <v>36698078</v>
      </c>
      <c r="D63" s="124">
        <v>917451.95</v>
      </c>
      <c r="E63" s="80">
        <v>54</v>
      </c>
      <c r="F63" s="81">
        <v>1.99</v>
      </c>
    </row>
    <row r="64" spans="1:6" x14ac:dyDescent="0.25">
      <c r="A64" s="7" t="s">
        <v>25</v>
      </c>
      <c r="B64" s="78">
        <v>54</v>
      </c>
      <c r="C64" s="78">
        <v>44616215</v>
      </c>
      <c r="D64" s="124">
        <v>826226.20370370371</v>
      </c>
      <c r="E64" s="80">
        <v>47</v>
      </c>
      <c r="F64" s="81">
        <v>1.99</v>
      </c>
    </row>
    <row r="65" spans="1:6" x14ac:dyDescent="0.25">
      <c r="A65" s="7" t="s">
        <v>26</v>
      </c>
      <c r="B65" s="78">
        <v>276</v>
      </c>
      <c r="C65" s="78">
        <v>218650923</v>
      </c>
      <c r="D65" s="124">
        <v>792213.48913043481</v>
      </c>
      <c r="E65" s="80">
        <v>46</v>
      </c>
      <c r="F65" s="81">
        <v>1.99</v>
      </c>
    </row>
    <row r="66" spans="1:6" x14ac:dyDescent="0.25">
      <c r="A66" s="7" t="s">
        <v>27</v>
      </c>
      <c r="B66" s="78">
        <v>106</v>
      </c>
      <c r="C66" s="78">
        <v>78759579</v>
      </c>
      <c r="D66" s="124">
        <v>743014.89622641506</v>
      </c>
      <c r="E66" s="80">
        <v>41</v>
      </c>
      <c r="F66" s="81">
        <v>1.99</v>
      </c>
    </row>
    <row r="67" spans="1:6" x14ac:dyDescent="0.25">
      <c r="A67" s="7" t="s">
        <v>28</v>
      </c>
      <c r="B67" s="78">
        <v>149</v>
      </c>
      <c r="C67" s="78">
        <v>119957713</v>
      </c>
      <c r="D67" s="124">
        <v>805085.32214765099</v>
      </c>
      <c r="E67" s="80">
        <v>44</v>
      </c>
      <c r="F67" s="81">
        <v>1.99</v>
      </c>
    </row>
    <row r="68" spans="1:6" x14ac:dyDescent="0.25">
      <c r="A68" s="7" t="s">
        <v>29</v>
      </c>
      <c r="B68" s="78">
        <v>76</v>
      </c>
      <c r="C68" s="78">
        <v>55253493</v>
      </c>
      <c r="D68" s="124">
        <v>727019.64473684214</v>
      </c>
      <c r="E68" s="80">
        <v>44</v>
      </c>
      <c r="F68" s="81">
        <v>1.99</v>
      </c>
    </row>
    <row r="69" spans="1:6" x14ac:dyDescent="0.25">
      <c r="A69" s="7" t="s">
        <v>30</v>
      </c>
      <c r="B69" s="78">
        <v>70</v>
      </c>
      <c r="C69" s="78">
        <v>57460300</v>
      </c>
      <c r="D69" s="124">
        <v>820861.42857142852</v>
      </c>
      <c r="E69" s="80">
        <v>48.811637878674496</v>
      </c>
      <c r="F69" s="81">
        <v>1.99</v>
      </c>
    </row>
    <row r="70" spans="1:6" x14ac:dyDescent="0.25">
      <c r="A70" s="7" t="s">
        <v>31</v>
      </c>
      <c r="B70" s="78">
        <v>288</v>
      </c>
      <c r="C70" s="78">
        <v>284238688</v>
      </c>
      <c r="D70" s="124">
        <v>986939.88888888888</v>
      </c>
      <c r="E70" s="80">
        <v>54</v>
      </c>
      <c r="F70" s="81">
        <v>1.99</v>
      </c>
    </row>
    <row r="71" spans="1:6" x14ac:dyDescent="0.25">
      <c r="A71" s="7"/>
      <c r="B71" s="78"/>
      <c r="C71" s="78"/>
      <c r="D71" s="99"/>
      <c r="E71" s="80"/>
      <c r="F71" s="81"/>
    </row>
    <row r="72" spans="1:6" x14ac:dyDescent="0.25">
      <c r="A72" s="29" t="s">
        <v>0</v>
      </c>
      <c r="B72" s="83">
        <f>SUM(B59:B70)</f>
        <v>1381</v>
      </c>
      <c r="C72" s="83">
        <f>SUM(C59:C70)</f>
        <v>1143572341</v>
      </c>
      <c r="D72" s="97">
        <f>C72/B72</f>
        <v>828075.55467052863</v>
      </c>
      <c r="E72" s="85">
        <f>(($C59*E59)+($C60*E60)+($C61*E61)+($C62*E62)+($C63*E63)+($C64*E64)+($C65*E65)+($C66*E66)+($C67*E67)+($C68*E68)+($C69*E69)+($C70*E70))/$C72</f>
        <v>47.650711224223286</v>
      </c>
      <c r="F72" s="86">
        <f>(($C58*F58)+($C59*F59)+($C60*F60)+($C61*F61)+($C62*F62)+($C63*F63)+($C64*F64)+($C65*F65)+($C66*F66)+($C67*F67)+($C68*F68)+($C69*F69)+($C70*F70))/$C72</f>
        <v>1.9900000000000002</v>
      </c>
    </row>
    <row r="73" spans="1:6" x14ac:dyDescent="0.25">
      <c r="A73" s="7"/>
      <c r="B73" s="78"/>
      <c r="C73" s="78"/>
      <c r="D73" s="99"/>
      <c r="E73" s="80"/>
      <c r="F73" s="81"/>
    </row>
    <row r="74" spans="1:6" x14ac:dyDescent="0.25">
      <c r="A74" s="9" t="s">
        <v>68</v>
      </c>
      <c r="B74" s="78"/>
      <c r="C74" s="78"/>
      <c r="D74" s="99"/>
      <c r="E74" s="80"/>
      <c r="F74" s="81"/>
    </row>
    <row r="75" spans="1:6" x14ac:dyDescent="0.25">
      <c r="A75" s="7" t="s">
        <v>20</v>
      </c>
      <c r="B75" s="136">
        <v>56</v>
      </c>
      <c r="C75" s="125">
        <v>27252445</v>
      </c>
      <c r="D75" s="125">
        <v>486650.80357142858</v>
      </c>
      <c r="E75" s="138">
        <v>25</v>
      </c>
      <c r="F75" s="189">
        <v>2.3429569530366909</v>
      </c>
    </row>
    <row r="76" spans="1:6" x14ac:dyDescent="0.25">
      <c r="A76" s="7" t="s">
        <v>21</v>
      </c>
      <c r="B76" s="125">
        <v>43</v>
      </c>
      <c r="C76" s="180">
        <v>19793557</v>
      </c>
      <c r="D76" s="125">
        <v>460315.27906976745</v>
      </c>
      <c r="E76" s="176">
        <v>24</v>
      </c>
      <c r="F76" s="127">
        <v>2.3272030519830267</v>
      </c>
    </row>
    <row r="77" spans="1:6" x14ac:dyDescent="0.25">
      <c r="A77" s="7" t="s">
        <v>22</v>
      </c>
      <c r="B77" s="125">
        <v>65</v>
      </c>
      <c r="C77" s="125">
        <v>40903832</v>
      </c>
      <c r="D77" s="125">
        <v>629289.72307692305</v>
      </c>
      <c r="E77" s="138">
        <v>29</v>
      </c>
      <c r="F77" s="127">
        <v>1.9995534484397453</v>
      </c>
    </row>
    <row r="78" spans="1:6" x14ac:dyDescent="0.25">
      <c r="A78" s="7" t="s">
        <v>23</v>
      </c>
      <c r="B78" s="125">
        <v>40</v>
      </c>
      <c r="C78" s="125">
        <v>26462323</v>
      </c>
      <c r="D78" s="125">
        <v>661558.07499999995</v>
      </c>
      <c r="E78" s="138">
        <v>28</v>
      </c>
      <c r="F78" s="127">
        <v>1.8332318421175646</v>
      </c>
    </row>
    <row r="79" spans="1:6" x14ac:dyDescent="0.25">
      <c r="A79" s="7" t="s">
        <v>24</v>
      </c>
      <c r="B79" s="136">
        <v>60</v>
      </c>
      <c r="C79" s="180">
        <v>37609119</v>
      </c>
      <c r="D79" s="125">
        <v>626818.65</v>
      </c>
      <c r="E79" s="138">
        <v>28</v>
      </c>
      <c r="F79" s="189">
        <v>1.8386296201195247</v>
      </c>
    </row>
    <row r="80" spans="1:6" x14ac:dyDescent="0.25">
      <c r="A80" s="7" t="s">
        <v>25</v>
      </c>
      <c r="B80" s="74">
        <v>31</v>
      </c>
      <c r="C80" s="74">
        <v>16153021</v>
      </c>
      <c r="D80" s="125">
        <v>521065.19354838709</v>
      </c>
      <c r="E80" s="82">
        <v>25</v>
      </c>
      <c r="F80" s="169">
        <v>1.8287842218492751</v>
      </c>
    </row>
    <row r="81" spans="1:6" x14ac:dyDescent="0.25">
      <c r="A81" s="7" t="s">
        <v>26</v>
      </c>
      <c r="B81" s="143">
        <v>24</v>
      </c>
      <c r="C81" s="143">
        <v>10854917</v>
      </c>
      <c r="D81" s="125">
        <v>452288.20833333331</v>
      </c>
      <c r="E81" s="80">
        <v>23</v>
      </c>
      <c r="F81" s="191">
        <v>1.8022540384233243</v>
      </c>
    </row>
    <row r="82" spans="1:6" x14ac:dyDescent="0.25">
      <c r="A82" s="7" t="s">
        <v>27</v>
      </c>
      <c r="B82" s="143">
        <v>28</v>
      </c>
      <c r="C82" s="143">
        <v>12909889</v>
      </c>
      <c r="D82" s="125">
        <v>461067.46428571426</v>
      </c>
      <c r="E82" s="80">
        <v>20</v>
      </c>
      <c r="F82" s="191">
        <v>1.7949999999999999</v>
      </c>
    </row>
    <row r="83" spans="1:6" x14ac:dyDescent="0.25">
      <c r="A83" s="7" t="s">
        <v>28</v>
      </c>
      <c r="B83" s="125">
        <v>74</v>
      </c>
      <c r="C83" s="125">
        <v>39355428</v>
      </c>
      <c r="D83" s="125">
        <v>531830.10810810816</v>
      </c>
      <c r="E83" s="80">
        <v>25</v>
      </c>
      <c r="F83" s="191">
        <v>1.8196324781425324</v>
      </c>
    </row>
    <row r="84" spans="1:6" x14ac:dyDescent="0.25">
      <c r="A84" s="7" t="s">
        <v>29</v>
      </c>
      <c r="B84" s="136">
        <v>33</v>
      </c>
      <c r="C84" s="137">
        <v>23704323</v>
      </c>
      <c r="D84" s="125">
        <v>718312.81818181823</v>
      </c>
      <c r="E84" s="138">
        <v>29</v>
      </c>
      <c r="F84" s="127">
        <v>1.8512501226042186</v>
      </c>
    </row>
    <row r="85" spans="1:6" x14ac:dyDescent="0.25">
      <c r="A85" s="7" t="s">
        <v>30</v>
      </c>
      <c r="B85" s="136">
        <v>35</v>
      </c>
      <c r="C85" s="137">
        <v>20048994</v>
      </c>
      <c r="D85" s="125">
        <v>572828.4</v>
      </c>
      <c r="E85" s="153">
        <v>26</v>
      </c>
      <c r="F85" s="127">
        <v>1.828091855381871</v>
      </c>
    </row>
    <row r="86" spans="1:6" x14ac:dyDescent="0.25">
      <c r="A86" s="7" t="s">
        <v>31</v>
      </c>
      <c r="B86" s="142">
        <v>97</v>
      </c>
      <c r="C86" s="141">
        <v>48294855</v>
      </c>
      <c r="D86" s="125">
        <v>497885.10309278348</v>
      </c>
      <c r="E86" s="82">
        <v>28</v>
      </c>
      <c r="F86" s="169">
        <v>1.8363098901528956</v>
      </c>
    </row>
    <row r="87" spans="1:6" x14ac:dyDescent="0.25">
      <c r="A87" s="7"/>
      <c r="B87" s="78"/>
      <c r="C87" s="78"/>
      <c r="D87" s="165"/>
      <c r="E87" s="80"/>
      <c r="F87" s="81"/>
    </row>
    <row r="88" spans="1:6" x14ac:dyDescent="0.25">
      <c r="A88" s="29" t="s">
        <v>0</v>
      </c>
      <c r="B88" s="83">
        <f>SUM(B75:B86)</f>
        <v>586</v>
      </c>
      <c r="C88" s="83">
        <f>SUM(C75:C86)</f>
        <v>323342703</v>
      </c>
      <c r="D88" s="97">
        <f>C88/B88</f>
        <v>551779.35665529012</v>
      </c>
      <c r="E88" s="85">
        <f>(($C75*E75)+($C76*E76)+($C77*E77)+($C78*E78)+($C79*E79)+($C80*E80)+($C81*E81)+($C82*E82)+($C83*E83)+($C84*E84)+($C85*E85)+($C86*E86))/$C88</f>
        <v>26.57581310563857</v>
      </c>
      <c r="F88" s="86">
        <f>(($C75*F75)+($C76*F76)+($C77*F77)+($C78*F78)+($C79*F79)+($C80*F80)+($C81*F81)+($C82*F82)+($C83*F83)+($C84*F84)+($C85*F85)+($C86*F86))/$C88</f>
        <v>1.925118039435082</v>
      </c>
    </row>
    <row r="89" spans="1:6" x14ac:dyDescent="0.25">
      <c r="A89" s="9"/>
      <c r="B89" s="154"/>
      <c r="C89" s="154"/>
      <c r="D89" s="159"/>
      <c r="E89" s="155"/>
      <c r="F89" s="163"/>
    </row>
    <row r="90" spans="1:6" x14ac:dyDescent="0.25">
      <c r="A90" s="9" t="s">
        <v>71</v>
      </c>
      <c r="B90" s="154"/>
      <c r="C90" s="154"/>
      <c r="D90" s="94"/>
      <c r="E90" s="155"/>
      <c r="F90" s="164"/>
    </row>
    <row r="91" spans="1:6" x14ac:dyDescent="0.25">
      <c r="A91" s="7" t="s">
        <v>20</v>
      </c>
      <c r="B91" s="74">
        <v>2099</v>
      </c>
      <c r="C91" s="141">
        <v>2528050255</v>
      </c>
      <c r="D91" s="94">
        <v>1204406.9818961411</v>
      </c>
      <c r="E91" s="82">
        <v>54</v>
      </c>
      <c r="F91" s="77">
        <v>1.9969510564575386</v>
      </c>
    </row>
    <row r="92" spans="1:6" x14ac:dyDescent="0.25">
      <c r="A92" s="7" t="s">
        <v>21</v>
      </c>
      <c r="B92" s="125">
        <v>821</v>
      </c>
      <c r="C92" s="137">
        <v>890625948</v>
      </c>
      <c r="D92" s="94">
        <v>1084806.2704019488</v>
      </c>
      <c r="E92" s="138">
        <v>50</v>
      </c>
      <c r="F92" s="190">
        <v>1.9724493872482591</v>
      </c>
    </row>
    <row r="93" spans="1:6" x14ac:dyDescent="0.25">
      <c r="A93" s="7" t="s">
        <v>22</v>
      </c>
      <c r="B93" s="193">
        <v>814</v>
      </c>
      <c r="C93" s="193">
        <v>922769720</v>
      </c>
      <c r="D93" s="94">
        <v>1133623.7346437348</v>
      </c>
      <c r="E93" s="138">
        <v>53</v>
      </c>
      <c r="F93" s="190">
        <v>1.9911890955307896</v>
      </c>
    </row>
    <row r="94" spans="1:6" x14ac:dyDescent="0.25">
      <c r="A94" s="7" t="s">
        <v>23</v>
      </c>
      <c r="B94" s="125">
        <v>923</v>
      </c>
      <c r="C94" s="125">
        <v>1054646599</v>
      </c>
      <c r="D94" s="196">
        <v>1142629.0346695557</v>
      </c>
      <c r="E94" s="138">
        <v>53</v>
      </c>
      <c r="F94" s="190">
        <v>1.9884362506250304</v>
      </c>
    </row>
    <row r="95" spans="1:6" x14ac:dyDescent="0.25">
      <c r="A95" s="7" t="s">
        <v>24</v>
      </c>
      <c r="B95" s="125">
        <v>416</v>
      </c>
      <c r="C95" s="180">
        <v>486303908</v>
      </c>
      <c r="D95" s="196">
        <v>1168999.7788461538</v>
      </c>
      <c r="E95" s="138">
        <v>50</v>
      </c>
      <c r="F95" s="190">
        <v>1.9637575699885199</v>
      </c>
    </row>
    <row r="96" spans="1:6" x14ac:dyDescent="0.25">
      <c r="A96" s="7" t="s">
        <v>25</v>
      </c>
      <c r="B96" s="125">
        <v>437</v>
      </c>
      <c r="C96" s="180">
        <v>453777722</v>
      </c>
      <c r="D96" s="196">
        <v>1038392.9565217391</v>
      </c>
      <c r="E96" s="138">
        <v>49</v>
      </c>
      <c r="F96" s="190">
        <v>1.9736258562953428</v>
      </c>
    </row>
    <row r="97" spans="1:6" x14ac:dyDescent="0.25">
      <c r="A97" s="7" t="s">
        <v>26</v>
      </c>
      <c r="B97" s="53">
        <v>418</v>
      </c>
      <c r="C97" s="53">
        <v>413995856</v>
      </c>
      <c r="D97" s="196">
        <v>990420.70813397132</v>
      </c>
      <c r="E97" s="211">
        <v>49</v>
      </c>
      <c r="F97" s="212">
        <v>1.9751468098028497</v>
      </c>
    </row>
    <row r="98" spans="1:6" x14ac:dyDescent="0.25">
      <c r="A98" s="7" t="s">
        <v>27</v>
      </c>
      <c r="B98" s="125">
        <v>329</v>
      </c>
      <c r="C98" s="180">
        <v>345691541</v>
      </c>
      <c r="D98" s="196">
        <v>1050734.1671732522</v>
      </c>
      <c r="E98" s="138">
        <v>41</v>
      </c>
      <c r="F98" s="127">
        <v>2.0059270516717302</v>
      </c>
    </row>
    <row r="99" spans="1:6" x14ac:dyDescent="0.25">
      <c r="A99" s="7" t="s">
        <v>28</v>
      </c>
      <c r="B99" s="53">
        <v>303</v>
      </c>
      <c r="C99" s="53">
        <v>317497227</v>
      </c>
      <c r="D99" s="196">
        <v>1047845.6336633663</v>
      </c>
      <c r="E99" s="211">
        <v>48</v>
      </c>
      <c r="F99" s="212">
        <v>1.9585696203576597</v>
      </c>
    </row>
    <row r="100" spans="1:6" x14ac:dyDescent="0.25">
      <c r="A100" s="7" t="s">
        <v>29</v>
      </c>
      <c r="B100" s="53">
        <v>0</v>
      </c>
      <c r="C100" s="53">
        <v>0</v>
      </c>
      <c r="D100" s="196">
        <v>0</v>
      </c>
      <c r="E100" s="211">
        <v>0</v>
      </c>
      <c r="F100" s="212">
        <v>0</v>
      </c>
    </row>
    <row r="101" spans="1:6" x14ac:dyDescent="0.25">
      <c r="A101" s="7" t="s">
        <v>30</v>
      </c>
      <c r="B101" s="125">
        <v>0</v>
      </c>
      <c r="C101" s="137">
        <v>0</v>
      </c>
      <c r="D101" s="196">
        <v>0</v>
      </c>
      <c r="E101" s="138">
        <v>0</v>
      </c>
      <c r="F101" s="127">
        <v>0</v>
      </c>
    </row>
    <row r="102" spans="1:6" x14ac:dyDescent="0.25">
      <c r="A102" s="7" t="s">
        <v>31</v>
      </c>
      <c r="B102" s="125">
        <v>0</v>
      </c>
      <c r="C102" s="137">
        <v>0</v>
      </c>
      <c r="D102" s="196">
        <v>0</v>
      </c>
      <c r="E102" s="138">
        <v>0</v>
      </c>
      <c r="F102" s="127">
        <v>0</v>
      </c>
    </row>
    <row r="103" spans="1:6" x14ac:dyDescent="0.25">
      <c r="A103" s="7"/>
      <c r="B103" s="154"/>
      <c r="C103" s="154"/>
      <c r="D103" s="162"/>
      <c r="E103" s="155"/>
      <c r="F103" s="156"/>
    </row>
    <row r="104" spans="1:6" x14ac:dyDescent="0.25">
      <c r="A104" s="29" t="s">
        <v>0</v>
      </c>
      <c r="B104" s="83">
        <f>SUM(B91:B102)</f>
        <v>6560</v>
      </c>
      <c r="C104" s="83">
        <f>SUM(C91:C102)</f>
        <v>7413358776</v>
      </c>
      <c r="D104" s="97">
        <f>C104/B104</f>
        <v>1130085.1792682926</v>
      </c>
      <c r="E104" s="85">
        <f>(($C91*E91)+($C92*E92)+($C93*E93)+($C94*E94)+($C95*E95)+($C96*E96)+($C97*E97)+($C98*E98)+($C99*E99)+($C100*E100)+($C101*E101)+($C102*E102))/$C104</f>
        <v>51.541873045859447</v>
      </c>
      <c r="F104" s="86">
        <f>(($C91*F91)+($C92*F92)+($C93*F93)+($C94*F94)+($C95*F95)+($C96*F96)+($C97*F97)+($C98*F98)+($C99*F99)+($C100*F100)+($C101*F101)+($C102*F102))/$C104</f>
        <v>1.9860308489035667</v>
      </c>
    </row>
    <row r="105" spans="1:6" x14ac:dyDescent="0.25">
      <c r="A105" s="252"/>
      <c r="B105" s="253"/>
      <c r="C105" s="253"/>
      <c r="D105" s="254"/>
      <c r="E105" s="255"/>
      <c r="F105" s="256"/>
    </row>
    <row r="106" spans="1:6" x14ac:dyDescent="0.25">
      <c r="A106" s="9" t="s">
        <v>101</v>
      </c>
      <c r="B106" s="154"/>
      <c r="C106" s="154"/>
      <c r="D106" s="94"/>
      <c r="E106" s="155"/>
      <c r="F106" s="164"/>
    </row>
    <row r="107" spans="1:6" x14ac:dyDescent="0.25">
      <c r="A107" s="7" t="s">
        <v>20</v>
      </c>
      <c r="B107" s="74">
        <v>0</v>
      </c>
      <c r="C107" s="141">
        <v>0</v>
      </c>
      <c r="D107" s="94">
        <v>0</v>
      </c>
      <c r="E107" s="82">
        <v>0</v>
      </c>
      <c r="F107" s="77">
        <v>0</v>
      </c>
    </row>
    <row r="108" spans="1:6" x14ac:dyDescent="0.25">
      <c r="A108" s="7" t="s">
        <v>21</v>
      </c>
      <c r="B108" s="125">
        <v>0</v>
      </c>
      <c r="C108" s="137">
        <v>0</v>
      </c>
      <c r="D108" s="94">
        <v>0</v>
      </c>
      <c r="E108" s="138">
        <v>0</v>
      </c>
      <c r="F108" s="190">
        <v>0</v>
      </c>
    </row>
    <row r="109" spans="1:6" x14ac:dyDescent="0.25">
      <c r="A109" s="7" t="s">
        <v>22</v>
      </c>
      <c r="B109" s="193">
        <v>0</v>
      </c>
      <c r="C109" s="193">
        <v>0</v>
      </c>
      <c r="D109" s="94">
        <v>0</v>
      </c>
      <c r="E109" s="138">
        <v>0</v>
      </c>
      <c r="F109" s="190">
        <v>0</v>
      </c>
    </row>
    <row r="110" spans="1:6" x14ac:dyDescent="0.25">
      <c r="A110" s="7" t="s">
        <v>23</v>
      </c>
      <c r="B110" s="125">
        <v>0</v>
      </c>
      <c r="C110" s="125">
        <v>0</v>
      </c>
      <c r="D110" s="196">
        <v>0</v>
      </c>
      <c r="E110" s="138">
        <v>0</v>
      </c>
      <c r="F110" s="190">
        <v>0</v>
      </c>
    </row>
    <row r="111" spans="1:6" x14ac:dyDescent="0.25">
      <c r="A111" s="7" t="s">
        <v>24</v>
      </c>
      <c r="B111" s="125">
        <v>0</v>
      </c>
      <c r="C111" s="180">
        <v>0</v>
      </c>
      <c r="D111" s="196">
        <v>0</v>
      </c>
      <c r="E111" s="138">
        <v>0</v>
      </c>
      <c r="F111" s="190">
        <v>0</v>
      </c>
    </row>
    <row r="112" spans="1:6" x14ac:dyDescent="0.25">
      <c r="A112" s="7" t="s">
        <v>25</v>
      </c>
      <c r="B112" s="125">
        <v>0</v>
      </c>
      <c r="C112" s="180">
        <v>0</v>
      </c>
      <c r="D112" s="196">
        <v>0</v>
      </c>
      <c r="E112" s="138">
        <v>0</v>
      </c>
      <c r="F112" s="190">
        <v>0</v>
      </c>
    </row>
    <row r="113" spans="1:6" x14ac:dyDescent="0.25">
      <c r="A113" s="7" t="s">
        <v>26</v>
      </c>
      <c r="B113" s="53">
        <v>0</v>
      </c>
      <c r="C113" s="53">
        <v>0</v>
      </c>
      <c r="D113" s="196">
        <v>0</v>
      </c>
      <c r="E113" s="211">
        <v>0</v>
      </c>
      <c r="F113" s="212">
        <v>0</v>
      </c>
    </row>
    <row r="114" spans="1:6" x14ac:dyDescent="0.25">
      <c r="A114" s="7" t="s">
        <v>27</v>
      </c>
      <c r="B114" s="125">
        <v>0</v>
      </c>
      <c r="C114" s="180">
        <v>0</v>
      </c>
      <c r="D114" s="196">
        <v>0</v>
      </c>
      <c r="E114" s="138">
        <v>0</v>
      </c>
      <c r="F114" s="127">
        <v>0</v>
      </c>
    </row>
    <row r="115" spans="1:6" x14ac:dyDescent="0.25">
      <c r="A115" s="7" t="s">
        <v>28</v>
      </c>
      <c r="B115" s="53">
        <v>0</v>
      </c>
      <c r="C115" s="53">
        <v>0</v>
      </c>
      <c r="D115" s="196">
        <v>0</v>
      </c>
      <c r="E115" s="211">
        <v>0</v>
      </c>
      <c r="F115" s="212">
        <v>0</v>
      </c>
    </row>
    <row r="116" spans="1:6" x14ac:dyDescent="0.25">
      <c r="A116" s="7" t="s">
        <v>29</v>
      </c>
      <c r="B116" s="53">
        <v>307</v>
      </c>
      <c r="C116" s="53">
        <v>344049206</v>
      </c>
      <c r="D116" s="196">
        <v>1120681.4527687295</v>
      </c>
      <c r="E116" s="211">
        <v>48.746773634466692</v>
      </c>
      <c r="F116" s="212">
        <v>1.9665209843559408</v>
      </c>
    </row>
    <row r="117" spans="1:6" x14ac:dyDescent="0.25">
      <c r="A117" s="7" t="s">
        <v>30</v>
      </c>
      <c r="B117" s="125">
        <v>287</v>
      </c>
      <c r="C117" s="137">
        <v>294015393</v>
      </c>
      <c r="D117" s="196">
        <v>1024443.8780487805</v>
      </c>
      <c r="E117" s="138">
        <v>48</v>
      </c>
      <c r="F117" s="127">
        <v>1.9715712717803187</v>
      </c>
    </row>
    <row r="118" spans="1:6" x14ac:dyDescent="0.25">
      <c r="A118" s="7" t="s">
        <v>31</v>
      </c>
      <c r="B118" s="125">
        <v>300</v>
      </c>
      <c r="C118" s="137">
        <v>338022482</v>
      </c>
      <c r="D118" s="196">
        <v>1126741.6066666667</v>
      </c>
      <c r="E118" s="138">
        <v>51</v>
      </c>
      <c r="F118" s="127">
        <v>1.9321734580364369</v>
      </c>
    </row>
    <row r="119" spans="1:6" x14ac:dyDescent="0.25">
      <c r="A119" s="259"/>
      <c r="B119" s="257"/>
      <c r="C119" s="154"/>
      <c r="D119" s="162"/>
      <c r="E119" s="155"/>
      <c r="F119" s="156"/>
    </row>
    <row r="120" spans="1:6" x14ac:dyDescent="0.25">
      <c r="A120" s="258" t="s">
        <v>0</v>
      </c>
      <c r="B120" s="83">
        <f>SUM(B107:B118)</f>
        <v>894</v>
      </c>
      <c r="C120" s="83">
        <f>SUM(C107:C118)</f>
        <v>976087081</v>
      </c>
      <c r="D120" s="97">
        <f>C120/B120</f>
        <v>1091820.0011185682</v>
      </c>
      <c r="E120" s="85">
        <f>(($C107*E107)+($C108*E108)+($C109*E109)+($C110*E110)+($C111*E111)+($C112*E112)+($C113*E113)+($C114*E114)+($C115*E115)+($C116*E116)+($C117*E117)+($C118*E118))/$C120</f>
        <v>49.302132101469745</v>
      </c>
      <c r="F120" s="86">
        <f>(($C107*F107)+($C108*F108)+($C109*F109)+($C110*F110)+($C111*F111)+($C112*F112)+($C113*F113)+($C114*F114)+($C115*F115)+($C116*F116)+($C117*F117)+($C118*F118))/$C120</f>
        <v>1.9561475514396234</v>
      </c>
    </row>
    <row r="121" spans="1:6" x14ac:dyDescent="0.25">
      <c r="A121" s="9"/>
      <c r="B121" s="154"/>
      <c r="C121" s="154"/>
      <c r="D121" s="160"/>
      <c r="E121" s="155"/>
      <c r="F121" s="156"/>
    </row>
    <row r="122" spans="1:6" x14ac:dyDescent="0.25">
      <c r="A122" s="9" t="s">
        <v>73</v>
      </c>
      <c r="B122" s="154"/>
      <c r="C122" s="154"/>
      <c r="D122" s="160"/>
      <c r="E122" s="155"/>
      <c r="F122" s="156"/>
    </row>
    <row r="123" spans="1:6" x14ac:dyDescent="0.25">
      <c r="A123" s="7" t="s">
        <v>20</v>
      </c>
      <c r="B123" s="136">
        <v>206</v>
      </c>
      <c r="C123" s="137">
        <v>115875145</v>
      </c>
      <c r="D123" s="197">
        <v>562500.70388349518</v>
      </c>
      <c r="E123" s="138">
        <v>50</v>
      </c>
      <c r="F123" s="127">
        <v>1.9761448084487834</v>
      </c>
    </row>
    <row r="124" spans="1:6" x14ac:dyDescent="0.25">
      <c r="A124" s="7" t="s">
        <v>21</v>
      </c>
      <c r="B124" s="125">
        <v>169</v>
      </c>
      <c r="C124" s="180">
        <v>91389710</v>
      </c>
      <c r="D124" s="197">
        <v>540767.51479289937</v>
      </c>
      <c r="E124" s="176">
        <v>51</v>
      </c>
      <c r="F124" s="127">
        <v>1.98</v>
      </c>
    </row>
    <row r="125" spans="1:6" x14ac:dyDescent="0.25">
      <c r="A125" s="7" t="s">
        <v>22</v>
      </c>
      <c r="B125" s="125">
        <v>144</v>
      </c>
      <c r="C125" s="125">
        <v>96951379</v>
      </c>
      <c r="D125" s="197">
        <v>673273.46527777775</v>
      </c>
      <c r="E125" s="138">
        <v>49</v>
      </c>
      <c r="F125" s="190">
        <v>1.9679551914367304</v>
      </c>
    </row>
    <row r="126" spans="1:6" x14ac:dyDescent="0.25">
      <c r="A126" s="7" t="s">
        <v>23</v>
      </c>
      <c r="B126" s="125">
        <v>127</v>
      </c>
      <c r="C126" s="125">
        <v>83326917</v>
      </c>
      <c r="D126" s="197">
        <v>656117.45669291343</v>
      </c>
      <c r="E126" s="138">
        <v>51</v>
      </c>
      <c r="F126" s="190">
        <v>1.9732074789230472</v>
      </c>
    </row>
    <row r="127" spans="1:6" x14ac:dyDescent="0.25">
      <c r="A127" s="7" t="s">
        <v>24</v>
      </c>
      <c r="B127" s="125">
        <v>94</v>
      </c>
      <c r="C127" s="180">
        <v>59906301</v>
      </c>
      <c r="D127" s="197">
        <v>637301.07446808508</v>
      </c>
      <c r="E127" s="138">
        <v>49</v>
      </c>
      <c r="F127" s="190">
        <v>1.9766614610372955</v>
      </c>
    </row>
    <row r="128" spans="1:6" x14ac:dyDescent="0.25">
      <c r="A128" s="7" t="s">
        <v>25</v>
      </c>
      <c r="B128" s="125">
        <v>107</v>
      </c>
      <c r="C128" s="125">
        <v>61550020</v>
      </c>
      <c r="D128" s="197">
        <v>575233.83177570091</v>
      </c>
      <c r="E128" s="138">
        <v>49</v>
      </c>
      <c r="F128" s="190">
        <v>1.9716815572115167</v>
      </c>
    </row>
    <row r="129" spans="1:6" x14ac:dyDescent="0.25">
      <c r="A129" s="7" t="s">
        <v>26</v>
      </c>
      <c r="B129" s="125">
        <v>255</v>
      </c>
      <c r="C129" s="125">
        <v>137765502</v>
      </c>
      <c r="D129" s="197">
        <v>540256.87058823532</v>
      </c>
      <c r="E129" s="138">
        <v>48</v>
      </c>
      <c r="F129" s="127">
        <v>1.9726184254749057</v>
      </c>
    </row>
    <row r="130" spans="1:6" x14ac:dyDescent="0.25">
      <c r="A130" s="7" t="s">
        <v>27</v>
      </c>
      <c r="B130" s="125">
        <v>291</v>
      </c>
      <c r="C130" s="125">
        <v>181427478</v>
      </c>
      <c r="D130" s="197">
        <v>623462.12371134025</v>
      </c>
      <c r="E130" s="213">
        <v>53</v>
      </c>
      <c r="F130" s="127">
        <v>1.9723821960419909</v>
      </c>
    </row>
    <row r="131" spans="1:6" x14ac:dyDescent="0.25">
      <c r="A131" s="7" t="s">
        <v>28</v>
      </c>
      <c r="B131" s="125">
        <v>125</v>
      </c>
      <c r="C131" s="125">
        <v>83258771</v>
      </c>
      <c r="D131" s="197">
        <v>666070.16799999995</v>
      </c>
      <c r="E131" s="214">
        <v>52</v>
      </c>
      <c r="F131" s="127">
        <v>1.9697380181122301</v>
      </c>
    </row>
    <row r="132" spans="1:6" x14ac:dyDescent="0.25">
      <c r="A132" s="7" t="s">
        <v>29</v>
      </c>
      <c r="B132" s="125">
        <v>124</v>
      </c>
      <c r="C132" s="125">
        <v>88506171</v>
      </c>
      <c r="D132" s="197">
        <v>713759.44354838715</v>
      </c>
      <c r="E132" s="214">
        <v>51</v>
      </c>
      <c r="F132" s="177">
        <v>1.9706076605664027</v>
      </c>
    </row>
    <row r="133" spans="1:6" x14ac:dyDescent="0.25">
      <c r="A133" s="7" t="s">
        <v>30</v>
      </c>
      <c r="B133" s="125">
        <v>119</v>
      </c>
      <c r="C133" s="125">
        <v>81011829</v>
      </c>
      <c r="D133" s="197">
        <v>680771.67226890754</v>
      </c>
      <c r="E133" s="213">
        <v>51.555207474701007</v>
      </c>
      <c r="F133" s="127">
        <v>1.9611879324437911</v>
      </c>
    </row>
    <row r="134" spans="1:6" x14ac:dyDescent="0.25">
      <c r="A134" s="7" t="s">
        <v>31</v>
      </c>
      <c r="B134" s="78">
        <v>376</v>
      </c>
      <c r="C134" s="78">
        <v>207242455</v>
      </c>
      <c r="D134" s="197">
        <v>551176.74202127662</v>
      </c>
      <c r="E134" s="80">
        <v>52</v>
      </c>
      <c r="F134" s="81">
        <v>1.9505608590672219</v>
      </c>
    </row>
    <row r="135" spans="1:6" x14ac:dyDescent="0.25">
      <c r="A135" s="9"/>
      <c r="B135" s="154"/>
      <c r="C135" s="154"/>
      <c r="D135" s="198"/>
      <c r="E135" s="155"/>
      <c r="F135" s="156"/>
    </row>
    <row r="136" spans="1:6" x14ac:dyDescent="0.25">
      <c r="A136" s="29" t="s">
        <v>0</v>
      </c>
      <c r="B136" s="83">
        <f>SUM(B123:B135)</f>
        <v>2137</v>
      </c>
      <c r="C136" s="83">
        <f>SUM(C123:C135)</f>
        <v>1288211678</v>
      </c>
      <c r="D136" s="199">
        <f>C136/B136</f>
        <v>602813.13897987828</v>
      </c>
      <c r="E136" s="85">
        <f>(($C123*E123)+($C124*E124)+($C125*E125)+($C126*E126)+($C127*E127)+($C128*E128)+($C129*E129)+($C130*E130)+($C131*E131)+($C132*E132)+($C133*E133)+($C134*E134))/$C136</f>
        <v>50.792229413402353</v>
      </c>
      <c r="F136" s="86">
        <f>(($C123*F123)+($C124*F124)+($C125*F125)+($C126*F126)+($C127*F127)+($C128*F128)+($C129*F129)+($C130*F130)+($C131*F131)+($C132*F132)+($C133*F133)+($C134*F134))/$C136</f>
        <v>1.9686647460744413</v>
      </c>
    </row>
    <row r="137" spans="1:6" x14ac:dyDescent="0.25">
      <c r="A137" s="32"/>
      <c r="B137" s="87"/>
      <c r="C137" s="87"/>
      <c r="D137" s="98"/>
      <c r="E137" s="88"/>
      <c r="F137" s="89"/>
    </row>
    <row r="138" spans="1:6" x14ac:dyDescent="0.25">
      <c r="A138" s="9" t="s">
        <v>89</v>
      </c>
      <c r="B138" s="78"/>
      <c r="C138" s="78"/>
      <c r="D138" s="99"/>
      <c r="E138" s="80"/>
      <c r="F138" s="81"/>
    </row>
    <row r="139" spans="1:6" x14ac:dyDescent="0.25">
      <c r="A139" s="7" t="s">
        <v>20</v>
      </c>
      <c r="B139" s="136">
        <v>213</v>
      </c>
      <c r="C139" s="125">
        <v>182395734</v>
      </c>
      <c r="D139" s="95">
        <v>856318</v>
      </c>
      <c r="E139" s="138">
        <v>42</v>
      </c>
      <c r="F139" s="189">
        <v>2.1108649637606107</v>
      </c>
    </row>
    <row r="140" spans="1:6" x14ac:dyDescent="0.25">
      <c r="A140" s="7" t="s">
        <v>21</v>
      </c>
      <c r="B140" s="125">
        <v>142</v>
      </c>
      <c r="C140" s="180">
        <v>122922523</v>
      </c>
      <c r="D140" s="124">
        <v>865651.57042253518</v>
      </c>
      <c r="E140" s="176">
        <v>41</v>
      </c>
      <c r="F140" s="127">
        <v>2.029936373336561</v>
      </c>
    </row>
    <row r="141" spans="1:6" x14ac:dyDescent="0.25">
      <c r="A141" s="7" t="s">
        <v>22</v>
      </c>
      <c r="B141" s="125">
        <v>424</v>
      </c>
      <c r="C141" s="125">
        <v>442181235</v>
      </c>
      <c r="D141" s="124">
        <v>1042880.2712264151</v>
      </c>
      <c r="E141" s="138">
        <v>43</v>
      </c>
      <c r="F141" s="127">
        <v>2.0414324198312035</v>
      </c>
    </row>
    <row r="142" spans="1:6" x14ac:dyDescent="0.25">
      <c r="A142" s="7" t="s">
        <v>23</v>
      </c>
      <c r="B142" s="125">
        <v>218</v>
      </c>
      <c r="C142" s="125">
        <v>210597234</v>
      </c>
      <c r="D142" s="124">
        <v>966042.35779816518</v>
      </c>
      <c r="E142" s="138">
        <v>41</v>
      </c>
      <c r="F142" s="127">
        <v>2.0246340359816881</v>
      </c>
    </row>
    <row r="143" spans="1:6" x14ac:dyDescent="0.25">
      <c r="A143" s="7" t="s">
        <v>24</v>
      </c>
      <c r="B143" s="125">
        <v>152</v>
      </c>
      <c r="C143" s="180">
        <v>150230291</v>
      </c>
      <c r="D143" s="96">
        <v>988357.17763157899</v>
      </c>
      <c r="E143" s="138">
        <v>43</v>
      </c>
      <c r="F143" s="189">
        <v>1.9995881783255016</v>
      </c>
    </row>
    <row r="144" spans="1:6" x14ac:dyDescent="0.25">
      <c r="A144" s="7" t="s">
        <v>25</v>
      </c>
      <c r="B144" s="74">
        <v>154</v>
      </c>
      <c r="C144" s="74">
        <v>141035505</v>
      </c>
      <c r="D144" s="96">
        <v>915814.96753246756</v>
      </c>
      <c r="E144" s="82">
        <v>42</v>
      </c>
      <c r="F144" s="169">
        <v>2.0423192761992803</v>
      </c>
    </row>
    <row r="145" spans="1:6" x14ac:dyDescent="0.25">
      <c r="A145" s="7" t="s">
        <v>26</v>
      </c>
      <c r="B145" s="78">
        <v>163</v>
      </c>
      <c r="C145" s="78">
        <v>124512868</v>
      </c>
      <c r="D145" s="96">
        <v>763882.62576687115</v>
      </c>
      <c r="E145" s="80">
        <v>40</v>
      </c>
      <c r="F145" s="81">
        <v>2.0315396747587569</v>
      </c>
    </row>
    <row r="146" spans="1:6" x14ac:dyDescent="0.25">
      <c r="A146" s="7" t="s">
        <v>27</v>
      </c>
      <c r="B146" s="74">
        <v>428</v>
      </c>
      <c r="C146" s="74">
        <v>404600945</v>
      </c>
      <c r="D146" s="96">
        <v>945329.31074766361</v>
      </c>
      <c r="E146" s="80">
        <v>37</v>
      </c>
      <c r="F146" s="81">
        <v>2.0596728971962648</v>
      </c>
    </row>
    <row r="147" spans="1:6" x14ac:dyDescent="0.25">
      <c r="A147" s="7" t="s">
        <v>28</v>
      </c>
      <c r="B147" s="136">
        <v>254</v>
      </c>
      <c r="C147" s="137">
        <v>243153353</v>
      </c>
      <c r="D147" s="96">
        <v>957296.66535433067</v>
      </c>
      <c r="E147" s="80">
        <v>42</v>
      </c>
      <c r="F147" s="127">
        <v>1.9307723936260095</v>
      </c>
    </row>
    <row r="148" spans="1:6" x14ac:dyDescent="0.25">
      <c r="A148" s="145" t="s">
        <v>29</v>
      </c>
      <c r="B148" s="172">
        <v>193</v>
      </c>
      <c r="C148" s="133">
        <v>169143290</v>
      </c>
      <c r="D148" s="96">
        <v>876390.10362694296</v>
      </c>
      <c r="E148" s="80">
        <v>39</v>
      </c>
      <c r="F148" s="81">
        <v>1.9339824140230448</v>
      </c>
    </row>
    <row r="149" spans="1:6" x14ac:dyDescent="0.25">
      <c r="A149" s="145" t="s">
        <v>30</v>
      </c>
      <c r="B149" s="171">
        <v>384</v>
      </c>
      <c r="C149" s="141">
        <v>343951298</v>
      </c>
      <c r="D149" s="96">
        <v>895706.50520833337</v>
      </c>
      <c r="E149" s="82">
        <v>41</v>
      </c>
      <c r="F149" s="169">
        <v>1.933108311310981</v>
      </c>
    </row>
    <row r="150" spans="1:6" x14ac:dyDescent="0.25">
      <c r="A150" s="145" t="s">
        <v>31</v>
      </c>
      <c r="B150" s="125">
        <v>336</v>
      </c>
      <c r="C150" s="125">
        <v>343525279</v>
      </c>
      <c r="D150" s="96">
        <v>1022396.6636904762</v>
      </c>
      <c r="E150" s="138">
        <v>41</v>
      </c>
      <c r="F150" s="190">
        <v>1.8762691770348572</v>
      </c>
    </row>
    <row r="151" spans="1:6" x14ac:dyDescent="0.25">
      <c r="A151" s="7"/>
      <c r="B151" s="78"/>
      <c r="C151" s="78"/>
      <c r="D151" s="96"/>
      <c r="E151" s="80"/>
      <c r="F151" s="81"/>
    </row>
    <row r="152" spans="1:6" x14ac:dyDescent="0.25">
      <c r="A152" s="29" t="s">
        <v>0</v>
      </c>
      <c r="B152" s="83">
        <f>SUM(B139:B151)</f>
        <v>3061</v>
      </c>
      <c r="C152" s="83">
        <f>SUM(C139:C151)</f>
        <v>2878249555</v>
      </c>
      <c r="D152" s="97">
        <f>C152/B152</f>
        <v>940297.14309049328</v>
      </c>
      <c r="E152" s="85">
        <f>(($C139*E139)+($C140*E140)+($C141*E141)+($C142*E142)+($C143*E143)+($C144*E144)+($C145*E145)+($C146*E146)+($C147*E147)+($C148*E148)+($C149*E149)+($C150*E150))/$C152</f>
        <v>40.885418002262142</v>
      </c>
      <c r="F152" s="86">
        <f>(($C139*F139)+($C140*F140)+($C141*F141)+($C142*F142)+($C143*F143)+($C144*F144)+($C145*F145)+($C146*F146)+($C147*F147)+($C148*F148)+($C149*F149)+($C150*F150))/$C152</f>
        <v>1.9957875795855016</v>
      </c>
    </row>
    <row r="153" spans="1:6" x14ac:dyDescent="0.25">
      <c r="A153" s="9"/>
      <c r="B153" s="154"/>
      <c r="C153" s="154"/>
      <c r="D153" s="159"/>
      <c r="E153" s="155"/>
      <c r="F153" s="156"/>
    </row>
    <row r="154" spans="1:6" x14ac:dyDescent="0.25">
      <c r="A154" s="9" t="s">
        <v>76</v>
      </c>
      <c r="B154" s="154"/>
      <c r="C154" s="154"/>
      <c r="D154" s="160"/>
      <c r="E154" s="155"/>
      <c r="F154" s="156"/>
    </row>
    <row r="155" spans="1:6" x14ac:dyDescent="0.25">
      <c r="A155" s="7" t="s">
        <v>20</v>
      </c>
      <c r="B155" s="53">
        <v>0</v>
      </c>
      <c r="C155" s="53">
        <v>0</v>
      </c>
      <c r="D155" s="96">
        <v>0</v>
      </c>
      <c r="E155" s="206">
        <v>0</v>
      </c>
      <c r="F155" s="25">
        <v>0</v>
      </c>
    </row>
    <row r="156" spans="1:6" x14ac:dyDescent="0.25">
      <c r="A156" s="7" t="s">
        <v>21</v>
      </c>
      <c r="B156" s="136">
        <v>2</v>
      </c>
      <c r="C156" s="125">
        <v>1312123</v>
      </c>
      <c r="D156" s="96">
        <v>656061.5</v>
      </c>
      <c r="E156" s="153">
        <v>48</v>
      </c>
      <c r="F156" s="127">
        <v>1.92</v>
      </c>
    </row>
    <row r="157" spans="1:6" x14ac:dyDescent="0.25">
      <c r="A157" s="7" t="s">
        <v>22</v>
      </c>
      <c r="B157" s="125">
        <v>0</v>
      </c>
      <c r="C157" s="125">
        <v>0</v>
      </c>
      <c r="D157" s="96">
        <v>0</v>
      </c>
      <c r="E157" s="138">
        <v>0</v>
      </c>
      <c r="F157" s="127">
        <v>0</v>
      </c>
    </row>
    <row r="158" spans="1:6" x14ac:dyDescent="0.25">
      <c r="A158" s="7" t="s">
        <v>23</v>
      </c>
      <c r="B158" s="203">
        <v>0</v>
      </c>
      <c r="C158" s="203">
        <v>0</v>
      </c>
      <c r="D158" s="96">
        <v>0</v>
      </c>
      <c r="E158" s="204">
        <v>0</v>
      </c>
      <c r="F158" s="205">
        <v>0</v>
      </c>
    </row>
    <row r="159" spans="1:6" x14ac:dyDescent="0.25">
      <c r="A159" s="7" t="s">
        <v>24</v>
      </c>
      <c r="B159" s="18">
        <v>0</v>
      </c>
      <c r="C159" s="18">
        <v>0</v>
      </c>
      <c r="D159" s="196">
        <v>0</v>
      </c>
      <c r="E159" s="204">
        <v>0</v>
      </c>
      <c r="F159" s="205">
        <v>0</v>
      </c>
    </row>
    <row r="160" spans="1:6" x14ac:dyDescent="0.25">
      <c r="A160" s="7" t="s">
        <v>25</v>
      </c>
      <c r="B160" s="18">
        <v>0</v>
      </c>
      <c r="C160" s="18">
        <v>0</v>
      </c>
      <c r="D160" s="96">
        <v>0</v>
      </c>
      <c r="E160" s="204">
        <v>0</v>
      </c>
      <c r="F160" s="205">
        <v>0</v>
      </c>
    </row>
    <row r="161" spans="1:6" x14ac:dyDescent="0.25">
      <c r="A161" s="7" t="s">
        <v>26</v>
      </c>
      <c r="B161" s="18">
        <v>1</v>
      </c>
      <c r="C161" s="18">
        <v>341687</v>
      </c>
      <c r="D161" s="96">
        <v>341687</v>
      </c>
      <c r="E161" s="204">
        <v>50</v>
      </c>
      <c r="F161" s="205">
        <v>1.92</v>
      </c>
    </row>
    <row r="162" spans="1:6" x14ac:dyDescent="0.25">
      <c r="A162" s="7" t="s">
        <v>27</v>
      </c>
      <c r="B162" s="18">
        <v>0</v>
      </c>
      <c r="C162" s="18">
        <v>0</v>
      </c>
      <c r="D162" s="96">
        <v>0</v>
      </c>
      <c r="E162" s="204">
        <v>0</v>
      </c>
      <c r="F162" s="205">
        <v>0</v>
      </c>
    </row>
    <row r="163" spans="1:6" x14ac:dyDescent="0.25">
      <c r="A163" s="7" t="s">
        <v>28</v>
      </c>
      <c r="B163" s="18">
        <v>1</v>
      </c>
      <c r="C163" s="18">
        <v>151000</v>
      </c>
      <c r="D163" s="196">
        <v>151000</v>
      </c>
      <c r="E163" s="204">
        <v>14</v>
      </c>
      <c r="F163" s="205">
        <v>1.92</v>
      </c>
    </row>
    <row r="164" spans="1:6" x14ac:dyDescent="0.25">
      <c r="A164" s="7" t="s">
        <v>29</v>
      </c>
      <c r="B164" s="18">
        <v>0</v>
      </c>
      <c r="C164" s="18">
        <v>0</v>
      </c>
      <c r="D164" s="196">
        <v>0</v>
      </c>
      <c r="E164" s="204">
        <v>0</v>
      </c>
      <c r="F164" s="205">
        <v>0</v>
      </c>
    </row>
    <row r="165" spans="1:6" x14ac:dyDescent="0.25">
      <c r="A165" s="7" t="s">
        <v>30</v>
      </c>
      <c r="B165" s="18">
        <v>0</v>
      </c>
      <c r="C165" s="18">
        <v>0</v>
      </c>
      <c r="D165" s="196">
        <v>0</v>
      </c>
      <c r="E165" s="204">
        <v>0</v>
      </c>
      <c r="F165" s="205">
        <v>0</v>
      </c>
    </row>
    <row r="166" spans="1:6" x14ac:dyDescent="0.25">
      <c r="A166" s="7" t="s">
        <v>31</v>
      </c>
      <c r="B166" s="18">
        <v>0</v>
      </c>
      <c r="C166" s="18">
        <v>0</v>
      </c>
      <c r="D166" s="196">
        <v>0</v>
      </c>
      <c r="E166" s="204">
        <v>0</v>
      </c>
      <c r="F166" s="205">
        <v>0</v>
      </c>
    </row>
    <row r="167" spans="1:6" x14ac:dyDescent="0.25">
      <c r="A167" s="9"/>
      <c r="B167" s="154"/>
      <c r="C167" s="154"/>
      <c r="D167" s="160"/>
      <c r="E167" s="156"/>
      <c r="F167" s="156"/>
    </row>
    <row r="168" spans="1:6" x14ac:dyDescent="0.25">
      <c r="A168" s="29" t="s">
        <v>0</v>
      </c>
      <c r="B168" s="83">
        <f>SUM(B155:B167)</f>
        <v>4</v>
      </c>
      <c r="C168" s="83">
        <f>SUM(C155:C167)</f>
        <v>1804810</v>
      </c>
      <c r="D168" s="97">
        <f>C168/B168</f>
        <v>451202.5</v>
      </c>
      <c r="E168" s="85">
        <f>(($C155*E155)+($C156*E156)+($C157*E157)+($C158*E158)+($C159*E159)+($C160*E160)+($C161*E161)+($C162*E162)+($C163*E163)+($C164*E164)+($C165*E165)+($C166*E166))/$C168</f>
        <v>45.534019647497523</v>
      </c>
      <c r="F168" s="86">
        <f>(($C155*F155)+($C156*F156)+($C157*F157)+($C158*F158)+($C159*F159)+($C160*F160)+($C161*F161)+($C162*F162)+($C163*F163)+($C164*F164)+($C165*F165)+($C166*F166))/$C168</f>
        <v>1.92</v>
      </c>
    </row>
    <row r="169" spans="1:6" x14ac:dyDescent="0.25">
      <c r="A169" s="227"/>
      <c r="B169" s="228"/>
      <c r="C169" s="228"/>
      <c r="D169" s="159"/>
      <c r="E169" s="217"/>
      <c r="F169" s="163"/>
    </row>
    <row r="170" spans="1:6" x14ac:dyDescent="0.25">
      <c r="A170" s="229" t="s">
        <v>86</v>
      </c>
      <c r="B170" s="230"/>
      <c r="C170" s="230"/>
      <c r="D170" s="160"/>
      <c r="E170" s="231"/>
      <c r="F170" s="164"/>
    </row>
    <row r="171" spans="1:6" x14ac:dyDescent="0.25">
      <c r="A171" s="7" t="s">
        <v>20</v>
      </c>
      <c r="B171" s="193">
        <v>332</v>
      </c>
      <c r="C171" s="215">
        <v>221106828</v>
      </c>
      <c r="D171" s="96">
        <v>665984.42168674699</v>
      </c>
      <c r="E171" s="176">
        <v>56</v>
      </c>
      <c r="F171" s="127">
        <v>2.0586544952831578</v>
      </c>
    </row>
    <row r="172" spans="1:6" x14ac:dyDescent="0.25">
      <c r="A172" s="7" t="s">
        <v>21</v>
      </c>
      <c r="B172" s="125">
        <v>776</v>
      </c>
      <c r="C172" s="180">
        <v>507844122</v>
      </c>
      <c r="D172" s="96">
        <v>654438.3015463918</v>
      </c>
      <c r="E172" s="176">
        <v>59</v>
      </c>
      <c r="F172" s="127">
        <v>1.9456975263760166</v>
      </c>
    </row>
    <row r="173" spans="1:6" x14ac:dyDescent="0.25">
      <c r="A173" s="7" t="s">
        <v>22</v>
      </c>
      <c r="B173" s="193">
        <v>375</v>
      </c>
      <c r="C173" s="193">
        <v>312559143</v>
      </c>
      <c r="D173" s="96">
        <v>833491.04799999995</v>
      </c>
      <c r="E173" s="138">
        <v>57</v>
      </c>
      <c r="F173" s="190">
        <v>1.806825943338346</v>
      </c>
    </row>
    <row r="174" spans="1:6" x14ac:dyDescent="0.25">
      <c r="A174" s="7" t="s">
        <v>23</v>
      </c>
      <c r="B174" s="201">
        <v>312</v>
      </c>
      <c r="C174" s="125">
        <v>229014404</v>
      </c>
      <c r="D174" s="96">
        <v>734020.52564102563</v>
      </c>
      <c r="E174" s="202">
        <v>54</v>
      </c>
      <c r="F174" s="127">
        <v>1.8</v>
      </c>
    </row>
    <row r="175" spans="1:6" x14ac:dyDescent="0.25">
      <c r="A175" s="7" t="s">
        <v>24</v>
      </c>
      <c r="B175" s="125">
        <v>160</v>
      </c>
      <c r="C175" s="125">
        <v>112257434</v>
      </c>
      <c r="D175" s="96">
        <v>701608.96250000002</v>
      </c>
      <c r="E175" s="208">
        <v>53</v>
      </c>
      <c r="F175" s="177">
        <v>1.8</v>
      </c>
    </row>
    <row r="176" spans="1:6" x14ac:dyDescent="0.25">
      <c r="A176" s="7" t="s">
        <v>25</v>
      </c>
      <c r="B176" s="193">
        <v>142</v>
      </c>
      <c r="C176" s="193">
        <v>81395316</v>
      </c>
      <c r="D176" s="96">
        <v>573206.45070422534</v>
      </c>
      <c r="E176" s="138">
        <v>54</v>
      </c>
      <c r="F176" s="190">
        <v>1.8</v>
      </c>
    </row>
    <row r="177" spans="1:6" x14ac:dyDescent="0.25">
      <c r="A177" s="7" t="s">
        <v>26</v>
      </c>
      <c r="B177" s="78">
        <v>171</v>
      </c>
      <c r="C177" s="78">
        <v>131064791</v>
      </c>
      <c r="D177" s="96">
        <v>766460.76608187135</v>
      </c>
      <c r="E177" s="80">
        <v>53</v>
      </c>
      <c r="F177" s="81">
        <v>1.8</v>
      </c>
    </row>
    <row r="178" spans="1:6" x14ac:dyDescent="0.25">
      <c r="A178" s="7" t="s">
        <v>27</v>
      </c>
      <c r="B178" s="78">
        <v>167</v>
      </c>
      <c r="C178" s="78">
        <v>118862536</v>
      </c>
      <c r="D178" s="96">
        <v>711751.7125748503</v>
      </c>
      <c r="E178" s="80">
        <v>52</v>
      </c>
      <c r="F178" s="81">
        <v>1.8105988023952038</v>
      </c>
    </row>
    <row r="179" spans="1:6" x14ac:dyDescent="0.25">
      <c r="A179" s="7" t="s">
        <v>28</v>
      </c>
      <c r="B179" s="142">
        <v>414</v>
      </c>
      <c r="C179" s="141">
        <v>339057992</v>
      </c>
      <c r="D179" s="96">
        <v>818980.65700483089</v>
      </c>
      <c r="E179" s="80">
        <v>55</v>
      </c>
      <c r="F179" s="77">
        <v>1.7275565661935501</v>
      </c>
    </row>
    <row r="180" spans="1:6" x14ac:dyDescent="0.25">
      <c r="A180" s="7" t="s">
        <v>29</v>
      </c>
      <c r="B180" s="78">
        <v>208</v>
      </c>
      <c r="C180" s="78">
        <v>154388782</v>
      </c>
      <c r="D180" s="96">
        <v>742253.75961538462</v>
      </c>
      <c r="E180" s="80">
        <v>55</v>
      </c>
      <c r="F180" s="81">
        <v>1.7682773195270109</v>
      </c>
    </row>
    <row r="181" spans="1:6" x14ac:dyDescent="0.25">
      <c r="A181" s="7" t="s">
        <v>30</v>
      </c>
      <c r="B181" s="136">
        <v>242</v>
      </c>
      <c r="C181" s="137">
        <v>158885857</v>
      </c>
      <c r="D181" s="96">
        <v>656553.12809917354</v>
      </c>
      <c r="E181" s="138">
        <v>54</v>
      </c>
      <c r="F181" s="127">
        <v>1.7867306852868599</v>
      </c>
    </row>
    <row r="182" spans="1:6" x14ac:dyDescent="0.25">
      <c r="A182" s="7" t="s">
        <v>31</v>
      </c>
      <c r="B182" s="125">
        <v>360</v>
      </c>
      <c r="C182" s="137">
        <v>246415441</v>
      </c>
      <c r="D182" s="96">
        <v>684487.3361111111</v>
      </c>
      <c r="E182" s="138">
        <v>56</v>
      </c>
      <c r="F182" s="190">
        <v>1.7729918126356377</v>
      </c>
    </row>
    <row r="183" spans="1:6" x14ac:dyDescent="0.25">
      <c r="A183" s="237"/>
      <c r="B183" s="238"/>
      <c r="C183" s="238"/>
      <c r="D183" s="239"/>
      <c r="E183" s="82"/>
      <c r="F183" s="236"/>
    </row>
    <row r="184" spans="1:6" x14ac:dyDescent="0.25">
      <c r="A184" s="29" t="s">
        <v>0</v>
      </c>
      <c r="B184" s="83">
        <f>SUM(B171:B182)</f>
        <v>3659</v>
      </c>
      <c r="C184" s="83">
        <f>SUM(C171:C182)</f>
        <v>2612852646</v>
      </c>
      <c r="D184" s="97">
        <f>C184/B184</f>
        <v>714089.27193222195</v>
      </c>
      <c r="E184" s="85">
        <f>(($C171*E171)+($C172*E172)+($C173*E173)+($C174*E174)+($C175*E175)+($C176*E176)+($C177*E177)+($C178*E178)+($C179*E179)+($C180*E180)+($C181*E181)+($C182*E182))/$C184</f>
        <v>55.69329949041451</v>
      </c>
      <c r="F184" s="86">
        <f>(($C171*F171)+($C172*F172)+($C173*F173)+($C174*F174)+($C175*F175)+($C176*F176)+($C177*F177)+($C178*F178)+($C179*F179)+($C180*F180)+($C181*F181)+($C182*F182))/$C184</f>
        <v>1.8368759895429849</v>
      </c>
    </row>
    <row r="185" spans="1:6" x14ac:dyDescent="0.25">
      <c r="A185" s="145"/>
      <c r="B185" s="132"/>
      <c r="C185" s="132"/>
      <c r="D185" s="99"/>
      <c r="E185" s="170"/>
      <c r="F185" s="166"/>
    </row>
    <row r="186" spans="1:6" x14ac:dyDescent="0.25">
      <c r="A186" s="9" t="s">
        <v>56</v>
      </c>
      <c r="B186" s="78"/>
      <c r="C186" s="78"/>
      <c r="D186" s="99"/>
      <c r="E186" s="80"/>
      <c r="F186" s="81"/>
    </row>
    <row r="187" spans="1:6" x14ac:dyDescent="0.25">
      <c r="A187" s="7" t="s">
        <v>20</v>
      </c>
      <c r="B187" s="136">
        <v>0</v>
      </c>
      <c r="C187" s="125">
        <v>0</v>
      </c>
      <c r="D187" s="96">
        <v>0</v>
      </c>
      <c r="E187" s="138">
        <v>0</v>
      </c>
      <c r="F187" s="189">
        <v>0</v>
      </c>
    </row>
    <row r="188" spans="1:6" x14ac:dyDescent="0.25">
      <c r="A188" s="7" t="s">
        <v>21</v>
      </c>
      <c r="B188" s="125">
        <v>0</v>
      </c>
      <c r="C188" s="180">
        <v>0</v>
      </c>
      <c r="D188" s="96">
        <v>0</v>
      </c>
      <c r="E188" s="176">
        <v>0</v>
      </c>
      <c r="F188" s="127">
        <v>0</v>
      </c>
    </row>
    <row r="189" spans="1:6" x14ac:dyDescent="0.25">
      <c r="A189" s="7" t="s">
        <v>22</v>
      </c>
      <c r="B189" s="125">
        <v>0</v>
      </c>
      <c r="C189" s="125">
        <v>0</v>
      </c>
      <c r="D189" s="96">
        <v>0</v>
      </c>
      <c r="E189" s="138">
        <v>0</v>
      </c>
      <c r="F189" s="190">
        <v>0</v>
      </c>
    </row>
    <row r="190" spans="1:6" x14ac:dyDescent="0.25">
      <c r="A190" s="7" t="s">
        <v>23</v>
      </c>
      <c r="B190" s="125">
        <v>0</v>
      </c>
      <c r="C190" s="125">
        <v>0</v>
      </c>
      <c r="D190" s="96">
        <v>0</v>
      </c>
      <c r="E190" s="138">
        <v>0</v>
      </c>
      <c r="F190" s="177">
        <v>0</v>
      </c>
    </row>
    <row r="191" spans="1:6" x14ac:dyDescent="0.25">
      <c r="A191" s="7" t="s">
        <v>24</v>
      </c>
      <c r="B191" s="125">
        <v>0</v>
      </c>
      <c r="C191" s="125">
        <v>0</v>
      </c>
      <c r="D191" s="96">
        <v>0</v>
      </c>
      <c r="E191" s="126">
        <v>0</v>
      </c>
      <c r="F191" s="127">
        <v>0</v>
      </c>
    </row>
    <row r="192" spans="1:6" x14ac:dyDescent="0.25">
      <c r="A192" s="7" t="s">
        <v>25</v>
      </c>
      <c r="B192" s="125">
        <v>0</v>
      </c>
      <c r="C192" s="125">
        <v>0</v>
      </c>
      <c r="D192" s="96">
        <v>0</v>
      </c>
      <c r="E192" s="138">
        <v>0</v>
      </c>
      <c r="F192" s="190">
        <v>0</v>
      </c>
    </row>
    <row r="193" spans="1:6" x14ac:dyDescent="0.25">
      <c r="A193" s="7" t="s">
        <v>26</v>
      </c>
      <c r="B193" s="78">
        <v>0</v>
      </c>
      <c r="C193" s="78">
        <v>0</v>
      </c>
      <c r="D193" s="96">
        <v>0</v>
      </c>
      <c r="E193" s="80">
        <v>0</v>
      </c>
      <c r="F193" s="166">
        <v>0</v>
      </c>
    </row>
    <row r="194" spans="1:6" x14ac:dyDescent="0.25">
      <c r="A194" s="7" t="s">
        <v>27</v>
      </c>
      <c r="B194" s="125">
        <v>0</v>
      </c>
      <c r="C194" s="125">
        <v>0</v>
      </c>
      <c r="D194" s="96">
        <v>0</v>
      </c>
      <c r="E194" s="208">
        <v>0</v>
      </c>
      <c r="F194" s="177">
        <v>0</v>
      </c>
    </row>
    <row r="195" spans="1:6" x14ac:dyDescent="0.25">
      <c r="A195" s="145" t="s">
        <v>28</v>
      </c>
      <c r="B195" s="140">
        <v>0</v>
      </c>
      <c r="C195" s="141">
        <v>0</v>
      </c>
      <c r="D195" s="96">
        <v>0</v>
      </c>
      <c r="E195" s="82">
        <v>0</v>
      </c>
      <c r="F195" s="178">
        <v>0</v>
      </c>
    </row>
    <row r="196" spans="1:6" x14ac:dyDescent="0.25">
      <c r="A196" s="7" t="s">
        <v>29</v>
      </c>
      <c r="B196" s="79">
        <v>0</v>
      </c>
      <c r="C196" s="79">
        <v>0</v>
      </c>
      <c r="D196" s="96">
        <v>0</v>
      </c>
      <c r="E196" s="80">
        <v>0</v>
      </c>
      <c r="F196" s="166">
        <v>0</v>
      </c>
    </row>
    <row r="197" spans="1:6" x14ac:dyDescent="0.25">
      <c r="A197" s="7" t="s">
        <v>30</v>
      </c>
      <c r="B197" s="79">
        <v>0</v>
      </c>
      <c r="C197" s="79">
        <v>0</v>
      </c>
      <c r="D197" s="96">
        <v>0</v>
      </c>
      <c r="E197" s="80">
        <v>0</v>
      </c>
      <c r="F197" s="166">
        <v>0</v>
      </c>
    </row>
    <row r="198" spans="1:6" x14ac:dyDescent="0.25">
      <c r="A198" s="7" t="s">
        <v>31</v>
      </c>
      <c r="B198" s="79">
        <v>0</v>
      </c>
      <c r="C198" s="79">
        <v>0</v>
      </c>
      <c r="D198" s="96">
        <v>0</v>
      </c>
      <c r="E198" s="80">
        <v>0</v>
      </c>
      <c r="F198" s="166">
        <v>0</v>
      </c>
    </row>
    <row r="199" spans="1:6" x14ac:dyDescent="0.25">
      <c r="A199" s="7"/>
      <c r="B199" s="78"/>
      <c r="C199" s="78"/>
      <c r="D199" s="96"/>
      <c r="E199" s="80"/>
      <c r="F199" s="81"/>
    </row>
    <row r="200" spans="1:6" x14ac:dyDescent="0.25">
      <c r="A200" s="29" t="s">
        <v>0</v>
      </c>
      <c r="B200" s="83">
        <f>SUM(B187:B199)</f>
        <v>0</v>
      </c>
      <c r="C200" s="83">
        <v>0</v>
      </c>
      <c r="D200" s="97">
        <v>0</v>
      </c>
      <c r="E200" s="85">
        <v>0</v>
      </c>
      <c r="F200" s="86">
        <v>0</v>
      </c>
    </row>
    <row r="201" spans="1:6" x14ac:dyDescent="0.25">
      <c r="A201" s="32"/>
      <c r="B201" s="87"/>
      <c r="C201" s="87"/>
      <c r="D201" s="98"/>
      <c r="E201" s="88"/>
      <c r="F201" s="89"/>
    </row>
    <row r="202" spans="1:6" x14ac:dyDescent="0.25">
      <c r="A202" s="9" t="s">
        <v>1</v>
      </c>
      <c r="B202" s="78"/>
      <c r="C202" s="78"/>
      <c r="D202" s="99"/>
      <c r="E202" s="80"/>
      <c r="F202" s="81"/>
    </row>
    <row r="203" spans="1:6" x14ac:dyDescent="0.25">
      <c r="A203" s="7" t="s">
        <v>20</v>
      </c>
      <c r="B203" s="74">
        <v>542</v>
      </c>
      <c r="C203" s="141">
        <v>345003697</v>
      </c>
      <c r="D203" s="124">
        <v>636538.18634686351</v>
      </c>
      <c r="E203" s="82">
        <v>44</v>
      </c>
      <c r="F203" s="169">
        <v>2.7532687848269637</v>
      </c>
    </row>
    <row r="204" spans="1:6" x14ac:dyDescent="0.25">
      <c r="A204" s="7" t="s">
        <v>21</v>
      </c>
      <c r="B204" s="125">
        <v>499</v>
      </c>
      <c r="C204" s="180">
        <v>351205076</v>
      </c>
      <c r="D204" s="124">
        <v>703817.78757515026</v>
      </c>
      <c r="E204" s="176">
        <v>46</v>
      </c>
      <c r="F204" s="127">
        <v>2.7740295920438234</v>
      </c>
    </row>
    <row r="205" spans="1:6" x14ac:dyDescent="0.25">
      <c r="A205" s="7" t="s">
        <v>22</v>
      </c>
      <c r="B205" s="125">
        <v>706</v>
      </c>
      <c r="C205" s="125">
        <v>501154617</v>
      </c>
      <c r="D205" s="95">
        <v>709850.73229461757</v>
      </c>
      <c r="E205" s="138">
        <v>45</v>
      </c>
      <c r="F205" s="190">
        <v>2.7681324310736621</v>
      </c>
    </row>
    <row r="206" spans="1:6" x14ac:dyDescent="0.25">
      <c r="A206" s="7" t="s">
        <v>23</v>
      </c>
      <c r="B206" s="125">
        <v>377</v>
      </c>
      <c r="C206" s="125">
        <v>271849553</v>
      </c>
      <c r="D206" s="124">
        <v>721086.34748010605</v>
      </c>
      <c r="E206" s="138">
        <v>46</v>
      </c>
      <c r="F206" s="127">
        <v>2.7710328657410006</v>
      </c>
    </row>
    <row r="207" spans="1:6" x14ac:dyDescent="0.25">
      <c r="A207" s="7" t="s">
        <v>24</v>
      </c>
      <c r="B207" s="125">
        <v>327</v>
      </c>
      <c r="C207" s="124">
        <v>227399288</v>
      </c>
      <c r="D207" s="96">
        <v>695410.66666666663</v>
      </c>
      <c r="E207" s="138">
        <v>45</v>
      </c>
      <c r="F207" s="190">
        <v>2.6790939930295647</v>
      </c>
    </row>
    <row r="208" spans="1:6" x14ac:dyDescent="0.25">
      <c r="A208" s="7" t="s">
        <v>25</v>
      </c>
      <c r="B208" s="125">
        <v>770</v>
      </c>
      <c r="C208" s="74">
        <v>592567149</v>
      </c>
      <c r="D208" s="96">
        <v>769567.72597402602</v>
      </c>
      <c r="E208" s="138">
        <v>46</v>
      </c>
      <c r="F208" s="190">
        <v>2.0651968334140642</v>
      </c>
    </row>
    <row r="209" spans="1:6" x14ac:dyDescent="0.25">
      <c r="A209" s="7" t="s">
        <v>26</v>
      </c>
      <c r="B209" s="78">
        <v>566</v>
      </c>
      <c r="C209" s="78">
        <v>415485844</v>
      </c>
      <c r="D209" s="96">
        <v>734073.92932862195</v>
      </c>
      <c r="E209" s="80">
        <v>41</v>
      </c>
      <c r="F209" s="166">
        <v>2.2861504203257526</v>
      </c>
    </row>
    <row r="210" spans="1:6" x14ac:dyDescent="0.25">
      <c r="A210" s="7" t="s">
        <v>27</v>
      </c>
      <c r="B210" s="78">
        <v>724</v>
      </c>
      <c r="C210" s="78">
        <v>565872574</v>
      </c>
      <c r="D210" s="96">
        <v>781591.95303867408</v>
      </c>
      <c r="E210" s="80">
        <v>40</v>
      </c>
      <c r="F210" s="166">
        <v>2.31277624309392</v>
      </c>
    </row>
    <row r="211" spans="1:6" x14ac:dyDescent="0.25">
      <c r="A211" s="7" t="s">
        <v>28</v>
      </c>
      <c r="B211" s="132">
        <v>1027</v>
      </c>
      <c r="C211" s="133">
        <v>832778026</v>
      </c>
      <c r="D211" s="96">
        <v>810884.15384615387</v>
      </c>
      <c r="E211" s="80">
        <v>49</v>
      </c>
      <c r="F211" s="167">
        <v>2.3633835163777492</v>
      </c>
    </row>
    <row r="212" spans="1:6" x14ac:dyDescent="0.25">
      <c r="A212" s="7" t="s">
        <v>29</v>
      </c>
      <c r="B212" s="78">
        <v>970</v>
      </c>
      <c r="C212" s="78">
        <v>804113387</v>
      </c>
      <c r="D212" s="96">
        <v>828982.87319587625</v>
      </c>
      <c r="E212" s="80">
        <v>48</v>
      </c>
      <c r="F212" s="166">
        <v>2.1466411951427946</v>
      </c>
    </row>
    <row r="213" spans="1:6" x14ac:dyDescent="0.25">
      <c r="A213" s="7" t="s">
        <v>30</v>
      </c>
      <c r="B213" s="125">
        <v>1093</v>
      </c>
      <c r="C213" s="137">
        <v>932904012</v>
      </c>
      <c r="D213" s="96">
        <v>853526.08600182983</v>
      </c>
      <c r="E213" s="138">
        <v>49</v>
      </c>
      <c r="F213" s="177">
        <v>2.2551627955695834</v>
      </c>
    </row>
    <row r="214" spans="1:6" x14ac:dyDescent="0.25">
      <c r="A214" s="7" t="s">
        <v>31</v>
      </c>
      <c r="B214" s="125">
        <v>1441</v>
      </c>
      <c r="C214" s="137">
        <v>1281068084</v>
      </c>
      <c r="D214" s="96">
        <v>889013.24358084658</v>
      </c>
      <c r="E214" s="138">
        <v>51</v>
      </c>
      <c r="F214" s="190">
        <v>2.3368536220593259</v>
      </c>
    </row>
    <row r="215" spans="1:6" x14ac:dyDescent="0.25">
      <c r="A215" s="7"/>
      <c r="B215" s="78"/>
      <c r="C215" s="78"/>
      <c r="D215" s="96"/>
      <c r="E215" s="80"/>
      <c r="F215" s="81"/>
    </row>
    <row r="216" spans="1:6" x14ac:dyDescent="0.25">
      <c r="A216" s="29" t="s">
        <v>0</v>
      </c>
      <c r="B216" s="83">
        <f>SUM(B203:B215)</f>
        <v>9042</v>
      </c>
      <c r="C216" s="83">
        <f>SUM(C203:C215)</f>
        <v>7121401307</v>
      </c>
      <c r="D216" s="97">
        <f>C216/B216</f>
        <v>787591.3854235789</v>
      </c>
      <c r="E216" s="85">
        <f>(($C203*E203)+($C204*E204)+($C205*E205)+($C206*E206)+($C207*E207)+($C208*E208)+($C209*E209)+($C210*E210)+($C211*E211)+($C212*E212)+($C213*E213)+($C214*E214))/$C216</f>
        <v>46.901421934850106</v>
      </c>
      <c r="F216" s="86">
        <f>(($C203*F203)+($C204*F204)+($C205*F205)+($C206*F206)+($C207*F207)+($C208*F208)+($C209*F209)+($C210*F210)+($C211*F211)+($C212*F212)+($C213*F213)+($C214*F214))/$C216</f>
        <v>2.3798876498023493</v>
      </c>
    </row>
    <row r="217" spans="1:6" x14ac:dyDescent="0.25">
      <c r="A217" s="32"/>
      <c r="B217" s="87"/>
      <c r="C217" s="87"/>
      <c r="D217" s="98"/>
      <c r="E217" s="88"/>
      <c r="F217" s="89"/>
    </row>
    <row r="218" spans="1:6" x14ac:dyDescent="0.25">
      <c r="A218" s="9" t="s">
        <v>2</v>
      </c>
      <c r="B218" s="78"/>
      <c r="C218" s="78"/>
      <c r="D218" s="99"/>
      <c r="E218" s="80"/>
      <c r="F218" s="81"/>
    </row>
    <row r="219" spans="1:6" x14ac:dyDescent="0.25">
      <c r="A219" s="7" t="s">
        <v>20</v>
      </c>
      <c r="B219" s="125">
        <v>384</v>
      </c>
      <c r="C219" s="137">
        <v>1070419366</v>
      </c>
      <c r="D219" s="124">
        <v>2787550.4322916665</v>
      </c>
      <c r="E219" s="138">
        <v>47</v>
      </c>
      <c r="F219" s="190">
        <v>1.6249015167668408</v>
      </c>
    </row>
    <row r="220" spans="1:6" x14ac:dyDescent="0.25">
      <c r="A220" s="7" t="s">
        <v>21</v>
      </c>
      <c r="B220" s="125">
        <v>253</v>
      </c>
      <c r="C220" s="180">
        <v>705759334</v>
      </c>
      <c r="D220" s="124">
        <v>2789562.5849802373</v>
      </c>
      <c r="E220" s="176">
        <v>47</v>
      </c>
      <c r="F220" s="127">
        <v>1.583702697398544</v>
      </c>
    </row>
    <row r="221" spans="1:6" x14ac:dyDescent="0.25">
      <c r="A221" s="7" t="s">
        <v>22</v>
      </c>
      <c r="B221" s="136">
        <v>625</v>
      </c>
      <c r="C221" s="180">
        <v>1923282916</v>
      </c>
      <c r="D221" s="95">
        <v>3077252.6655999999</v>
      </c>
      <c r="E221" s="138">
        <v>54</v>
      </c>
      <c r="F221" s="190">
        <v>1.5026166189322092</v>
      </c>
    </row>
    <row r="222" spans="1:6" x14ac:dyDescent="0.25">
      <c r="A222" s="7" t="s">
        <v>23</v>
      </c>
      <c r="B222" s="125">
        <v>647</v>
      </c>
      <c r="C222" s="180">
        <v>2428050064</v>
      </c>
      <c r="D222" s="124">
        <v>3752782.1700154562</v>
      </c>
      <c r="E222" s="138">
        <v>53</v>
      </c>
      <c r="F222" s="190">
        <v>1.3800593620049837</v>
      </c>
    </row>
    <row r="223" spans="1:6" x14ac:dyDescent="0.25">
      <c r="A223" s="7" t="s">
        <v>24</v>
      </c>
      <c r="B223" s="125">
        <v>474</v>
      </c>
      <c r="C223" s="125">
        <v>1877418642</v>
      </c>
      <c r="D223" s="96">
        <v>3960798.8227848103</v>
      </c>
      <c r="E223" s="138">
        <v>51</v>
      </c>
      <c r="F223" s="190">
        <v>1.3617628611519881</v>
      </c>
    </row>
    <row r="224" spans="1:6" x14ac:dyDescent="0.25">
      <c r="A224" s="7" t="s">
        <v>25</v>
      </c>
      <c r="B224" s="125">
        <v>705</v>
      </c>
      <c r="C224" s="125">
        <v>2580232160</v>
      </c>
      <c r="D224" s="96">
        <v>3659903.7730496456</v>
      </c>
      <c r="E224" s="138">
        <v>53</v>
      </c>
      <c r="F224" s="190">
        <v>1.3369645352804223</v>
      </c>
    </row>
    <row r="225" spans="1:6" x14ac:dyDescent="0.25">
      <c r="A225" s="7" t="s">
        <v>26</v>
      </c>
      <c r="B225" s="78">
        <v>685</v>
      </c>
      <c r="C225" s="78">
        <v>2895529265</v>
      </c>
      <c r="D225" s="96">
        <v>4227050.0218978105</v>
      </c>
      <c r="E225" s="80">
        <v>51</v>
      </c>
      <c r="F225" s="81">
        <v>1.2786589707391545</v>
      </c>
    </row>
    <row r="226" spans="1:6" x14ac:dyDescent="0.25">
      <c r="A226" s="7" t="s">
        <v>27</v>
      </c>
      <c r="B226" s="125">
        <v>489</v>
      </c>
      <c r="C226" s="125">
        <v>1695061873</v>
      </c>
      <c r="D226" s="96">
        <v>3466384.1983640082</v>
      </c>
      <c r="E226" s="80">
        <v>52</v>
      </c>
      <c r="F226" s="81">
        <v>1.7194683026584852</v>
      </c>
    </row>
    <row r="227" spans="1:6" x14ac:dyDescent="0.25">
      <c r="A227" s="7" t="s">
        <v>28</v>
      </c>
      <c r="B227" s="142">
        <v>616</v>
      </c>
      <c r="C227" s="141">
        <v>2191547308</v>
      </c>
      <c r="D227" s="96">
        <v>3557706.6688311687</v>
      </c>
      <c r="E227" s="80">
        <v>51</v>
      </c>
      <c r="F227" s="168">
        <v>1.2358471228949628</v>
      </c>
    </row>
    <row r="228" spans="1:6" x14ac:dyDescent="0.25">
      <c r="A228" s="145" t="s">
        <v>29</v>
      </c>
      <c r="B228" s="172">
        <v>478</v>
      </c>
      <c r="C228" s="133">
        <v>2143725766</v>
      </c>
      <c r="D228" s="96">
        <v>4484781.9372384939</v>
      </c>
      <c r="E228" s="170">
        <v>49</v>
      </c>
      <c r="F228" s="81">
        <v>1.0989130475003119</v>
      </c>
    </row>
    <row r="229" spans="1:6" x14ac:dyDescent="0.25">
      <c r="A229" s="145" t="s">
        <v>30</v>
      </c>
      <c r="B229" s="180">
        <v>596</v>
      </c>
      <c r="C229" s="137">
        <v>2208250901</v>
      </c>
      <c r="D229" s="96">
        <v>3705118.961409396</v>
      </c>
      <c r="E229" s="138">
        <v>48</v>
      </c>
      <c r="F229" s="190">
        <v>1.1379379304190775</v>
      </c>
    </row>
    <row r="230" spans="1:6" x14ac:dyDescent="0.25">
      <c r="A230" s="7" t="s">
        <v>31</v>
      </c>
      <c r="B230" s="125">
        <v>603</v>
      </c>
      <c r="C230" s="137">
        <v>1956475846</v>
      </c>
      <c r="D230" s="96">
        <v>3244570.2255389718</v>
      </c>
      <c r="E230" s="138">
        <v>50</v>
      </c>
      <c r="F230" s="190">
        <v>1.2410137286918492</v>
      </c>
    </row>
    <row r="231" spans="1:6" x14ac:dyDescent="0.25">
      <c r="A231" s="7"/>
      <c r="B231" s="78"/>
      <c r="C231" s="78"/>
      <c r="D231" s="96"/>
      <c r="E231" s="80"/>
      <c r="F231" s="81"/>
    </row>
    <row r="232" spans="1:6" x14ac:dyDescent="0.25">
      <c r="A232" s="29" t="s">
        <v>0</v>
      </c>
      <c r="B232" s="83">
        <f>SUM(B219:B231)</f>
        <v>6555</v>
      </c>
      <c r="C232" s="83">
        <f>SUM(C219:C231)</f>
        <v>23675753441</v>
      </c>
      <c r="D232" s="97">
        <f>C232/B232</f>
        <v>3611861.699618612</v>
      </c>
      <c r="E232" s="85">
        <f>(($C219*E219)+($C220*E220)+($C221*E221)+($C222*E222)+($C223*E223)+($C224*E224)+($C225*E225)+($C226*E226)+($C227*E227)+($C228*E228)+($C229*E229)+($C230*E230))/$C232</f>
        <v>50.89474802488504</v>
      </c>
      <c r="F232" s="86">
        <f>(($C219*F219)+($C220*F220)+($C221*F221)+($C222*F222)+($C223*F223)+($C224*F224)+($C225*F225)+($C226*F226)+($C227*F227)+($C228*F228)+($C229*F229)+($C230*F230))/$C232</f>
        <v>1.3400282354029449</v>
      </c>
    </row>
    <row r="233" spans="1:6" x14ac:dyDescent="0.25">
      <c r="A233" s="7"/>
      <c r="B233" s="33"/>
      <c r="C233" s="33"/>
      <c r="D233" s="93"/>
      <c r="E233" s="35"/>
      <c r="F233" s="35"/>
    </row>
    <row r="234" spans="1:6" x14ac:dyDescent="0.25">
      <c r="A234" s="9" t="s">
        <v>59</v>
      </c>
      <c r="B234" s="18"/>
      <c r="C234" s="23"/>
      <c r="D234" s="94"/>
      <c r="E234" s="57"/>
      <c r="F234" s="130"/>
    </row>
    <row r="235" spans="1:6" x14ac:dyDescent="0.25">
      <c r="A235" s="7" t="s">
        <v>20</v>
      </c>
      <c r="B235" s="142">
        <v>507</v>
      </c>
      <c r="C235" s="141">
        <v>597255575</v>
      </c>
      <c r="D235" s="96">
        <v>1178018.8856015778</v>
      </c>
      <c r="E235" s="82">
        <v>52</v>
      </c>
      <c r="F235" s="168">
        <v>2.705062775412352</v>
      </c>
    </row>
    <row r="236" spans="1:6" x14ac:dyDescent="0.25">
      <c r="A236" s="7" t="s">
        <v>21</v>
      </c>
      <c r="B236" s="125">
        <v>397</v>
      </c>
      <c r="C236" s="180">
        <v>451462347</v>
      </c>
      <c r="D236" s="96">
        <v>1137184.7531486147</v>
      </c>
      <c r="E236" s="176">
        <v>51</v>
      </c>
      <c r="F236" s="127">
        <v>2.6961346591546427</v>
      </c>
    </row>
    <row r="237" spans="1:6" x14ac:dyDescent="0.25">
      <c r="A237" s="7" t="s">
        <v>22</v>
      </c>
      <c r="B237" s="125">
        <v>552</v>
      </c>
      <c r="C237" s="125">
        <v>681357450</v>
      </c>
      <c r="D237" s="96">
        <v>1234343.206521739</v>
      </c>
      <c r="E237" s="138">
        <v>50</v>
      </c>
      <c r="F237" s="190">
        <v>2.5871601341263677</v>
      </c>
    </row>
    <row r="238" spans="1:6" x14ac:dyDescent="0.25">
      <c r="A238" s="7" t="s">
        <v>23</v>
      </c>
      <c r="B238" s="125">
        <v>391</v>
      </c>
      <c r="C238" s="125">
        <v>465951856</v>
      </c>
      <c r="D238" s="96">
        <v>1191692.7263427109</v>
      </c>
      <c r="E238" s="138">
        <v>51</v>
      </c>
      <c r="F238" s="190">
        <v>2.6010538908551961</v>
      </c>
    </row>
    <row r="239" spans="1:6" x14ac:dyDescent="0.25">
      <c r="A239" s="7" t="s">
        <v>24</v>
      </c>
      <c r="B239" s="125">
        <v>313</v>
      </c>
      <c r="C239" s="125">
        <v>398333244</v>
      </c>
      <c r="D239" s="96">
        <v>1272630.1725239616</v>
      </c>
      <c r="E239" s="138">
        <v>53</v>
      </c>
      <c r="F239" s="190">
        <v>2.5157678345320331</v>
      </c>
    </row>
    <row r="240" spans="1:6" x14ac:dyDescent="0.25">
      <c r="A240" s="7" t="s">
        <v>25</v>
      </c>
      <c r="B240" s="125">
        <v>548</v>
      </c>
      <c r="C240" s="125">
        <v>720738294</v>
      </c>
      <c r="D240" s="96">
        <v>1315215.8649635036</v>
      </c>
      <c r="E240" s="138">
        <v>54</v>
      </c>
      <c r="F240" s="127">
        <v>2.4087829172567901</v>
      </c>
    </row>
    <row r="241" spans="1:6" x14ac:dyDescent="0.25">
      <c r="A241" s="7" t="s">
        <v>26</v>
      </c>
      <c r="B241" s="125">
        <v>650</v>
      </c>
      <c r="C241" s="125">
        <v>825429773</v>
      </c>
      <c r="D241" s="96">
        <v>1269891.9584615384</v>
      </c>
      <c r="E241" s="126">
        <v>54</v>
      </c>
      <c r="F241" s="127">
        <v>2.4183582773067691</v>
      </c>
    </row>
    <row r="242" spans="1:6" x14ac:dyDescent="0.25">
      <c r="A242" s="7" t="s">
        <v>27</v>
      </c>
      <c r="B242" s="125">
        <v>489</v>
      </c>
      <c r="C242" s="125">
        <v>607845024</v>
      </c>
      <c r="D242" s="96">
        <v>1243036.8588957055</v>
      </c>
      <c r="E242" s="126">
        <v>50</v>
      </c>
      <c r="F242" s="127">
        <v>2.3648670756646211</v>
      </c>
    </row>
    <row r="243" spans="1:6" x14ac:dyDescent="0.25">
      <c r="A243" s="7" t="s">
        <v>28</v>
      </c>
      <c r="B243" s="132">
        <v>559</v>
      </c>
      <c r="C243" s="133">
        <v>656988735</v>
      </c>
      <c r="D243" s="96">
        <v>1175292.9069767443</v>
      </c>
      <c r="E243" s="126">
        <v>52</v>
      </c>
      <c r="F243" s="167">
        <v>2.2801208634117609</v>
      </c>
    </row>
    <row r="244" spans="1:6" x14ac:dyDescent="0.25">
      <c r="A244" s="7" t="s">
        <v>29</v>
      </c>
      <c r="B244" s="78">
        <v>479</v>
      </c>
      <c r="C244" s="78">
        <v>630856483</v>
      </c>
      <c r="D244" s="96">
        <v>1317028.1482254697</v>
      </c>
      <c r="E244" s="80">
        <v>53.051046318564978</v>
      </c>
      <c r="F244" s="166">
        <v>2.2710027697377271</v>
      </c>
    </row>
    <row r="245" spans="1:6" x14ac:dyDescent="0.25">
      <c r="A245" s="7" t="s">
        <v>30</v>
      </c>
      <c r="B245" s="125">
        <v>453</v>
      </c>
      <c r="C245" s="137">
        <v>555175734</v>
      </c>
      <c r="D245" s="96">
        <v>1225553.4966887417</v>
      </c>
      <c r="E245" s="138">
        <v>52</v>
      </c>
      <c r="F245" s="177">
        <v>2.3117536670830052</v>
      </c>
    </row>
    <row r="246" spans="1:6" x14ac:dyDescent="0.25">
      <c r="A246" s="7" t="s">
        <v>31</v>
      </c>
      <c r="B246" s="125">
        <v>611</v>
      </c>
      <c r="C246" s="137">
        <v>752623390</v>
      </c>
      <c r="D246" s="96">
        <v>1231789.5090016366</v>
      </c>
      <c r="E246" s="138">
        <v>52</v>
      </c>
      <c r="F246" s="190">
        <v>2.2818043000895862</v>
      </c>
    </row>
    <row r="247" spans="1:6" x14ac:dyDescent="0.25">
      <c r="A247" s="7"/>
      <c r="B247" s="78"/>
      <c r="C247" s="78"/>
      <c r="D247" s="96"/>
      <c r="E247" s="80"/>
      <c r="F247" s="179"/>
    </row>
    <row r="248" spans="1:6" x14ac:dyDescent="0.25">
      <c r="A248" s="29" t="s">
        <v>0</v>
      </c>
      <c r="B248" s="83">
        <f>SUM(B235:B247)</f>
        <v>5949</v>
      </c>
      <c r="C248" s="83">
        <f>SUM(C235:C247)</f>
        <v>7344017905</v>
      </c>
      <c r="D248" s="97">
        <f>C248/B248</f>
        <v>1234496.2018826695</v>
      </c>
      <c r="E248" s="85">
        <f>(($C235*E235)+($C236*E236)+($C237*E237)+($C238*E238)+($C239*E239)+($C240*E240)+($C241*E241)+($C242*E242)+($C243*E243)+($C244*E244)+($C245*E245)+($C246*E246))/$C248</f>
        <v>52.089584423609871</v>
      </c>
      <c r="F248" s="86">
        <f>(($C235*F235)+($C236*F236)+($C237*F237)+($C238*F238)+($C239*F239)+($C240*F240)+($C241*F241)+($C242*F242)+($C243*F243)+($C244*F244)+($C245*F245)+($C246*F246))/$C248</f>
        <v>2.4388416648249134</v>
      </c>
    </row>
    <row r="249" spans="1:6" x14ac:dyDescent="0.25">
      <c r="A249" s="7"/>
      <c r="B249" s="33"/>
      <c r="C249" s="33"/>
      <c r="D249" s="93"/>
      <c r="E249" s="35"/>
      <c r="F249" s="35"/>
    </row>
    <row r="250" spans="1:6" x14ac:dyDescent="0.25">
      <c r="A250" s="9" t="s">
        <v>83</v>
      </c>
      <c r="B250" s="18"/>
      <c r="C250" s="23"/>
      <c r="D250" s="94"/>
      <c r="E250" s="57"/>
      <c r="F250" s="14"/>
    </row>
    <row r="251" spans="1:6" x14ac:dyDescent="0.25">
      <c r="A251" s="7" t="s">
        <v>20</v>
      </c>
      <c r="B251" s="74">
        <v>64</v>
      </c>
      <c r="C251" s="141">
        <v>259750659</v>
      </c>
      <c r="D251" s="96">
        <v>4058604.046875</v>
      </c>
      <c r="E251" s="82">
        <v>41</v>
      </c>
      <c r="F251" s="77">
        <v>0.82395258512125702</v>
      </c>
    </row>
    <row r="252" spans="1:6" x14ac:dyDescent="0.25">
      <c r="A252" s="7" t="s">
        <v>21</v>
      </c>
      <c r="B252" s="125">
        <v>50</v>
      </c>
      <c r="C252" s="180">
        <v>225112672</v>
      </c>
      <c r="D252" s="96">
        <v>4502253.4400000004</v>
      </c>
      <c r="E252" s="176">
        <v>36</v>
      </c>
      <c r="F252" s="127">
        <v>0.99100963245640805</v>
      </c>
    </row>
    <row r="253" spans="1:6" x14ac:dyDescent="0.25">
      <c r="A253" s="7" t="s">
        <v>22</v>
      </c>
      <c r="B253" s="125">
        <v>46</v>
      </c>
      <c r="C253" s="125">
        <v>206188177</v>
      </c>
      <c r="D253" s="96">
        <v>4482351.6739130439</v>
      </c>
      <c r="E253" s="126">
        <v>39</v>
      </c>
      <c r="F253" s="127">
        <v>0.96764991593092198</v>
      </c>
    </row>
    <row r="254" spans="1:6" x14ac:dyDescent="0.25">
      <c r="A254" s="7" t="s">
        <v>23</v>
      </c>
      <c r="B254" s="74">
        <v>50</v>
      </c>
      <c r="C254" s="171">
        <v>228762191</v>
      </c>
      <c r="D254" s="96">
        <v>4575243.82</v>
      </c>
      <c r="E254" s="138">
        <v>40</v>
      </c>
      <c r="F254" s="190">
        <v>0.89558969637600605</v>
      </c>
    </row>
    <row r="255" spans="1:6" x14ac:dyDescent="0.25">
      <c r="A255" s="7" t="s">
        <v>24</v>
      </c>
      <c r="B255" s="125">
        <v>36</v>
      </c>
      <c r="C255" s="180">
        <v>162236317</v>
      </c>
      <c r="D255" s="96">
        <v>4506564.361111111</v>
      </c>
      <c r="E255" s="138">
        <v>40</v>
      </c>
      <c r="F255" s="190">
        <v>0.82034542228914098</v>
      </c>
    </row>
    <row r="256" spans="1:6" x14ac:dyDescent="0.25">
      <c r="A256" s="7" t="s">
        <v>25</v>
      </c>
      <c r="B256" s="125">
        <v>6</v>
      </c>
      <c r="C256" s="125">
        <v>17715850</v>
      </c>
      <c r="D256" s="96">
        <v>2952641.6666666665</v>
      </c>
      <c r="E256" s="138">
        <v>43</v>
      </c>
      <c r="F256" s="190">
        <v>1.4111311018099599</v>
      </c>
    </row>
    <row r="257" spans="1:6" x14ac:dyDescent="0.25">
      <c r="A257" s="7" t="s">
        <v>26</v>
      </c>
      <c r="B257" s="132">
        <v>66</v>
      </c>
      <c r="C257" s="133">
        <v>300420363</v>
      </c>
      <c r="D257" s="96">
        <v>4551823.6818181816</v>
      </c>
      <c r="E257" s="170">
        <v>40</v>
      </c>
      <c r="F257" s="166">
        <v>0.95058697991786945</v>
      </c>
    </row>
    <row r="258" spans="1:6" x14ac:dyDescent="0.25">
      <c r="A258" s="7" t="s">
        <v>27</v>
      </c>
      <c r="B258" s="132">
        <v>29</v>
      </c>
      <c r="C258" s="133">
        <v>132033045</v>
      </c>
      <c r="D258" s="96">
        <v>4552863.6206896547</v>
      </c>
      <c r="E258" s="170">
        <v>37</v>
      </c>
      <c r="F258" s="166">
        <v>1.24</v>
      </c>
    </row>
    <row r="259" spans="1:6" x14ac:dyDescent="0.25">
      <c r="A259" s="7" t="s">
        <v>28</v>
      </c>
      <c r="B259" s="142">
        <v>33</v>
      </c>
      <c r="C259" s="141">
        <v>145707179</v>
      </c>
      <c r="D259" s="96">
        <v>4415369.0606060605</v>
      </c>
      <c r="E259" s="170">
        <v>37</v>
      </c>
      <c r="F259" s="178">
        <v>1.2424650544500626</v>
      </c>
    </row>
    <row r="260" spans="1:6" x14ac:dyDescent="0.25">
      <c r="A260" s="7" t="s">
        <v>29</v>
      </c>
      <c r="B260" s="132">
        <v>41</v>
      </c>
      <c r="C260" s="133">
        <v>174622410</v>
      </c>
      <c r="D260" s="96">
        <v>4259083.1707317075</v>
      </c>
      <c r="E260" s="170">
        <v>37</v>
      </c>
      <c r="F260" s="166">
        <v>0.90263651881794538</v>
      </c>
    </row>
    <row r="261" spans="1:6" x14ac:dyDescent="0.25">
      <c r="A261" s="7" t="s">
        <v>30</v>
      </c>
      <c r="B261" s="74">
        <v>36</v>
      </c>
      <c r="C261" s="141">
        <v>133377039</v>
      </c>
      <c r="D261" s="96">
        <v>3704917.75</v>
      </c>
      <c r="E261" s="82">
        <v>35</v>
      </c>
      <c r="F261" s="77">
        <v>1.576532888168255</v>
      </c>
    </row>
    <row r="262" spans="1:6" x14ac:dyDescent="0.25">
      <c r="A262" s="7" t="s">
        <v>31</v>
      </c>
      <c r="B262" s="125">
        <v>19</v>
      </c>
      <c r="C262" s="137">
        <v>107350129</v>
      </c>
      <c r="D262" s="96">
        <v>5650006.7894736845</v>
      </c>
      <c r="E262" s="138">
        <v>26</v>
      </c>
      <c r="F262" s="127">
        <v>1.5597453827931589</v>
      </c>
    </row>
    <row r="263" spans="1:6" x14ac:dyDescent="0.25">
      <c r="A263" s="7"/>
      <c r="B263" s="78"/>
      <c r="C263" s="78"/>
      <c r="D263" s="96"/>
      <c r="E263" s="80"/>
      <c r="F263" s="81"/>
    </row>
    <row r="264" spans="1:6" x14ac:dyDescent="0.25">
      <c r="A264" s="29" t="s">
        <v>0</v>
      </c>
      <c r="B264" s="83">
        <f>SUM(B251:B263)</f>
        <v>476</v>
      </c>
      <c r="C264" s="83">
        <f>SUM(C251:C263)</f>
        <v>2093276031</v>
      </c>
      <c r="D264" s="97">
        <f>C264/B264</f>
        <v>4397638.7205882352</v>
      </c>
      <c r="E264" s="85">
        <f>(($C251*E251)+($C252*E252)+($C253*E253)+($C254*E254)+($C255*E255)+($C256*E256)+($C257*E257)+($C258*E258)+($C259*E259)+($C260*E260)+($C261*E261)+($C262*E262))/$C264</f>
        <v>37.935955175039219</v>
      </c>
      <c r="F264" s="86">
        <f>(($C251*F251)+($C252*F252)+($C253*F253)+($C254*F254)+($C255*F255)+($C256*F256)+($C257*F257)+($C258*F258)+($C259*F259)+($C260*F260)+($C261*F261)+($C262*F262))/$C264</f>
        <v>1.0343885477901409</v>
      </c>
    </row>
    <row r="265" spans="1:6" x14ac:dyDescent="0.25">
      <c r="A265" s="227"/>
      <c r="B265" s="228"/>
      <c r="C265" s="228"/>
      <c r="D265" s="159"/>
      <c r="E265" s="217"/>
      <c r="F265" s="163"/>
    </row>
    <row r="266" spans="1:6" x14ac:dyDescent="0.25">
      <c r="A266" s="9" t="s">
        <v>84</v>
      </c>
      <c r="B266" s="18"/>
      <c r="C266" s="23"/>
      <c r="D266" s="94"/>
      <c r="E266" s="57"/>
      <c r="F266" s="14"/>
    </row>
    <row r="267" spans="1:6" x14ac:dyDescent="0.25">
      <c r="A267" s="7" t="s">
        <v>20</v>
      </c>
      <c r="B267" s="74">
        <v>0</v>
      </c>
      <c r="C267" s="141">
        <v>0</v>
      </c>
      <c r="D267" s="96">
        <v>0</v>
      </c>
      <c r="E267" s="82">
        <v>0</v>
      </c>
      <c r="F267" s="77">
        <v>0</v>
      </c>
    </row>
    <row r="268" spans="1:6" x14ac:dyDescent="0.25">
      <c r="A268" s="7" t="s">
        <v>21</v>
      </c>
      <c r="B268" s="125">
        <v>0</v>
      </c>
      <c r="C268" s="180">
        <v>0</v>
      </c>
      <c r="D268" s="96">
        <v>0</v>
      </c>
      <c r="E268" s="176">
        <v>0</v>
      </c>
      <c r="F268" s="127">
        <v>0</v>
      </c>
    </row>
    <row r="269" spans="1:6" x14ac:dyDescent="0.25">
      <c r="A269" s="7" t="s">
        <v>22</v>
      </c>
      <c r="B269" s="125">
        <v>0</v>
      </c>
      <c r="C269" s="125">
        <v>0</v>
      </c>
      <c r="D269" s="96">
        <v>0</v>
      </c>
      <c r="E269" s="126">
        <v>0</v>
      </c>
      <c r="F269" s="127">
        <v>0</v>
      </c>
    </row>
    <row r="270" spans="1:6" x14ac:dyDescent="0.25">
      <c r="A270" s="7" t="s">
        <v>23</v>
      </c>
      <c r="B270" s="74">
        <v>0</v>
      </c>
      <c r="C270" s="171">
        <v>0</v>
      </c>
      <c r="D270" s="96">
        <v>0</v>
      </c>
      <c r="E270" s="138">
        <v>0</v>
      </c>
      <c r="F270" s="190">
        <v>0</v>
      </c>
    </row>
    <row r="271" spans="1:6" x14ac:dyDescent="0.25">
      <c r="A271" s="7" t="s">
        <v>24</v>
      </c>
      <c r="B271" s="125">
        <v>0</v>
      </c>
      <c r="C271" s="180">
        <v>0</v>
      </c>
      <c r="D271" s="96">
        <v>0</v>
      </c>
      <c r="E271" s="138">
        <v>0</v>
      </c>
      <c r="F271" s="190">
        <v>0</v>
      </c>
    </row>
    <row r="272" spans="1:6" x14ac:dyDescent="0.25">
      <c r="A272" s="7" t="s">
        <v>25</v>
      </c>
      <c r="B272" s="125">
        <v>0</v>
      </c>
      <c r="C272" s="125">
        <v>0</v>
      </c>
      <c r="D272" s="96">
        <v>0</v>
      </c>
      <c r="E272" s="138">
        <v>0</v>
      </c>
      <c r="F272" s="190">
        <v>0</v>
      </c>
    </row>
    <row r="273" spans="1:6" x14ac:dyDescent="0.25">
      <c r="A273" s="7" t="s">
        <v>26</v>
      </c>
      <c r="B273" s="132">
        <v>0</v>
      </c>
      <c r="C273" s="133">
        <v>0</v>
      </c>
      <c r="D273" s="96">
        <v>0</v>
      </c>
      <c r="E273" s="170">
        <v>0</v>
      </c>
      <c r="F273" s="166">
        <v>0</v>
      </c>
    </row>
    <row r="274" spans="1:6" x14ac:dyDescent="0.25">
      <c r="A274" s="7" t="s">
        <v>27</v>
      </c>
      <c r="B274" s="132">
        <v>0</v>
      </c>
      <c r="C274" s="133">
        <v>0</v>
      </c>
      <c r="D274" s="96">
        <v>0</v>
      </c>
      <c r="E274" s="170">
        <v>0</v>
      </c>
      <c r="F274" s="166">
        <v>0</v>
      </c>
    </row>
    <row r="275" spans="1:6" x14ac:dyDescent="0.25">
      <c r="A275" s="7" t="s">
        <v>28</v>
      </c>
      <c r="B275" s="142">
        <v>0</v>
      </c>
      <c r="C275" s="141">
        <v>0</v>
      </c>
      <c r="D275" s="96">
        <v>0</v>
      </c>
      <c r="E275" s="82">
        <v>0</v>
      </c>
      <c r="F275" s="178">
        <v>0</v>
      </c>
    </row>
    <row r="276" spans="1:6" x14ac:dyDescent="0.25">
      <c r="A276" s="7" t="s">
        <v>29</v>
      </c>
      <c r="B276" s="132">
        <v>0</v>
      </c>
      <c r="C276" s="133">
        <v>0</v>
      </c>
      <c r="D276" s="96">
        <v>0</v>
      </c>
      <c r="E276" s="170">
        <v>0</v>
      </c>
      <c r="F276" s="166">
        <v>0</v>
      </c>
    </row>
    <row r="277" spans="1:6" x14ac:dyDescent="0.25">
      <c r="A277" s="7" t="s">
        <v>30</v>
      </c>
      <c r="B277" s="132">
        <v>0</v>
      </c>
      <c r="C277" s="133">
        <v>0</v>
      </c>
      <c r="D277" s="96">
        <v>0</v>
      </c>
      <c r="E277" s="170">
        <v>0</v>
      </c>
      <c r="F277" s="166">
        <v>0</v>
      </c>
    </row>
    <row r="278" spans="1:6" x14ac:dyDescent="0.25">
      <c r="A278" s="7" t="s">
        <v>31</v>
      </c>
      <c r="B278" s="132">
        <v>0</v>
      </c>
      <c r="C278" s="133">
        <v>0</v>
      </c>
      <c r="D278" s="96">
        <v>0</v>
      </c>
      <c r="E278" s="170">
        <v>0</v>
      </c>
      <c r="F278" s="166">
        <v>0</v>
      </c>
    </row>
    <row r="279" spans="1:6" x14ac:dyDescent="0.25">
      <c r="A279" s="1"/>
      <c r="B279" s="125"/>
      <c r="C279" s="137"/>
      <c r="D279" s="96"/>
      <c r="E279" s="138"/>
      <c r="F279" s="138"/>
    </row>
    <row r="280" spans="1:6" x14ac:dyDescent="0.25">
      <c r="A280" s="29" t="s">
        <v>0</v>
      </c>
      <c r="B280" s="83">
        <f>SUM(B267:B279)</f>
        <v>0</v>
      </c>
      <c r="C280" s="83">
        <f>SUM(C267:C279)</f>
        <v>0</v>
      </c>
      <c r="D280" s="97">
        <v>0</v>
      </c>
      <c r="E280" s="85">
        <v>0</v>
      </c>
      <c r="F280" s="86">
        <v>0</v>
      </c>
    </row>
    <row r="281" spans="1:6" x14ac:dyDescent="0.25">
      <c r="A281" s="227"/>
      <c r="B281" s="228"/>
      <c r="C281" s="228"/>
      <c r="D281" s="159"/>
      <c r="E281" s="217"/>
      <c r="F281" s="163"/>
    </row>
    <row r="282" spans="1:6" x14ac:dyDescent="0.25">
      <c r="A282" s="9" t="s">
        <v>95</v>
      </c>
      <c r="B282" s="18"/>
      <c r="C282" s="23"/>
      <c r="D282" s="94"/>
      <c r="E282" s="57"/>
      <c r="F282" s="14"/>
    </row>
    <row r="283" spans="1:6" x14ac:dyDescent="0.25">
      <c r="A283" s="7" t="s">
        <v>20</v>
      </c>
      <c r="B283" s="74">
        <v>0</v>
      </c>
      <c r="C283" s="141">
        <v>0</v>
      </c>
      <c r="D283" s="96">
        <v>0</v>
      </c>
      <c r="E283" s="82">
        <v>0</v>
      </c>
      <c r="F283" s="77">
        <v>0</v>
      </c>
    </row>
    <row r="284" spans="1:6" x14ac:dyDescent="0.25">
      <c r="A284" s="7" t="s">
        <v>21</v>
      </c>
      <c r="B284" s="125">
        <v>0</v>
      </c>
      <c r="C284" s="180">
        <v>0</v>
      </c>
      <c r="D284" s="96">
        <v>0</v>
      </c>
      <c r="E284" s="176">
        <v>0</v>
      </c>
      <c r="F284" s="127">
        <v>0</v>
      </c>
    </row>
    <row r="285" spans="1:6" x14ac:dyDescent="0.25">
      <c r="A285" s="7" t="s">
        <v>22</v>
      </c>
      <c r="B285" s="125">
        <v>0</v>
      </c>
      <c r="C285" s="125">
        <v>0</v>
      </c>
      <c r="D285" s="96">
        <v>0</v>
      </c>
      <c r="E285" s="126">
        <v>0</v>
      </c>
      <c r="F285" s="127">
        <v>0</v>
      </c>
    </row>
    <row r="286" spans="1:6" x14ac:dyDescent="0.25">
      <c r="A286" s="7" t="s">
        <v>23</v>
      </c>
      <c r="B286" s="74">
        <v>0</v>
      </c>
      <c r="C286" s="171">
        <v>0</v>
      </c>
      <c r="D286" s="96">
        <v>0</v>
      </c>
      <c r="E286" s="138">
        <v>0</v>
      </c>
      <c r="F286" s="190">
        <v>0</v>
      </c>
    </row>
    <row r="287" spans="1:6" x14ac:dyDescent="0.25">
      <c r="A287" s="7" t="s">
        <v>24</v>
      </c>
      <c r="B287" s="125">
        <v>0</v>
      </c>
      <c r="C287" s="180">
        <v>0</v>
      </c>
      <c r="D287" s="96">
        <v>0</v>
      </c>
      <c r="E287" s="138">
        <v>0</v>
      </c>
      <c r="F287" s="190">
        <v>0</v>
      </c>
    </row>
    <row r="288" spans="1:6" x14ac:dyDescent="0.25">
      <c r="A288" s="7" t="s">
        <v>25</v>
      </c>
      <c r="B288" s="125">
        <v>0</v>
      </c>
      <c r="C288" s="125">
        <v>0</v>
      </c>
      <c r="D288" s="96">
        <v>0</v>
      </c>
      <c r="E288" s="138">
        <v>0</v>
      </c>
      <c r="F288" s="190">
        <v>0</v>
      </c>
    </row>
    <row r="289" spans="1:6" x14ac:dyDescent="0.25">
      <c r="A289" s="7" t="s">
        <v>96</v>
      </c>
      <c r="B289" s="132">
        <v>262</v>
      </c>
      <c r="C289" s="133">
        <v>1591177405</v>
      </c>
      <c r="D289" s="96">
        <v>6073196.2022900768</v>
      </c>
      <c r="E289" s="170">
        <v>52</v>
      </c>
      <c r="F289" s="166">
        <v>0.6803307889040825</v>
      </c>
    </row>
    <row r="290" spans="1:6" x14ac:dyDescent="0.25">
      <c r="A290" s="7" t="s">
        <v>98</v>
      </c>
      <c r="B290" s="132">
        <v>496</v>
      </c>
      <c r="C290" s="133">
        <v>1436463527</v>
      </c>
      <c r="D290" s="96">
        <v>2896095.8205645164</v>
      </c>
      <c r="E290" s="170">
        <v>30</v>
      </c>
      <c r="F290" s="166">
        <v>0.48096774193548664</v>
      </c>
    </row>
    <row r="291" spans="1:6" x14ac:dyDescent="0.25">
      <c r="A291" s="7" t="s">
        <v>99</v>
      </c>
      <c r="B291" s="142">
        <v>317</v>
      </c>
      <c r="C291" s="141">
        <v>1203007164</v>
      </c>
      <c r="D291" s="96">
        <v>3794975.280757098</v>
      </c>
      <c r="E291" s="170">
        <v>45</v>
      </c>
      <c r="F291" s="178">
        <v>0.58251429274115296</v>
      </c>
    </row>
    <row r="292" spans="1:6" x14ac:dyDescent="0.25">
      <c r="A292" s="7" t="s">
        <v>100</v>
      </c>
      <c r="B292" s="132">
        <v>562</v>
      </c>
      <c r="C292" s="133">
        <v>2268654773</v>
      </c>
      <c r="D292" s="96">
        <v>4036752.2651245552</v>
      </c>
      <c r="E292" s="170">
        <v>49</v>
      </c>
      <c r="F292" s="166">
        <v>0.62116632046510167</v>
      </c>
    </row>
    <row r="293" spans="1:6" x14ac:dyDescent="0.25">
      <c r="A293" s="7" t="s">
        <v>103</v>
      </c>
      <c r="B293" s="74">
        <v>331</v>
      </c>
      <c r="C293" s="141">
        <v>1291780277</v>
      </c>
      <c r="D293" s="96">
        <v>3902659.4471299094</v>
      </c>
      <c r="E293" s="82">
        <v>46</v>
      </c>
      <c r="F293" s="127">
        <v>0.60078628097834053</v>
      </c>
    </row>
    <row r="294" spans="1:6" x14ac:dyDescent="0.25">
      <c r="A294" s="7" t="s">
        <v>31</v>
      </c>
      <c r="B294" s="125">
        <v>0</v>
      </c>
      <c r="C294" s="137">
        <v>0</v>
      </c>
      <c r="D294" s="96">
        <v>0</v>
      </c>
      <c r="E294" s="138">
        <v>0</v>
      </c>
      <c r="F294" s="77">
        <v>0</v>
      </c>
    </row>
    <row r="295" spans="1:6" x14ac:dyDescent="0.25">
      <c r="A295" s="248" t="s">
        <v>97</v>
      </c>
      <c r="B295" s="249"/>
      <c r="C295" s="137"/>
      <c r="D295" s="96"/>
      <c r="E295" s="138"/>
      <c r="F295" s="138"/>
    </row>
    <row r="296" spans="1:6" x14ac:dyDescent="0.25">
      <c r="A296" s="29" t="s">
        <v>0</v>
      </c>
      <c r="B296" s="83">
        <f>SUM(B283:B294)</f>
        <v>1968</v>
      </c>
      <c r="C296" s="83">
        <f>SUM(C283:C294)</f>
        <v>7791083146</v>
      </c>
      <c r="D296" s="97">
        <f>C296/B296</f>
        <v>3958883.712398374</v>
      </c>
      <c r="E296" s="85">
        <f>(($C283*E283)+($C284*E284)+($C285*E285)+($C286*E286)+($C287*E287)+($C288*E288)+($C289*E289)+($C290*E290)+($C291*E291)+($C292*E292)+($C293*E293)+($C294*E294))/$C296</f>
        <v>44.994569214548591</v>
      </c>
      <c r="F296" s="86">
        <f>(($C283*F283)+($C284*F284)+($C285*F285)+($C286*F286)+($C287*F287)+($C288*F288)+($C289*F289)+($C290*F290)+($C291*F291)+($C292*F292)+($C293*F293)+($C294*F294))/$C296</f>
        <v>0.59805346501610501</v>
      </c>
    </row>
    <row r="297" spans="1:6" x14ac:dyDescent="0.25">
      <c r="A297" s="223"/>
      <c r="B297" s="224"/>
      <c r="C297" s="224"/>
      <c r="D297" s="162"/>
      <c r="E297" s="225"/>
      <c r="F297" s="226"/>
    </row>
    <row r="298" spans="1:6" x14ac:dyDescent="0.25">
      <c r="A298" s="40"/>
      <c r="B298" s="42"/>
      <c r="C298" s="42"/>
      <c r="D298" s="101"/>
      <c r="E298" s="61"/>
      <c r="F298" s="108"/>
    </row>
    <row r="299" spans="1:6" x14ac:dyDescent="0.25">
      <c r="A299" s="90" t="s">
        <v>0</v>
      </c>
      <c r="B299" s="70">
        <f>SUM(B24,B40,B56,B72,B88,B104,B120,B136,B152,B168,B184,B200,B216, B232,B248,B264,B280,B296)</f>
        <v>77672</v>
      </c>
      <c r="C299" s="70">
        <f>SUM(C24,C40,C56,C72,C88,C104,C120,C136,C152,C168,C184,C200,C216, C232,C248,C264,C280,C296)</f>
        <v>118865535776.33</v>
      </c>
      <c r="D299" s="102">
        <f>C299/B299</f>
        <v>1530352.4536040016</v>
      </c>
      <c r="E299" s="72">
        <f>(($C24*E24)+($C40*E40)+($C56*E56)+($C72*E72)+($C88*E88)+($C104*E104)+($C120*E120)+($C136*E136)+($C152*E152)+($C168*E168)+($C184*E184)+($C200*E200)+($C216*E216)+($C232*E232)+($C248*E248)+($C264*E264)+($C280*E280)+($C296*E296))/$C299</f>
        <v>52.726628083398836</v>
      </c>
      <c r="F299" s="73">
        <f>(($C24*F24)+($C40*F40)+($C56*F56)+($C72*F72)+($C88*F88)+($C104*F104)+($C120*F120)+($C136*F136)+($C152*F152)+($C168*F168)+($C184*F184)+($C200*F200)+($C216*F216)+($C232*F232)+($C248*F248)+($C264*F264)+($C280*F280)+(C296*F296))/$C299</f>
        <v>1.816173479491171</v>
      </c>
    </row>
    <row r="300" spans="1:6" x14ac:dyDescent="0.25">
      <c r="A300" s="41"/>
      <c r="B300" s="43"/>
      <c r="C300" s="43"/>
      <c r="D300" s="103"/>
      <c r="E300" s="63"/>
      <c r="F300" s="109"/>
    </row>
    <row r="301" spans="1:6" x14ac:dyDescent="0.25">
      <c r="A301" s="10"/>
      <c r="B301" s="2"/>
      <c r="C301" s="3"/>
      <c r="D301" s="4"/>
      <c r="E301" s="55"/>
      <c r="F301" s="14"/>
    </row>
    <row r="302" spans="1:6" x14ac:dyDescent="0.25">
      <c r="A302" s="131" t="s">
        <v>58</v>
      </c>
      <c r="B302" s="2"/>
      <c r="C302" s="3"/>
      <c r="D302" s="4"/>
      <c r="E302" s="55"/>
      <c r="F302" s="14"/>
    </row>
    <row r="303" spans="1:6" x14ac:dyDescent="0.25">
      <c r="A303" s="110" t="s">
        <v>7</v>
      </c>
      <c r="B303" s="111" t="s">
        <v>51</v>
      </c>
      <c r="C303" s="112" t="s">
        <v>3</v>
      </c>
      <c r="D303" s="61" t="s">
        <v>11</v>
      </c>
      <c r="E303" s="113" t="s">
        <v>13</v>
      </c>
      <c r="F303" s="62" t="s">
        <v>15</v>
      </c>
    </row>
    <row r="304" spans="1:6" x14ac:dyDescent="0.25">
      <c r="A304" s="114"/>
      <c r="B304" s="115" t="s">
        <v>9</v>
      </c>
      <c r="C304" s="116" t="s">
        <v>50</v>
      </c>
      <c r="D304" s="117" t="s">
        <v>52</v>
      </c>
      <c r="E304" s="118" t="s">
        <v>52</v>
      </c>
      <c r="F304" s="119" t="s">
        <v>60</v>
      </c>
    </row>
    <row r="305" spans="1:6" x14ac:dyDescent="0.25">
      <c r="A305" s="41"/>
      <c r="B305" s="120" t="s">
        <v>4</v>
      </c>
      <c r="C305" s="120" t="s">
        <v>5</v>
      </c>
      <c r="D305" s="121" t="s">
        <v>6</v>
      </c>
      <c r="E305" s="122" t="s">
        <v>17</v>
      </c>
      <c r="F305" s="122" t="s">
        <v>18</v>
      </c>
    </row>
    <row r="306" spans="1:6" x14ac:dyDescent="0.25">
      <c r="A306" s="32"/>
      <c r="B306" s="87"/>
      <c r="C306" s="87"/>
      <c r="D306" s="98"/>
      <c r="E306" s="88"/>
      <c r="F306" s="89"/>
    </row>
    <row r="307" spans="1:6" x14ac:dyDescent="0.25">
      <c r="A307" s="9" t="s">
        <v>32</v>
      </c>
      <c r="B307" s="78"/>
      <c r="C307" s="78"/>
      <c r="D307" s="99"/>
      <c r="E307" s="80"/>
      <c r="F307" s="81"/>
    </row>
    <row r="308" spans="1:6" x14ac:dyDescent="0.25">
      <c r="A308" s="7" t="s">
        <v>20</v>
      </c>
      <c r="B308" s="136">
        <v>17</v>
      </c>
      <c r="C308" s="141">
        <v>89806380</v>
      </c>
      <c r="D308" s="96">
        <v>5282728.2352941176</v>
      </c>
      <c r="E308" s="138">
        <v>288</v>
      </c>
      <c r="F308" s="190">
        <v>5.5507999999999997</v>
      </c>
    </row>
    <row r="309" spans="1:6" x14ac:dyDescent="0.25">
      <c r="A309" s="7" t="s">
        <v>21</v>
      </c>
      <c r="B309" s="136">
        <v>28</v>
      </c>
      <c r="C309" s="137">
        <v>140840086</v>
      </c>
      <c r="D309" s="96">
        <v>5030003.0714285718</v>
      </c>
      <c r="E309" s="138">
        <v>285</v>
      </c>
      <c r="F309" s="127">
        <v>5.2549000000000001</v>
      </c>
    </row>
    <row r="310" spans="1:6" x14ac:dyDescent="0.25">
      <c r="A310" s="7" t="s">
        <v>22</v>
      </c>
      <c r="B310" s="142">
        <v>26</v>
      </c>
      <c r="C310" s="141">
        <v>128476262</v>
      </c>
      <c r="D310" s="96">
        <v>4941394.692307692</v>
      </c>
      <c r="E310" s="82">
        <v>271</v>
      </c>
      <c r="F310" s="169">
        <v>4.8310000000000004</v>
      </c>
    </row>
    <row r="311" spans="1:6" x14ac:dyDescent="0.25">
      <c r="A311" s="7" t="s">
        <v>23</v>
      </c>
      <c r="B311" s="125">
        <v>31</v>
      </c>
      <c r="C311" s="137">
        <v>150892667</v>
      </c>
      <c r="D311" s="96">
        <v>4867505.3870967738</v>
      </c>
      <c r="E311" s="138">
        <v>265</v>
      </c>
      <c r="F311" s="190">
        <v>4.9321000000000002</v>
      </c>
    </row>
    <row r="312" spans="1:6" x14ac:dyDescent="0.25">
      <c r="A312" s="7" t="s">
        <v>24</v>
      </c>
      <c r="B312" s="125">
        <v>35</v>
      </c>
      <c r="C312" s="137">
        <v>189831475</v>
      </c>
      <c r="D312" s="96">
        <v>5423756.4285714282</v>
      </c>
      <c r="E312" s="138">
        <v>266</v>
      </c>
      <c r="F312" s="190">
        <v>5.0324999999999998</v>
      </c>
    </row>
    <row r="313" spans="1:6" x14ac:dyDescent="0.25">
      <c r="A313" s="7" t="s">
        <v>25</v>
      </c>
      <c r="B313" s="125">
        <v>30</v>
      </c>
      <c r="C313" s="137">
        <v>139235569</v>
      </c>
      <c r="D313" s="96">
        <v>4641185.6333333338</v>
      </c>
      <c r="E313" s="138">
        <v>240</v>
      </c>
      <c r="F313" s="190">
        <v>5.1223000000000001</v>
      </c>
    </row>
    <row r="314" spans="1:6" x14ac:dyDescent="0.25">
      <c r="A314" s="7" t="s">
        <v>26</v>
      </c>
      <c r="B314" s="125">
        <v>29</v>
      </c>
      <c r="C314" s="137">
        <v>162979831</v>
      </c>
      <c r="D314" s="96">
        <v>5619994.1724137934</v>
      </c>
      <c r="E314" s="138">
        <v>269</v>
      </c>
      <c r="F314" s="190">
        <v>5.3052000000000001</v>
      </c>
    </row>
    <row r="315" spans="1:6" x14ac:dyDescent="0.25">
      <c r="A315" s="7" t="s">
        <v>27</v>
      </c>
      <c r="B315" s="78">
        <v>38</v>
      </c>
      <c r="C315" s="78">
        <v>161644242</v>
      </c>
      <c r="D315" s="96">
        <v>4253795.8421052629</v>
      </c>
      <c r="E315" s="80">
        <v>258</v>
      </c>
      <c r="F315" s="81">
        <v>5.3845000000000001</v>
      </c>
    </row>
    <row r="316" spans="1:6" x14ac:dyDescent="0.25">
      <c r="A316" s="7" t="s">
        <v>28</v>
      </c>
      <c r="B316" s="132">
        <v>24</v>
      </c>
      <c r="C316" s="133">
        <v>87231395</v>
      </c>
      <c r="D316" s="96">
        <v>3634641.4583333335</v>
      </c>
      <c r="E316" s="80">
        <v>249</v>
      </c>
      <c r="F316" s="191">
        <v>5.3089000000000004</v>
      </c>
    </row>
    <row r="317" spans="1:6" x14ac:dyDescent="0.25">
      <c r="A317" s="7" t="s">
        <v>29</v>
      </c>
      <c r="B317" s="78">
        <v>26</v>
      </c>
      <c r="C317" s="78">
        <v>95653480</v>
      </c>
      <c r="D317" s="96">
        <v>3678980</v>
      </c>
      <c r="E317" s="80">
        <v>254</v>
      </c>
      <c r="F317" s="81">
        <v>5.2046000000000001</v>
      </c>
    </row>
    <row r="318" spans="1:6" x14ac:dyDescent="0.25">
      <c r="A318" s="7" t="s">
        <v>30</v>
      </c>
      <c r="B318" s="125">
        <v>34</v>
      </c>
      <c r="C318" s="137">
        <v>150958204</v>
      </c>
      <c r="D318" s="96">
        <v>4439947.176470588</v>
      </c>
      <c r="E318" s="80">
        <v>246</v>
      </c>
      <c r="F318" s="190">
        <v>5.1744000000000003</v>
      </c>
    </row>
    <row r="319" spans="1:6" x14ac:dyDescent="0.25">
      <c r="A319" s="7" t="s">
        <v>31</v>
      </c>
      <c r="B319" s="125">
        <v>25</v>
      </c>
      <c r="C319" s="137">
        <v>122526401</v>
      </c>
      <c r="D319" s="96">
        <v>4901056.04</v>
      </c>
      <c r="E319" s="138">
        <v>246</v>
      </c>
      <c r="F319" s="190">
        <v>5.319</v>
      </c>
    </row>
    <row r="320" spans="1:6" x14ac:dyDescent="0.25">
      <c r="A320" s="7"/>
      <c r="B320" s="78"/>
      <c r="C320" s="78"/>
      <c r="D320" s="96"/>
      <c r="E320" s="80"/>
      <c r="F320" s="81"/>
    </row>
    <row r="321" spans="1:6" x14ac:dyDescent="0.25">
      <c r="A321" s="29" t="s">
        <v>0</v>
      </c>
      <c r="B321" s="83">
        <f>SUM(B308:B320)</f>
        <v>343</v>
      </c>
      <c r="C321" s="83">
        <f>SUM(C308:C320)</f>
        <v>1620075992</v>
      </c>
      <c r="D321" s="97">
        <f>C321/B321</f>
        <v>4723253.6209912533</v>
      </c>
      <c r="E321" s="85">
        <f>(($C308*E308)+($C309*E309)+($C310*E310)+($C311*E311)+($C312*E312)+($C313*E313)+($C314*E314)+($C315*E315)+($C316*E316)+($C317*E317)+($C318*E318)+($C319*E319))/$C321</f>
        <v>261.44366053725213</v>
      </c>
      <c r="F321" s="86">
        <f>(($C308*F308)+($C309*F309)+($C310*F310)+($C311*F311)+($C312*F312)+($C313*F313)+($C314*F314)+($C315*F315)+($C316*F316)+($C317*F317)+($C318*F318)+($C319*F319))/$C321</f>
        <v>5.1854410498384818</v>
      </c>
    </row>
    <row r="322" spans="1:6" x14ac:dyDescent="0.25">
      <c r="A322" s="7"/>
      <c r="B322" s="33"/>
      <c r="C322" s="33"/>
      <c r="D322" s="93"/>
      <c r="E322" s="35"/>
      <c r="F322" s="35"/>
    </row>
    <row r="323" spans="1:6" x14ac:dyDescent="0.25">
      <c r="A323" s="9" t="s">
        <v>59</v>
      </c>
      <c r="B323" s="18"/>
      <c r="C323" s="23"/>
      <c r="D323" s="94"/>
      <c r="E323" s="57"/>
      <c r="F323" s="14"/>
    </row>
    <row r="324" spans="1:6" x14ac:dyDescent="0.25">
      <c r="A324" s="7" t="s">
        <v>20</v>
      </c>
      <c r="B324" s="142">
        <v>0</v>
      </c>
      <c r="C324" s="141">
        <v>0</v>
      </c>
      <c r="D324" s="96">
        <v>0</v>
      </c>
      <c r="E324" s="82">
        <v>0</v>
      </c>
      <c r="F324" s="168">
        <v>0</v>
      </c>
    </row>
    <row r="325" spans="1:6" x14ac:dyDescent="0.25">
      <c r="A325" s="7" t="s">
        <v>21</v>
      </c>
      <c r="B325" s="136">
        <v>0</v>
      </c>
      <c r="C325" s="137">
        <v>0</v>
      </c>
      <c r="D325" s="96">
        <v>0</v>
      </c>
      <c r="E325" s="138">
        <v>0</v>
      </c>
      <c r="F325" s="127">
        <v>0</v>
      </c>
    </row>
    <row r="326" spans="1:6" x14ac:dyDescent="0.25">
      <c r="A326" s="7" t="s">
        <v>22</v>
      </c>
      <c r="B326" s="125">
        <v>2</v>
      </c>
      <c r="C326" s="137">
        <v>16116312</v>
      </c>
      <c r="D326" s="96">
        <v>8058156</v>
      </c>
      <c r="E326" s="138">
        <v>258</v>
      </c>
      <c r="F326" s="190">
        <v>4.95</v>
      </c>
    </row>
    <row r="327" spans="1:6" x14ac:dyDescent="0.25">
      <c r="A327" s="7" t="s">
        <v>23</v>
      </c>
      <c r="B327" s="125">
        <v>0</v>
      </c>
      <c r="C327" s="137">
        <v>0</v>
      </c>
      <c r="D327" s="96">
        <v>0</v>
      </c>
      <c r="E327" s="138">
        <v>0</v>
      </c>
      <c r="F327" s="190">
        <v>0</v>
      </c>
    </row>
    <row r="328" spans="1:6" x14ac:dyDescent="0.25">
      <c r="A328" s="7" t="s">
        <v>24</v>
      </c>
      <c r="B328" s="125">
        <v>0</v>
      </c>
      <c r="C328" s="137">
        <v>0</v>
      </c>
      <c r="D328" s="96">
        <v>0</v>
      </c>
      <c r="E328" s="138">
        <v>0</v>
      </c>
      <c r="F328" s="190">
        <v>0</v>
      </c>
    </row>
    <row r="329" spans="1:6" x14ac:dyDescent="0.25">
      <c r="A329" s="7" t="s">
        <v>25</v>
      </c>
      <c r="B329" s="74">
        <v>3</v>
      </c>
      <c r="C329" s="141">
        <v>16049662</v>
      </c>
      <c r="D329" s="96">
        <v>5349887.333333333</v>
      </c>
      <c r="E329" s="82">
        <v>254</v>
      </c>
      <c r="F329" s="169">
        <v>4.7763</v>
      </c>
    </row>
    <row r="330" spans="1:6" x14ac:dyDescent="0.25">
      <c r="A330" s="7" t="s">
        <v>26</v>
      </c>
      <c r="B330" s="78">
        <v>2</v>
      </c>
      <c r="C330" s="78">
        <v>16210065</v>
      </c>
      <c r="D330" s="96">
        <v>8105032.5</v>
      </c>
      <c r="E330" s="80">
        <v>262</v>
      </c>
      <c r="F330" s="81">
        <v>4.8914355525409672</v>
      </c>
    </row>
    <row r="331" spans="1:6" x14ac:dyDescent="0.25">
      <c r="A331" s="7" t="s">
        <v>27</v>
      </c>
      <c r="B331" s="78">
        <v>2</v>
      </c>
      <c r="C331" s="78">
        <v>17887865</v>
      </c>
      <c r="D331" s="96">
        <v>8943932.5</v>
      </c>
      <c r="E331" s="80">
        <v>283</v>
      </c>
      <c r="F331" s="81">
        <v>4.9780844751455815</v>
      </c>
    </row>
    <row r="332" spans="1:6" x14ac:dyDescent="0.25">
      <c r="A332" s="7" t="s">
        <v>28</v>
      </c>
      <c r="B332" s="132">
        <v>0</v>
      </c>
      <c r="C332" s="133">
        <v>0</v>
      </c>
      <c r="D332" s="96">
        <v>0</v>
      </c>
      <c r="E332" s="134">
        <v>0</v>
      </c>
      <c r="F332" s="191">
        <v>0</v>
      </c>
    </row>
    <row r="333" spans="1:6" x14ac:dyDescent="0.25">
      <c r="A333" s="7" t="s">
        <v>29</v>
      </c>
      <c r="B333" s="78">
        <v>1</v>
      </c>
      <c r="C333" s="78">
        <v>9444851</v>
      </c>
      <c r="D333" s="96">
        <v>9444851</v>
      </c>
      <c r="E333" s="80">
        <v>240</v>
      </c>
      <c r="F333" s="81">
        <v>4.75</v>
      </c>
    </row>
    <row r="334" spans="1:6" x14ac:dyDescent="0.25">
      <c r="A334" s="7" t="s">
        <v>30</v>
      </c>
      <c r="B334" s="125">
        <v>0</v>
      </c>
      <c r="C334" s="137">
        <v>0</v>
      </c>
      <c r="D334" s="96">
        <v>0</v>
      </c>
      <c r="E334" s="138">
        <v>0</v>
      </c>
      <c r="F334" s="189">
        <v>0</v>
      </c>
    </row>
    <row r="335" spans="1:6" x14ac:dyDescent="0.25">
      <c r="A335" s="7" t="s">
        <v>31</v>
      </c>
      <c r="B335" s="125">
        <v>2</v>
      </c>
      <c r="C335" s="137">
        <v>15225474</v>
      </c>
      <c r="D335" s="96">
        <v>7612737</v>
      </c>
      <c r="E335" s="138">
        <v>240</v>
      </c>
      <c r="F335" s="190">
        <v>4.875</v>
      </c>
    </row>
    <row r="336" spans="1:6" x14ac:dyDescent="0.25">
      <c r="A336" s="7"/>
      <c r="B336" s="78"/>
      <c r="C336" s="78"/>
      <c r="D336" s="96"/>
      <c r="E336" s="80"/>
      <c r="F336" s="81"/>
    </row>
    <row r="337" spans="1:6" x14ac:dyDescent="0.25">
      <c r="A337" s="29" t="s">
        <v>0</v>
      </c>
      <c r="B337" s="83">
        <f>SUM(B324:B336)</f>
        <v>12</v>
      </c>
      <c r="C337" s="83">
        <f>SUM(C324:C336)</f>
        <v>90934229</v>
      </c>
      <c r="D337" s="97">
        <f>C337/B337</f>
        <v>7577852.416666667</v>
      </c>
      <c r="E337" s="85">
        <f>(($C324*E324)+($C325*E325)+($C326*E326)+($C327*E327)+($C328*E328)+($C329*E329)+($C330*E330)+($C331*E331)+($C332*E332)+($C333*E333)+($C334*E334)+($C335*E335))/$C337</f>
        <v>258.04148478566856</v>
      </c>
      <c r="F337" s="86">
        <f>(($C324*F324)+($C325*F325)+($C326*F326)+($C327*F327)+($C328*F328)+($C329*F329)+($C330*F330)+($C331*F331)+($C332*F332)+($C333*F333)+($C334*F334)+($C335*F335))/$C337</f>
        <v>4.8810966914405798</v>
      </c>
    </row>
    <row r="338" spans="1:6" x14ac:dyDescent="0.25">
      <c r="A338" s="7"/>
      <c r="B338" s="33"/>
      <c r="C338" s="33"/>
      <c r="D338" s="93"/>
      <c r="E338" s="35"/>
      <c r="F338" s="35"/>
    </row>
    <row r="339" spans="1:6" x14ac:dyDescent="0.25">
      <c r="A339" s="9" t="s">
        <v>66</v>
      </c>
      <c r="B339" s="18"/>
      <c r="C339" s="23"/>
      <c r="D339" s="94"/>
      <c r="E339" s="57"/>
      <c r="F339" s="14"/>
    </row>
    <row r="340" spans="1:6" x14ac:dyDescent="0.25">
      <c r="A340" s="7" t="s">
        <v>20</v>
      </c>
      <c r="B340" s="201">
        <v>1</v>
      </c>
      <c r="C340" s="141">
        <v>15881903</v>
      </c>
      <c r="D340" s="96">
        <v>15881903</v>
      </c>
      <c r="E340" s="202">
        <v>360</v>
      </c>
      <c r="F340" s="127">
        <v>6.2999000000000001</v>
      </c>
    </row>
    <row r="341" spans="1:6" x14ac:dyDescent="0.25">
      <c r="A341" s="7" t="s">
        <v>21</v>
      </c>
      <c r="B341" s="136">
        <v>1</v>
      </c>
      <c r="C341" s="137">
        <v>4366034</v>
      </c>
      <c r="D341" s="96">
        <v>4366034</v>
      </c>
      <c r="E341" s="138">
        <v>360</v>
      </c>
      <c r="F341" s="127">
        <v>6.95</v>
      </c>
    </row>
    <row r="342" spans="1:6" x14ac:dyDescent="0.25">
      <c r="A342" s="7" t="s">
        <v>22</v>
      </c>
      <c r="B342" s="136">
        <v>1</v>
      </c>
      <c r="C342" s="180">
        <v>6131379</v>
      </c>
      <c r="D342" s="96">
        <v>6131379</v>
      </c>
      <c r="E342" s="138">
        <v>360</v>
      </c>
      <c r="F342" s="190">
        <v>6.5499000000000001</v>
      </c>
    </row>
    <row r="343" spans="1:6" x14ac:dyDescent="0.25">
      <c r="A343" s="7" t="s">
        <v>23</v>
      </c>
      <c r="B343" s="136">
        <v>1</v>
      </c>
      <c r="C343" s="137">
        <v>6185811</v>
      </c>
      <c r="D343" s="96">
        <v>6185811</v>
      </c>
      <c r="E343" s="138">
        <v>300</v>
      </c>
      <c r="F343" s="190">
        <v>6.5994999999999999</v>
      </c>
    </row>
    <row r="344" spans="1:6" x14ac:dyDescent="0.25">
      <c r="A344" s="7" t="s">
        <v>24</v>
      </c>
      <c r="B344" s="74">
        <v>0</v>
      </c>
      <c r="C344" s="141">
        <v>0</v>
      </c>
      <c r="D344" s="96">
        <v>0</v>
      </c>
      <c r="E344" s="138">
        <v>0</v>
      </c>
      <c r="F344" s="190">
        <v>0</v>
      </c>
    </row>
    <row r="345" spans="1:6" x14ac:dyDescent="0.25">
      <c r="A345" s="7" t="s">
        <v>25</v>
      </c>
      <c r="B345" s="210">
        <v>0</v>
      </c>
      <c r="C345" s="133">
        <v>0</v>
      </c>
      <c r="D345" s="96">
        <v>0</v>
      </c>
      <c r="E345" s="138">
        <v>0</v>
      </c>
      <c r="F345" s="190">
        <v>0</v>
      </c>
    </row>
    <row r="346" spans="1:6" x14ac:dyDescent="0.25">
      <c r="A346" s="7" t="s">
        <v>26</v>
      </c>
      <c r="B346" s="232">
        <v>0</v>
      </c>
      <c r="C346" s="137">
        <v>0</v>
      </c>
      <c r="D346" s="96">
        <v>0</v>
      </c>
      <c r="E346" s="170">
        <v>0</v>
      </c>
      <c r="F346" s="81">
        <v>0</v>
      </c>
    </row>
    <row r="347" spans="1:6" x14ac:dyDescent="0.25">
      <c r="A347" s="7" t="s">
        <v>27</v>
      </c>
      <c r="B347" s="132">
        <v>0</v>
      </c>
      <c r="C347" s="133">
        <v>0</v>
      </c>
      <c r="D347" s="96">
        <v>0</v>
      </c>
      <c r="E347" s="170">
        <v>0</v>
      </c>
      <c r="F347" s="81">
        <v>0</v>
      </c>
    </row>
    <row r="348" spans="1:6" x14ac:dyDescent="0.25">
      <c r="A348" s="7" t="s">
        <v>28</v>
      </c>
      <c r="B348" s="142">
        <v>0</v>
      </c>
      <c r="C348" s="141">
        <v>0</v>
      </c>
      <c r="D348" s="96">
        <v>0</v>
      </c>
      <c r="E348" s="82">
        <v>0</v>
      </c>
      <c r="F348" s="168">
        <v>0</v>
      </c>
    </row>
    <row r="349" spans="1:6" x14ac:dyDescent="0.25">
      <c r="A349" s="7" t="s">
        <v>29</v>
      </c>
      <c r="B349" s="132">
        <v>0</v>
      </c>
      <c r="C349" s="133">
        <v>0</v>
      </c>
      <c r="D349" s="96">
        <v>0</v>
      </c>
      <c r="E349" s="170">
        <v>0</v>
      </c>
      <c r="F349" s="81">
        <v>0</v>
      </c>
    </row>
    <row r="350" spans="1:6" x14ac:dyDescent="0.25">
      <c r="A350" s="7" t="s">
        <v>30</v>
      </c>
      <c r="B350" s="125">
        <v>0</v>
      </c>
      <c r="C350" s="137">
        <v>0</v>
      </c>
      <c r="D350" s="96">
        <v>0</v>
      </c>
      <c r="E350" s="153">
        <v>0</v>
      </c>
      <c r="F350" s="190">
        <v>0</v>
      </c>
    </row>
    <row r="351" spans="1:6" x14ac:dyDescent="0.25">
      <c r="A351" s="7" t="s">
        <v>31</v>
      </c>
      <c r="B351" s="125">
        <v>0</v>
      </c>
      <c r="C351" s="137">
        <v>0</v>
      </c>
      <c r="D351" s="96">
        <v>0</v>
      </c>
      <c r="E351" s="153">
        <v>0</v>
      </c>
      <c r="F351" s="190">
        <v>0</v>
      </c>
    </row>
    <row r="352" spans="1:6" x14ac:dyDescent="0.25">
      <c r="A352" s="7"/>
      <c r="B352" s="175"/>
      <c r="C352" s="133"/>
      <c r="D352" s="96"/>
      <c r="E352" s="80"/>
      <c r="F352" s="81"/>
    </row>
    <row r="353" spans="1:6" x14ac:dyDescent="0.25">
      <c r="A353" s="29" t="s">
        <v>0</v>
      </c>
      <c r="B353" s="83">
        <f>SUM(B340:B352)</f>
        <v>4</v>
      </c>
      <c r="C353" s="83">
        <f>SUM(C340:C352)</f>
        <v>32565127</v>
      </c>
      <c r="D353" s="97">
        <f>C353/B353</f>
        <v>8141281.75</v>
      </c>
      <c r="E353" s="85">
        <f>(($C340*E340)+($C341*E341)+($C342*E342)+($C343*E343)+($C344*E344)+($C345*E345)+($C346*E346)+($C347*E347)+($C348*E348)+($C349*E349)+($C350*E350)+($C351*E351))/$C353</f>
        <v>348.60288000719299</v>
      </c>
      <c r="F353" s="86">
        <f>(($C340*F340)+($C341*F341)+($C342*F342)+($C343*F343)+($C344*F344)+($C345*F345)+($C346*F346)+($C347*F347)+($C348*F348)+($C349*F349)+($C350*F350)+($C351*F351))/$C353</f>
        <v>6.4910392032648909</v>
      </c>
    </row>
    <row r="354" spans="1:6" x14ac:dyDescent="0.25">
      <c r="A354" s="7"/>
      <c r="B354" s="33"/>
      <c r="C354" s="33"/>
      <c r="D354" s="93"/>
      <c r="E354" s="35"/>
      <c r="F354" s="35"/>
    </row>
    <row r="355" spans="1:6" x14ac:dyDescent="0.25">
      <c r="A355" s="9" t="s">
        <v>19</v>
      </c>
      <c r="B355" s="18"/>
      <c r="C355" s="23"/>
      <c r="D355" s="94"/>
      <c r="E355" s="57"/>
      <c r="F355" s="14"/>
    </row>
    <row r="356" spans="1:6" x14ac:dyDescent="0.25">
      <c r="A356" s="7" t="s">
        <v>20</v>
      </c>
      <c r="B356" s="192">
        <v>3</v>
      </c>
      <c r="C356" s="193">
        <v>16016415</v>
      </c>
      <c r="D356" s="96">
        <v>5338805</v>
      </c>
      <c r="E356" s="138">
        <v>229</v>
      </c>
      <c r="F356" s="127">
        <v>7.6707999999999998</v>
      </c>
    </row>
    <row r="357" spans="1:6" x14ac:dyDescent="0.25">
      <c r="A357" s="7" t="s">
        <v>21</v>
      </c>
      <c r="B357" s="136">
        <v>0</v>
      </c>
      <c r="C357" s="137">
        <v>0</v>
      </c>
      <c r="D357" s="96">
        <v>0</v>
      </c>
      <c r="E357" s="138">
        <v>0</v>
      </c>
      <c r="F357" s="127">
        <v>0</v>
      </c>
    </row>
    <row r="358" spans="1:6" x14ac:dyDescent="0.25">
      <c r="A358" s="7" t="s">
        <v>22</v>
      </c>
      <c r="B358" s="136">
        <v>4</v>
      </c>
      <c r="C358" s="137">
        <v>29387329</v>
      </c>
      <c r="D358" s="96">
        <v>7346832.25</v>
      </c>
      <c r="E358" s="138">
        <v>240</v>
      </c>
      <c r="F358" s="190">
        <v>7.1416000000000004</v>
      </c>
    </row>
    <row r="359" spans="1:6" x14ac:dyDescent="0.25">
      <c r="A359" s="7" t="s">
        <v>23</v>
      </c>
      <c r="B359" s="125">
        <v>2</v>
      </c>
      <c r="C359" s="137">
        <v>7550928</v>
      </c>
      <c r="D359" s="96">
        <v>3775464</v>
      </c>
      <c r="E359" s="138">
        <v>240</v>
      </c>
      <c r="F359" s="127">
        <v>7.1097000000000001</v>
      </c>
    </row>
    <row r="360" spans="1:6" x14ac:dyDescent="0.25">
      <c r="A360" s="7" t="s">
        <v>24</v>
      </c>
      <c r="B360" s="125">
        <v>1</v>
      </c>
      <c r="C360" s="137">
        <v>4284992</v>
      </c>
      <c r="D360" s="96">
        <v>4284992</v>
      </c>
      <c r="E360" s="138">
        <v>240</v>
      </c>
      <c r="F360" s="190">
        <v>7.1352000000000002</v>
      </c>
    </row>
    <row r="361" spans="1:6" x14ac:dyDescent="0.25">
      <c r="A361" s="7" t="s">
        <v>25</v>
      </c>
      <c r="B361" s="125">
        <v>4</v>
      </c>
      <c r="C361" s="137">
        <v>25538803</v>
      </c>
      <c r="D361" s="96">
        <v>6384700.75</v>
      </c>
      <c r="E361" s="138">
        <v>240</v>
      </c>
      <c r="F361" s="190">
        <v>7.1978999999999997</v>
      </c>
    </row>
    <row r="362" spans="1:6" x14ac:dyDescent="0.25">
      <c r="A362" s="7" t="s">
        <v>26</v>
      </c>
      <c r="B362" s="78">
        <v>4</v>
      </c>
      <c r="C362" s="78">
        <v>18275960</v>
      </c>
      <c r="D362" s="96">
        <v>4568990</v>
      </c>
      <c r="E362" s="80">
        <v>240</v>
      </c>
      <c r="F362" s="81">
        <v>6.8449</v>
      </c>
    </row>
    <row r="363" spans="1:6" x14ac:dyDescent="0.25">
      <c r="A363" s="7" t="s">
        <v>27</v>
      </c>
      <c r="B363" s="78">
        <v>4</v>
      </c>
      <c r="C363" s="78">
        <v>29167112</v>
      </c>
      <c r="D363" s="96">
        <v>7291778</v>
      </c>
      <c r="E363" s="80">
        <v>240</v>
      </c>
      <c r="F363" s="166">
        <v>6.9053000000000004</v>
      </c>
    </row>
    <row r="364" spans="1:6" x14ac:dyDescent="0.25">
      <c r="A364" s="7" t="s">
        <v>28</v>
      </c>
      <c r="B364" s="136">
        <v>5</v>
      </c>
      <c r="C364" s="137">
        <v>32232144</v>
      </c>
      <c r="D364" s="96">
        <v>6446428.7999999998</v>
      </c>
      <c r="E364" s="138">
        <v>240</v>
      </c>
      <c r="F364" s="127">
        <v>6.8160999999999996</v>
      </c>
    </row>
    <row r="365" spans="1:6" x14ac:dyDescent="0.25">
      <c r="A365" s="7" t="s">
        <v>29</v>
      </c>
      <c r="B365" s="78">
        <v>13</v>
      </c>
      <c r="C365" s="78">
        <v>95383399</v>
      </c>
      <c r="D365" s="96">
        <v>7337184.538461538</v>
      </c>
      <c r="E365" s="80">
        <v>240</v>
      </c>
      <c r="F365" s="166">
        <v>6.5740999999999996</v>
      </c>
    </row>
    <row r="366" spans="1:6" x14ac:dyDescent="0.25">
      <c r="A366" s="7" t="s">
        <v>30</v>
      </c>
      <c r="B366" s="125">
        <v>4</v>
      </c>
      <c r="C366" s="137">
        <v>16044977</v>
      </c>
      <c r="D366" s="96">
        <v>4011244.25</v>
      </c>
      <c r="E366" s="138">
        <v>240</v>
      </c>
      <c r="F366" s="127">
        <v>6.7664</v>
      </c>
    </row>
    <row r="367" spans="1:6" x14ac:dyDescent="0.25">
      <c r="A367" s="7" t="s">
        <v>31</v>
      </c>
      <c r="B367" s="125">
        <v>14</v>
      </c>
      <c r="C367" s="137">
        <v>60200309</v>
      </c>
      <c r="D367" s="96">
        <v>4300022.0714285718</v>
      </c>
      <c r="E367" s="138">
        <v>240</v>
      </c>
      <c r="F367" s="190">
        <v>7.0011000000000001</v>
      </c>
    </row>
    <row r="368" spans="1:6" x14ac:dyDescent="0.25">
      <c r="A368" s="7"/>
      <c r="B368" s="78"/>
      <c r="C368" s="78"/>
      <c r="D368" s="96"/>
      <c r="E368" s="80"/>
      <c r="F368" s="81"/>
    </row>
    <row r="369" spans="1:6" x14ac:dyDescent="0.25">
      <c r="A369" s="29" t="s">
        <v>0</v>
      </c>
      <c r="B369" s="83">
        <f>SUM(B356:B368)</f>
        <v>58</v>
      </c>
      <c r="C369" s="83">
        <f>SUM(C356:C368)</f>
        <v>334082368</v>
      </c>
      <c r="D369" s="97">
        <f>C369/B369</f>
        <v>5760040.8275862066</v>
      </c>
      <c r="E369" s="85">
        <f>(($C356*E356)+($C357*E357)+($C358*E358)+($C359*E359)+($C360*E360)+($C361*E361)+($C362*E362)+($C363*E363)+($C364*E364)+($C365*E365)+($C366*E366)+($C367*E367))/$C369</f>
        <v>239.47264333028195</v>
      </c>
      <c r="F369" s="86">
        <f>(($C356*F356)+($C357*F357)+($C358*F358)+($C359*F359)+($C360*F360)+($C361*F361)+($C362*F362)+($C363*F363)+($C364*F364)+($C365*F365)+($C366*F366)+($C367*F367))/$C369</f>
        <v>6.8968426843068222</v>
      </c>
    </row>
    <row r="370" spans="1:6" x14ac:dyDescent="0.25">
      <c r="A370" s="7"/>
      <c r="B370" s="33"/>
      <c r="C370" s="33"/>
      <c r="D370" s="93"/>
      <c r="E370" s="35"/>
      <c r="F370" s="35"/>
    </row>
    <row r="371" spans="1:6" x14ac:dyDescent="0.25">
      <c r="A371" s="9" t="s">
        <v>85</v>
      </c>
      <c r="B371" s="18"/>
      <c r="C371" s="23"/>
      <c r="D371" s="94"/>
      <c r="E371" s="57"/>
      <c r="F371" s="14"/>
    </row>
    <row r="372" spans="1:6" x14ac:dyDescent="0.25">
      <c r="A372" s="7" t="s">
        <v>20</v>
      </c>
      <c r="B372" s="194">
        <v>5</v>
      </c>
      <c r="C372" s="195">
        <v>38073440</v>
      </c>
      <c r="D372" s="96">
        <v>7614688</v>
      </c>
      <c r="E372" s="82">
        <v>340</v>
      </c>
      <c r="F372" s="77">
        <v>6.7906000000000004</v>
      </c>
    </row>
    <row r="373" spans="1:6" x14ac:dyDescent="0.25">
      <c r="A373" s="7" t="s">
        <v>21</v>
      </c>
      <c r="B373" s="136">
        <v>3</v>
      </c>
      <c r="C373" s="137">
        <v>8299691</v>
      </c>
      <c r="D373" s="96">
        <v>2766563.6666666665</v>
      </c>
      <c r="E373" s="138">
        <v>360</v>
      </c>
      <c r="F373" s="127">
        <v>7.2759</v>
      </c>
    </row>
    <row r="374" spans="1:6" x14ac:dyDescent="0.25">
      <c r="A374" s="7" t="s">
        <v>22</v>
      </c>
      <c r="B374" s="74">
        <v>4</v>
      </c>
      <c r="C374" s="141">
        <v>15984953</v>
      </c>
      <c r="D374" s="96">
        <v>3996238.25</v>
      </c>
      <c r="E374" s="82">
        <v>360</v>
      </c>
      <c r="F374" s="169">
        <v>6.6123000000000003</v>
      </c>
    </row>
    <row r="375" spans="1:6" x14ac:dyDescent="0.25">
      <c r="A375" s="7" t="s">
        <v>23</v>
      </c>
      <c r="B375" s="125">
        <v>1</v>
      </c>
      <c r="C375" s="137">
        <v>1383166</v>
      </c>
      <c r="D375" s="96">
        <v>1383166</v>
      </c>
      <c r="E375" s="138">
        <v>228</v>
      </c>
      <c r="F375" s="189">
        <v>6.6123000000000003</v>
      </c>
    </row>
    <row r="376" spans="1:6" x14ac:dyDescent="0.25">
      <c r="A376" s="7" t="s">
        <v>24</v>
      </c>
      <c r="B376" s="125">
        <v>3</v>
      </c>
      <c r="C376" s="137">
        <v>12363528</v>
      </c>
      <c r="D376" s="96">
        <v>4121176</v>
      </c>
      <c r="E376" s="138">
        <v>286</v>
      </c>
      <c r="F376" s="190">
        <v>6.7778999999999998</v>
      </c>
    </row>
    <row r="377" spans="1:6" x14ac:dyDescent="0.25">
      <c r="A377" s="7" t="s">
        <v>25</v>
      </c>
      <c r="B377" s="125">
        <v>1</v>
      </c>
      <c r="C377" s="137">
        <v>925568</v>
      </c>
      <c r="D377" s="96">
        <v>925568</v>
      </c>
      <c r="E377" s="138">
        <v>300</v>
      </c>
      <c r="F377" s="190">
        <v>6.6123000000000003</v>
      </c>
    </row>
    <row r="378" spans="1:6" x14ac:dyDescent="0.25">
      <c r="A378" s="7" t="s">
        <v>26</v>
      </c>
      <c r="B378" s="132">
        <v>30</v>
      </c>
      <c r="C378" s="133">
        <v>134681040</v>
      </c>
      <c r="D378" s="96">
        <v>4489368</v>
      </c>
      <c r="E378" s="80">
        <v>327</v>
      </c>
      <c r="F378" s="81">
        <v>6.6123000000000003</v>
      </c>
    </row>
    <row r="379" spans="1:6" x14ac:dyDescent="0.25">
      <c r="A379" s="7" t="s">
        <v>27</v>
      </c>
      <c r="B379" s="78">
        <v>9</v>
      </c>
      <c r="C379" s="78">
        <v>39630793</v>
      </c>
      <c r="D379" s="96">
        <v>4403421.444444444</v>
      </c>
      <c r="E379" s="80">
        <v>360</v>
      </c>
      <c r="F379" s="166">
        <v>6.6123000000000003</v>
      </c>
    </row>
    <row r="380" spans="1:6" x14ac:dyDescent="0.25">
      <c r="A380" s="7" t="s">
        <v>28</v>
      </c>
      <c r="B380" s="136">
        <v>10</v>
      </c>
      <c r="C380" s="137">
        <v>41651232</v>
      </c>
      <c r="D380" s="96">
        <v>4165123.2</v>
      </c>
      <c r="E380" s="80">
        <v>334.50913730475008</v>
      </c>
      <c r="F380" s="177">
        <v>6.6123000000000003</v>
      </c>
    </row>
    <row r="381" spans="1:6" x14ac:dyDescent="0.25">
      <c r="A381" s="7" t="s">
        <v>29</v>
      </c>
      <c r="B381" s="143">
        <v>5</v>
      </c>
      <c r="C381" s="143">
        <v>18712045</v>
      </c>
      <c r="D381" s="96">
        <v>3742409</v>
      </c>
      <c r="E381" s="80">
        <v>306.4458705609141</v>
      </c>
      <c r="F381" s="166">
        <v>6.6123000000000003</v>
      </c>
    </row>
    <row r="382" spans="1:6" x14ac:dyDescent="0.25">
      <c r="A382" s="7" t="s">
        <v>30</v>
      </c>
      <c r="B382" s="143">
        <v>9</v>
      </c>
      <c r="C382" s="143">
        <v>29651553</v>
      </c>
      <c r="D382" s="96">
        <v>3294617</v>
      </c>
      <c r="E382" s="80">
        <v>334.30201608664476</v>
      </c>
      <c r="F382" s="81">
        <v>6.6123000000000003</v>
      </c>
    </row>
    <row r="383" spans="1:6" x14ac:dyDescent="0.25">
      <c r="A383" s="7" t="s">
        <v>31</v>
      </c>
      <c r="B383" s="143">
        <v>12</v>
      </c>
      <c r="C383" s="143">
        <v>54949924</v>
      </c>
      <c r="D383" s="96">
        <v>4579160.333333333</v>
      </c>
      <c r="E383" s="80">
        <v>317.64463703352891</v>
      </c>
      <c r="F383" s="81">
        <v>6.6123000000000003</v>
      </c>
    </row>
    <row r="384" spans="1:6" x14ac:dyDescent="0.25">
      <c r="A384" s="7"/>
      <c r="B384" s="78"/>
      <c r="C384" s="78"/>
      <c r="D384" s="96"/>
      <c r="E384" s="80"/>
      <c r="F384" s="81"/>
    </row>
    <row r="385" spans="1:6" x14ac:dyDescent="0.25">
      <c r="A385" s="29" t="s">
        <v>0</v>
      </c>
      <c r="B385" s="83">
        <f>SUM(B372:B383)</f>
        <v>92</v>
      </c>
      <c r="C385" s="83">
        <f>SUM(C372:C383)</f>
        <v>396306933</v>
      </c>
      <c r="D385" s="97">
        <f>C385/B385</f>
        <v>4307684.0543478262</v>
      </c>
      <c r="E385" s="85">
        <f>(($C372*E372)+($C373*E373)+($C374*E374)+($C375*E375)+($C376*E376)+($C377*E377)+($C378*E378)+($C379*E379)+($C380*E380)+($C381*E381)+($C382*E382)+($C383*E383))/$C385</f>
        <v>330.95130705674535</v>
      </c>
      <c r="F385" s="86">
        <f>(($C372*F372)+($C373*F373)+($C374*F374)+($C375*F375)+($C376*F376)+($C377*F377)+($C378*F378)+($C379*F379)+($C380*F380)+($C381*F381)+($C382*F382)+($C383*F383))/$C385</f>
        <v>6.6484930825378719</v>
      </c>
    </row>
    <row r="386" spans="1:6" x14ac:dyDescent="0.25">
      <c r="A386" s="129"/>
      <c r="B386" s="52"/>
      <c r="C386" s="52"/>
      <c r="D386" s="94"/>
      <c r="E386" s="25"/>
      <c r="F386" s="130"/>
    </row>
    <row r="387" spans="1:6" x14ac:dyDescent="0.25">
      <c r="A387" s="40"/>
      <c r="B387" s="42"/>
      <c r="C387" s="42"/>
      <c r="D387" s="101"/>
      <c r="E387" s="61"/>
      <c r="F387" s="108"/>
    </row>
    <row r="388" spans="1:6" x14ac:dyDescent="0.25">
      <c r="A388" s="90" t="s">
        <v>0</v>
      </c>
      <c r="B388" s="70">
        <f>SUM(B321,B337,B353,B369,B385)</f>
        <v>509</v>
      </c>
      <c r="C388" s="70">
        <f>SUM(C321,C337,C353,C369,C385)</f>
        <v>2473964649</v>
      </c>
      <c r="D388" s="102">
        <f>C388/B388</f>
        <v>4860441.3536345772</v>
      </c>
      <c r="E388" s="72">
        <f>(($C321*E321)+($C337*E337)+($C353*E353)+($C369*E369)+($C385*E385))/$C388</f>
        <v>270.63344810671947</v>
      </c>
      <c r="F388" s="73">
        <f>(($C321*F321)+($C337*F337)+(C353*F353)+(C369*F369)+(C385*F385))/$C388</f>
        <v>5.6569144094550481</v>
      </c>
    </row>
    <row r="389" spans="1:6" x14ac:dyDescent="0.25">
      <c r="A389" s="41"/>
      <c r="B389" s="43"/>
      <c r="C389" s="43"/>
      <c r="D389" s="103"/>
      <c r="E389" s="63"/>
      <c r="F389" s="109"/>
    </row>
    <row r="390" spans="1:6" ht="22.5" customHeight="1" x14ac:dyDescent="0.25">
      <c r="A390" s="613" t="s">
        <v>102</v>
      </c>
      <c r="B390" s="613"/>
      <c r="C390" s="613"/>
      <c r="D390" s="613"/>
      <c r="E390" s="613"/>
      <c r="F390" s="613"/>
    </row>
    <row r="391" spans="1:6" x14ac:dyDescent="0.25">
      <c r="A391" s="1"/>
      <c r="B391" s="3"/>
      <c r="C391" s="3"/>
      <c r="D391" s="4"/>
      <c r="E391" s="55"/>
      <c r="F391" s="56"/>
    </row>
    <row r="392" spans="1:6" x14ac:dyDescent="0.25">
      <c r="A392" s="1"/>
      <c r="B392" s="3"/>
      <c r="C392" s="3"/>
      <c r="D392" s="4"/>
      <c r="E392" s="55"/>
      <c r="F392" s="56"/>
    </row>
    <row r="393" spans="1:6" x14ac:dyDescent="0.25">
      <c r="A393" s="1"/>
      <c r="B393" s="2"/>
      <c r="C393" s="3"/>
      <c r="D393" s="4"/>
      <c r="E393" s="55"/>
      <c r="F393" s="56"/>
    </row>
    <row r="394" spans="1:6" x14ac:dyDescent="0.25">
      <c r="A394" s="1"/>
      <c r="B394" s="2"/>
      <c r="C394" s="3"/>
      <c r="D394" s="4"/>
      <c r="E394" s="55"/>
      <c r="F394" s="56"/>
    </row>
    <row r="395" spans="1:6" x14ac:dyDescent="0.25">
      <c r="A395" s="1"/>
      <c r="B395" s="2"/>
      <c r="C395" s="3"/>
      <c r="D395" s="4"/>
      <c r="E395" s="55"/>
      <c r="F395" s="56"/>
    </row>
    <row r="396" spans="1:6" x14ac:dyDescent="0.25">
      <c r="A396" s="1"/>
      <c r="B396" s="2"/>
      <c r="C396" s="3"/>
      <c r="D396" s="4"/>
      <c r="E396" s="55"/>
      <c r="F396" s="56"/>
    </row>
    <row r="397" spans="1:6" x14ac:dyDescent="0.25">
      <c r="A397" s="1"/>
      <c r="B397" s="2"/>
      <c r="C397" s="3"/>
      <c r="D397" s="4"/>
      <c r="E397" s="55"/>
      <c r="F397" s="56"/>
    </row>
    <row r="398" spans="1:6" x14ac:dyDescent="0.25">
      <c r="A398" s="1"/>
      <c r="B398" s="2"/>
      <c r="C398" s="3"/>
      <c r="D398" s="4"/>
      <c r="E398" s="55"/>
      <c r="F398" s="56"/>
    </row>
    <row r="399" spans="1:6" x14ac:dyDescent="0.25">
      <c r="A399" s="1"/>
      <c r="B399" s="2"/>
      <c r="C399" s="3"/>
      <c r="D399" s="4"/>
      <c r="E399" s="55"/>
      <c r="F399" s="56"/>
    </row>
    <row r="400" spans="1:6" x14ac:dyDescent="0.25">
      <c r="A400" s="1"/>
      <c r="B400" s="2"/>
      <c r="C400" s="3"/>
      <c r="D400" s="4"/>
      <c r="E400" s="55"/>
      <c r="F400" s="56"/>
    </row>
    <row r="401" spans="1:6" x14ac:dyDescent="0.25">
      <c r="A401" s="1"/>
      <c r="B401" s="2"/>
      <c r="C401" s="3"/>
      <c r="D401" s="4"/>
      <c r="E401" s="55"/>
      <c r="F401" s="56"/>
    </row>
    <row r="402" spans="1:6" x14ac:dyDescent="0.25">
      <c r="A402" s="1"/>
      <c r="B402" s="2"/>
      <c r="C402" s="3"/>
      <c r="D402" s="4"/>
      <c r="E402" s="55"/>
      <c r="F402" s="56"/>
    </row>
    <row r="403" spans="1:6" x14ac:dyDescent="0.25">
      <c r="A403" s="104"/>
      <c r="B403" s="104"/>
      <c r="C403" s="104"/>
      <c r="D403" s="104"/>
      <c r="E403" s="104"/>
      <c r="F403" s="104"/>
    </row>
    <row r="404" spans="1:6" x14ac:dyDescent="0.25">
      <c r="A404" s="104"/>
      <c r="B404" s="104"/>
      <c r="C404" s="104"/>
      <c r="D404" s="104"/>
      <c r="E404" s="104"/>
      <c r="F404" s="104"/>
    </row>
    <row r="405" spans="1:6" x14ac:dyDescent="0.25">
      <c r="A405" s="104"/>
      <c r="B405" s="104"/>
      <c r="C405" s="104"/>
      <c r="D405" s="104"/>
      <c r="E405" s="104"/>
      <c r="F405" s="104"/>
    </row>
    <row r="406" spans="1:6" x14ac:dyDescent="0.25">
      <c r="A406" s="104"/>
      <c r="B406" s="104"/>
      <c r="C406" s="104"/>
      <c r="D406" s="104"/>
      <c r="E406" s="104"/>
      <c r="F406" s="104"/>
    </row>
    <row r="407" spans="1:6" x14ac:dyDescent="0.25">
      <c r="A407" s="104"/>
      <c r="B407" s="104"/>
      <c r="C407" s="104"/>
      <c r="D407" s="104"/>
      <c r="E407" s="104"/>
      <c r="F407" s="104"/>
    </row>
    <row r="408" spans="1:6" x14ac:dyDescent="0.25">
      <c r="A408" s="104"/>
      <c r="B408" s="104"/>
      <c r="C408" s="104"/>
      <c r="D408" s="104"/>
      <c r="E408" s="104"/>
      <c r="F408" s="104"/>
    </row>
    <row r="409" spans="1:6" x14ac:dyDescent="0.25">
      <c r="A409" s="104"/>
      <c r="B409" s="104"/>
      <c r="C409" s="104"/>
      <c r="D409" s="104"/>
      <c r="E409" s="104"/>
      <c r="F409" s="104"/>
    </row>
    <row r="410" spans="1:6" x14ac:dyDescent="0.25">
      <c r="A410" s="104"/>
      <c r="B410" s="104"/>
      <c r="C410" s="104"/>
      <c r="D410" s="104"/>
      <c r="E410" s="104"/>
      <c r="F410" s="104"/>
    </row>
    <row r="411" spans="1:6" x14ac:dyDescent="0.25">
      <c r="A411" s="104"/>
      <c r="B411" s="104"/>
      <c r="C411" s="104"/>
      <c r="D411" s="104"/>
      <c r="E411" s="104"/>
      <c r="F411" s="104"/>
    </row>
    <row r="412" spans="1:6" x14ac:dyDescent="0.25">
      <c r="A412" s="104"/>
      <c r="B412" s="104"/>
      <c r="C412" s="104"/>
      <c r="D412" s="104"/>
      <c r="E412" s="104"/>
      <c r="F412" s="104"/>
    </row>
    <row r="413" spans="1:6" x14ac:dyDescent="0.25">
      <c r="A413" s="104"/>
      <c r="B413" s="104"/>
      <c r="C413" s="104"/>
      <c r="D413" s="104"/>
      <c r="E413" s="104"/>
      <c r="F413" s="104"/>
    </row>
    <row r="414" spans="1:6" x14ac:dyDescent="0.25">
      <c r="A414" s="104"/>
      <c r="B414" s="104"/>
      <c r="C414" s="104"/>
      <c r="D414" s="104"/>
      <c r="E414" s="104"/>
      <c r="F414" s="104"/>
    </row>
    <row r="415" spans="1:6" x14ac:dyDescent="0.25">
      <c r="A415" s="104"/>
      <c r="B415" s="104"/>
      <c r="C415" s="104"/>
      <c r="D415" s="104"/>
      <c r="E415" s="104"/>
      <c r="F415" s="104"/>
    </row>
    <row r="416" spans="1:6" x14ac:dyDescent="0.25">
      <c r="A416" s="104"/>
      <c r="B416" s="104"/>
      <c r="C416" s="104"/>
      <c r="D416" s="104"/>
      <c r="E416" s="104"/>
      <c r="F416" s="104"/>
    </row>
    <row r="417" spans="1:6" x14ac:dyDescent="0.25">
      <c r="A417" s="104"/>
      <c r="B417" s="104"/>
      <c r="C417" s="104"/>
      <c r="D417" s="104"/>
      <c r="E417" s="104"/>
      <c r="F417" s="104"/>
    </row>
    <row r="418" spans="1:6" x14ac:dyDescent="0.25">
      <c r="A418" s="104"/>
      <c r="B418" s="104"/>
      <c r="C418" s="104"/>
      <c r="D418" s="104"/>
      <c r="E418" s="104"/>
      <c r="F418" s="104"/>
    </row>
    <row r="419" spans="1:6" x14ac:dyDescent="0.25">
      <c r="A419" s="104"/>
      <c r="B419" s="104"/>
      <c r="C419" s="104"/>
      <c r="D419" s="104"/>
      <c r="E419" s="104"/>
      <c r="F419" s="104"/>
    </row>
    <row r="420" spans="1:6" x14ac:dyDescent="0.25">
      <c r="A420" s="104"/>
      <c r="B420" s="104"/>
      <c r="C420" s="104"/>
      <c r="D420" s="104"/>
      <c r="E420" s="104"/>
      <c r="F420" s="104"/>
    </row>
    <row r="421" spans="1:6" x14ac:dyDescent="0.25">
      <c r="A421" s="104"/>
      <c r="B421" s="104"/>
      <c r="C421" s="104"/>
      <c r="D421" s="104"/>
      <c r="E421" s="104"/>
      <c r="F421" s="104"/>
    </row>
    <row r="422" spans="1:6" x14ac:dyDescent="0.25">
      <c r="A422" s="104"/>
      <c r="B422" s="104"/>
      <c r="C422" s="104"/>
      <c r="D422" s="104"/>
      <c r="E422" s="104"/>
      <c r="F422" s="104"/>
    </row>
    <row r="423" spans="1:6" x14ac:dyDescent="0.25">
      <c r="A423" s="104"/>
      <c r="B423" s="104"/>
      <c r="C423" s="104"/>
      <c r="D423" s="104"/>
      <c r="E423" s="104"/>
      <c r="F423" s="104"/>
    </row>
    <row r="424" spans="1:6" x14ac:dyDescent="0.25">
      <c r="A424" s="104"/>
      <c r="B424" s="104"/>
      <c r="C424" s="104"/>
      <c r="D424" s="104"/>
      <c r="E424" s="104"/>
      <c r="F424" s="104"/>
    </row>
    <row r="425" spans="1:6" x14ac:dyDescent="0.25">
      <c r="A425" s="104"/>
      <c r="B425" s="104"/>
      <c r="C425" s="104"/>
      <c r="D425" s="104"/>
      <c r="E425" s="104"/>
      <c r="F425" s="104"/>
    </row>
    <row r="426" spans="1:6" x14ac:dyDescent="0.25">
      <c r="A426" s="104"/>
      <c r="B426" s="104"/>
      <c r="C426" s="104"/>
      <c r="D426" s="104"/>
      <c r="E426" s="104"/>
      <c r="F426" s="104"/>
    </row>
    <row r="427" spans="1:6" x14ac:dyDescent="0.25">
      <c r="A427" s="104"/>
      <c r="B427" s="104"/>
      <c r="C427" s="104"/>
      <c r="D427" s="104"/>
      <c r="E427" s="104"/>
      <c r="F427" s="104"/>
    </row>
    <row r="428" spans="1:6" x14ac:dyDescent="0.25">
      <c r="A428" s="104"/>
      <c r="B428" s="104"/>
      <c r="C428" s="104"/>
      <c r="D428" s="104"/>
      <c r="E428" s="104"/>
      <c r="F428" s="104"/>
    </row>
    <row r="429" spans="1:6" x14ac:dyDescent="0.25">
      <c r="A429" s="104"/>
      <c r="B429" s="104"/>
      <c r="C429" s="104"/>
      <c r="D429" s="104"/>
      <c r="E429" s="104"/>
      <c r="F429" s="104"/>
    </row>
    <row r="430" spans="1:6" x14ac:dyDescent="0.25">
      <c r="A430" s="104"/>
      <c r="B430" s="104"/>
      <c r="C430" s="104"/>
      <c r="D430" s="104"/>
      <c r="E430" s="104"/>
      <c r="F430" s="104"/>
    </row>
    <row r="431" spans="1:6" x14ac:dyDescent="0.25">
      <c r="A431" s="104"/>
      <c r="B431" s="104"/>
      <c r="C431" s="104"/>
      <c r="D431" s="104"/>
      <c r="E431" s="104"/>
      <c r="F431" s="104"/>
    </row>
    <row r="432" spans="1:6" x14ac:dyDescent="0.25">
      <c r="A432" s="104"/>
      <c r="B432" s="104"/>
      <c r="C432" s="104"/>
      <c r="D432" s="104"/>
      <c r="E432" s="104"/>
      <c r="F432" s="104"/>
    </row>
    <row r="433" spans="1:6" x14ac:dyDescent="0.25">
      <c r="A433" s="104"/>
      <c r="B433" s="104"/>
      <c r="C433" s="104"/>
      <c r="D433" s="104"/>
      <c r="E433" s="104"/>
      <c r="F433" s="104"/>
    </row>
    <row r="434" spans="1:6" x14ac:dyDescent="0.25">
      <c r="A434" s="104"/>
      <c r="B434" s="104"/>
      <c r="C434" s="104"/>
      <c r="D434" s="104"/>
      <c r="E434" s="104"/>
      <c r="F434" s="104"/>
    </row>
    <row r="435" spans="1:6" x14ac:dyDescent="0.25">
      <c r="A435" s="104"/>
      <c r="B435" s="104"/>
      <c r="C435" s="104"/>
      <c r="D435" s="104"/>
      <c r="E435" s="104"/>
      <c r="F435" s="104"/>
    </row>
    <row r="436" spans="1:6" x14ac:dyDescent="0.25">
      <c r="A436" s="104"/>
      <c r="B436" s="104"/>
      <c r="C436" s="104"/>
      <c r="D436" s="104"/>
      <c r="E436" s="104"/>
      <c r="F436" s="104"/>
    </row>
    <row r="437" spans="1:6" x14ac:dyDescent="0.25">
      <c r="A437" s="104"/>
      <c r="B437" s="104"/>
      <c r="C437" s="104"/>
      <c r="D437" s="104"/>
      <c r="E437" s="104"/>
      <c r="F437" s="104"/>
    </row>
    <row r="438" spans="1:6" x14ac:dyDescent="0.25">
      <c r="A438" s="104"/>
      <c r="B438" s="104"/>
      <c r="C438" s="104"/>
      <c r="D438" s="104"/>
      <c r="E438" s="104"/>
      <c r="F438" s="104"/>
    </row>
    <row r="439" spans="1:6" x14ac:dyDescent="0.25">
      <c r="A439" s="104"/>
      <c r="B439" s="104"/>
      <c r="C439" s="104"/>
      <c r="D439" s="104"/>
      <c r="E439" s="104"/>
      <c r="F439" s="104"/>
    </row>
  </sheetData>
  <mergeCells count="1">
    <mergeCell ref="A390:F390"/>
  </mergeCells>
  <phoneticPr fontId="5" type="noConversion"/>
  <pageMargins left="0.75" right="0.75" top="1" bottom="1" header="0" footer="0"/>
  <pageSetup paperSize="9" orientation="portrait" r:id="rId1"/>
  <headerFooter alignWithMargins="0"/>
  <ignoredErrors>
    <ignoredError sqref="B8:F23 B314:F320 B24:D313 B322:F336 B321:D321 B338:F352 B337:D337 B354:F368 B353:D353 B370:F382 B369:D369" numberStoredAsText="1"/>
    <ignoredError sqref="E385:F385 E388:F388" unlockedFormula="1"/>
    <ignoredError sqref="E24:F313 E321:F321 E337:F337 E353:F353 E369:F369" numberStoredAsText="1"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407"/>
  <sheetViews>
    <sheetView topLeftCell="A346" workbookViewId="0">
      <selection activeCell="A4" sqref="A4"/>
    </sheetView>
  </sheetViews>
  <sheetFormatPr baseColWidth="10" defaultRowHeight="13.2" x14ac:dyDescent="0.25"/>
  <cols>
    <col min="1" max="1" width="22.5546875" customWidth="1"/>
    <col min="2" max="3" width="13.33203125" customWidth="1"/>
    <col min="4" max="5" width="13.6640625" customWidth="1"/>
    <col min="6" max="6" width="13.33203125" customWidth="1"/>
    <col min="7" max="31" width="11.44140625" style="104" customWidth="1"/>
  </cols>
  <sheetData>
    <row r="1" spans="1:6" ht="3.75" customHeight="1" x14ac:dyDescent="0.25">
      <c r="A1" s="1"/>
      <c r="B1" s="2"/>
      <c r="C1" s="3"/>
      <c r="D1" s="4"/>
      <c r="E1" s="55"/>
      <c r="F1" s="56"/>
    </row>
    <row r="2" spans="1:6" x14ac:dyDescent="0.25">
      <c r="A2" s="11" t="s">
        <v>91</v>
      </c>
      <c r="B2" s="2"/>
      <c r="C2" s="3"/>
      <c r="D2" s="4"/>
      <c r="E2" s="55"/>
      <c r="F2" s="56"/>
    </row>
    <row r="3" spans="1:6" x14ac:dyDescent="0.25">
      <c r="A3" s="240" t="s">
        <v>93</v>
      </c>
      <c r="B3" s="2"/>
      <c r="C3" s="3"/>
      <c r="D3" s="4"/>
      <c r="E3" s="55"/>
      <c r="F3" s="56"/>
    </row>
    <row r="4" spans="1:6" ht="6" customHeight="1" x14ac:dyDescent="0.25">
      <c r="A4" s="1"/>
      <c r="B4" s="2"/>
      <c r="C4" s="3"/>
      <c r="D4" s="4"/>
      <c r="E4" s="55"/>
      <c r="F4" s="56"/>
    </row>
    <row r="5" spans="1:6" x14ac:dyDescent="0.25">
      <c r="A5" s="1" t="s">
        <v>57</v>
      </c>
      <c r="B5" s="2"/>
      <c r="C5" s="3"/>
      <c r="D5" s="4"/>
      <c r="E5" s="55"/>
      <c r="F5" s="56"/>
    </row>
    <row r="6" spans="1:6" x14ac:dyDescent="0.25">
      <c r="A6" s="110" t="s">
        <v>7</v>
      </c>
      <c r="B6" s="111" t="s">
        <v>51</v>
      </c>
      <c r="C6" s="112" t="s">
        <v>3</v>
      </c>
      <c r="D6" s="61" t="s">
        <v>11</v>
      </c>
      <c r="E6" s="113" t="s">
        <v>13</v>
      </c>
      <c r="F6" s="62" t="s">
        <v>15</v>
      </c>
    </row>
    <row r="7" spans="1:6" x14ac:dyDescent="0.25">
      <c r="A7" s="114"/>
      <c r="B7" s="115" t="s">
        <v>9</v>
      </c>
      <c r="C7" s="116" t="s">
        <v>50</v>
      </c>
      <c r="D7" s="117" t="s">
        <v>52</v>
      </c>
      <c r="E7" s="118" t="s">
        <v>52</v>
      </c>
      <c r="F7" s="119" t="s">
        <v>16</v>
      </c>
    </row>
    <row r="8" spans="1:6" x14ac:dyDescent="0.25">
      <c r="A8" s="41"/>
      <c r="B8" s="120" t="s">
        <v>4</v>
      </c>
      <c r="C8" s="120" t="s">
        <v>5</v>
      </c>
      <c r="D8" s="121" t="s">
        <v>6</v>
      </c>
      <c r="E8" s="122" t="s">
        <v>17</v>
      </c>
      <c r="F8" s="122" t="s">
        <v>18</v>
      </c>
    </row>
    <row r="9" spans="1:6" x14ac:dyDescent="0.25">
      <c r="A9" s="7"/>
      <c r="B9" s="33"/>
      <c r="C9" s="33"/>
      <c r="D9" s="93"/>
      <c r="E9" s="243"/>
      <c r="F9" s="247"/>
    </row>
    <row r="10" spans="1:6" x14ac:dyDescent="0.25">
      <c r="A10" s="9" t="s">
        <v>19</v>
      </c>
      <c r="B10" s="52"/>
      <c r="C10" s="23"/>
      <c r="D10" s="94"/>
      <c r="E10" s="244"/>
      <c r="F10" s="130"/>
    </row>
    <row r="11" spans="1:6" x14ac:dyDescent="0.25">
      <c r="A11" s="7" t="s">
        <v>20</v>
      </c>
      <c r="B11" s="125">
        <v>1466</v>
      </c>
      <c r="C11" s="137">
        <v>1232646752</v>
      </c>
      <c r="D11" s="124">
        <f>C11/B11</f>
        <v>840823.15961800818</v>
      </c>
      <c r="E11" s="245">
        <v>56</v>
      </c>
      <c r="F11" s="127">
        <v>2.0862749937299148</v>
      </c>
    </row>
    <row r="12" spans="1:6" x14ac:dyDescent="0.25">
      <c r="A12" s="7" t="s">
        <v>21</v>
      </c>
      <c r="B12" s="125">
        <v>1157</v>
      </c>
      <c r="C12" s="125">
        <v>1140239989</v>
      </c>
      <c r="D12" s="124">
        <f>C12/B12</f>
        <v>985514.25151253236</v>
      </c>
      <c r="E12" s="245">
        <v>56</v>
      </c>
      <c r="F12" s="127">
        <v>1.8066900496593616</v>
      </c>
    </row>
    <row r="13" spans="1:6" x14ac:dyDescent="0.25">
      <c r="A13" s="7" t="s">
        <v>22</v>
      </c>
      <c r="B13" s="125">
        <v>546</v>
      </c>
      <c r="C13" s="180">
        <v>541411272</v>
      </c>
      <c r="D13" s="124">
        <f>C13/B13</f>
        <v>991595.73626373627</v>
      </c>
      <c r="E13" s="245">
        <v>53</v>
      </c>
      <c r="F13" s="127">
        <v>1.8472163082892001</v>
      </c>
    </row>
    <row r="14" spans="1:6" x14ac:dyDescent="0.25">
      <c r="A14" s="7" t="s">
        <v>23</v>
      </c>
      <c r="B14" s="125">
        <v>414</v>
      </c>
      <c r="C14" s="180">
        <v>371815259</v>
      </c>
      <c r="D14" s="124">
        <v>898104.49033816427</v>
      </c>
      <c r="E14" s="245">
        <v>53</v>
      </c>
      <c r="F14" s="127">
        <v>1.903905142015702</v>
      </c>
    </row>
    <row r="15" spans="1:6" x14ac:dyDescent="0.25">
      <c r="A15" s="7" t="s">
        <v>24</v>
      </c>
      <c r="B15" s="125">
        <v>366</v>
      </c>
      <c r="C15" s="180">
        <v>358733459</v>
      </c>
      <c r="D15" s="124">
        <v>980146.06284153007</v>
      </c>
      <c r="E15" s="245">
        <v>55</v>
      </c>
      <c r="F15" s="127">
        <v>1.8672881326076696</v>
      </c>
    </row>
    <row r="16" spans="1:6" x14ac:dyDescent="0.25">
      <c r="A16" s="7" t="s">
        <v>25</v>
      </c>
      <c r="B16" s="125">
        <v>499</v>
      </c>
      <c r="C16" s="180">
        <v>486410949</v>
      </c>
      <c r="D16" s="96">
        <v>974771.44088176358</v>
      </c>
      <c r="E16" s="245">
        <v>56</v>
      </c>
      <c r="F16" s="127">
        <v>1.843381404002894</v>
      </c>
    </row>
    <row r="17" spans="1:6" x14ac:dyDescent="0.25">
      <c r="A17" s="7" t="s">
        <v>26</v>
      </c>
      <c r="B17" s="78">
        <v>551</v>
      </c>
      <c r="C17" s="78">
        <v>571700911</v>
      </c>
      <c r="D17" s="96">
        <v>1037569.7114337569</v>
      </c>
      <c r="E17" s="246">
        <v>56</v>
      </c>
      <c r="F17" s="166">
        <v>1.832336442070144</v>
      </c>
    </row>
    <row r="18" spans="1:6" x14ac:dyDescent="0.25">
      <c r="A18" s="7" t="s">
        <v>27</v>
      </c>
      <c r="B18" s="78">
        <v>1231</v>
      </c>
      <c r="C18" s="78">
        <v>1671666443</v>
      </c>
      <c r="D18" s="96">
        <v>1357974.3647441105</v>
      </c>
      <c r="E18" s="246">
        <v>79</v>
      </c>
      <c r="F18" s="166">
        <v>1.9657585105930131</v>
      </c>
    </row>
    <row r="19" spans="1:6" x14ac:dyDescent="0.25">
      <c r="A19" s="7" t="s">
        <v>28</v>
      </c>
      <c r="B19" s="241">
        <v>1232</v>
      </c>
      <c r="C19" s="242">
        <v>1636752927</v>
      </c>
      <c r="D19" s="96">
        <v>1328533.2199675324</v>
      </c>
      <c r="E19" s="246">
        <v>79</v>
      </c>
      <c r="F19" s="166">
        <v>2.0149473801368676</v>
      </c>
    </row>
    <row r="20" spans="1:6" x14ac:dyDescent="0.25">
      <c r="A20" s="7" t="s">
        <v>29</v>
      </c>
      <c r="B20" s="136">
        <v>649</v>
      </c>
      <c r="C20" s="137">
        <v>748804167</v>
      </c>
      <c r="D20" s="96">
        <v>1153781.4591679508</v>
      </c>
      <c r="E20" s="246">
        <v>74</v>
      </c>
      <c r="F20" s="166">
        <v>2.1591340651019642</v>
      </c>
    </row>
    <row r="21" spans="1:6" x14ac:dyDescent="0.25">
      <c r="A21" s="7" t="s">
        <v>30</v>
      </c>
      <c r="B21" s="125">
        <v>1792</v>
      </c>
      <c r="C21" s="180">
        <v>3018495243</v>
      </c>
      <c r="D21" s="96">
        <v>1684428.1489955357</v>
      </c>
      <c r="E21" s="245">
        <v>80</v>
      </c>
      <c r="F21" s="127">
        <v>1.8230914888806402</v>
      </c>
    </row>
    <row r="22" spans="1:6" x14ac:dyDescent="0.25">
      <c r="A22" s="7" t="s">
        <v>31</v>
      </c>
      <c r="B22" s="125">
        <v>1526</v>
      </c>
      <c r="C22" s="137">
        <v>2221890789</v>
      </c>
      <c r="D22" s="96">
        <v>1456022.7975098295</v>
      </c>
      <c r="E22" s="245">
        <v>78</v>
      </c>
      <c r="F22" s="177">
        <v>1.8812663070633036</v>
      </c>
    </row>
    <row r="23" spans="1:6" x14ac:dyDescent="0.25">
      <c r="A23" s="7"/>
      <c r="B23" s="78"/>
      <c r="C23" s="78"/>
      <c r="D23" s="96"/>
      <c r="E23" s="246"/>
      <c r="F23" s="179"/>
    </row>
    <row r="24" spans="1:6" x14ac:dyDescent="0.25">
      <c r="A24" s="29" t="s">
        <v>0</v>
      </c>
      <c r="B24" s="83">
        <f>SUM(B11:B23)</f>
        <v>11429</v>
      </c>
      <c r="C24" s="83">
        <f>SUM(C11:C23)</f>
        <v>14000568160</v>
      </c>
      <c r="D24" s="97">
        <f>C24/B24</f>
        <v>1225003.7763583865</v>
      </c>
      <c r="E24" s="85">
        <f>(($C11*E11)+($C12*E12)+($C13*E13)+($C14*E14)+($C15*E15)+($C16*E16)+($C17*E17)+($C18*E18)+($C19*E19)+($C20*E20)+($C21*E21)+($C22*E22))/$C24</f>
        <v>70.842196993668296</v>
      </c>
      <c r="F24" s="86">
        <f>(($C11*F11)+($C12*F12)+($C13*F13)+($C14*F14)+($C15*F15)+($C16*F16)+($C17*F17)+($C18*F18)+($C19*F19)+($C20*F20)+($C21*F21)+($C22*F22))/$C24</f>
        <v>1.9168898145859243</v>
      </c>
    </row>
    <row r="25" spans="1:6" x14ac:dyDescent="0.25">
      <c r="A25" s="9"/>
      <c r="B25" s="154"/>
      <c r="C25" s="154"/>
      <c r="D25" s="159"/>
      <c r="E25" s="155"/>
      <c r="F25" s="156"/>
    </row>
    <row r="26" spans="1:6" x14ac:dyDescent="0.25">
      <c r="A26" s="9" t="s">
        <v>81</v>
      </c>
      <c r="B26" s="154"/>
      <c r="C26" s="154"/>
      <c r="D26" s="160"/>
      <c r="E26" s="155"/>
      <c r="F26" s="156"/>
    </row>
    <row r="27" spans="1:6" x14ac:dyDescent="0.25">
      <c r="A27" s="7" t="s">
        <v>20</v>
      </c>
      <c r="B27" s="18">
        <v>235</v>
      </c>
      <c r="C27" s="18">
        <v>152458140</v>
      </c>
      <c r="D27" s="124">
        <f>C27/B27</f>
        <v>648758.04255319154</v>
      </c>
      <c r="E27" s="204">
        <v>47</v>
      </c>
      <c r="F27" s="205">
        <v>2.1091226454684544</v>
      </c>
    </row>
    <row r="28" spans="1:6" x14ac:dyDescent="0.25">
      <c r="A28" s="7" t="s">
        <v>21</v>
      </c>
      <c r="B28" s="18">
        <v>155</v>
      </c>
      <c r="C28" s="18">
        <v>100457054</v>
      </c>
      <c r="D28" s="124">
        <f>C28/B28</f>
        <v>648110.02580645157</v>
      </c>
      <c r="E28" s="204">
        <v>46</v>
      </c>
      <c r="F28" s="205">
        <v>2.1213022875426946</v>
      </c>
    </row>
    <row r="29" spans="1:6" x14ac:dyDescent="0.25">
      <c r="A29" s="7" t="s">
        <v>22</v>
      </c>
      <c r="B29" s="18">
        <v>173</v>
      </c>
      <c r="C29" s="18">
        <v>131926624</v>
      </c>
      <c r="D29" s="124">
        <f>C29/B29</f>
        <v>762581.64161849709</v>
      </c>
      <c r="E29" s="204">
        <v>49</v>
      </c>
      <c r="F29" s="205">
        <v>2.11090905850816</v>
      </c>
    </row>
    <row r="30" spans="1:6" x14ac:dyDescent="0.25">
      <c r="A30" s="7" t="s">
        <v>23</v>
      </c>
      <c r="B30" s="18">
        <v>137</v>
      </c>
      <c r="C30" s="18">
        <v>92449164</v>
      </c>
      <c r="D30" s="124">
        <v>674811.41605839413</v>
      </c>
      <c r="E30" s="204">
        <v>46</v>
      </c>
      <c r="F30" s="205">
        <v>2.1203855821778985</v>
      </c>
    </row>
    <row r="31" spans="1:6" x14ac:dyDescent="0.25">
      <c r="A31" s="7" t="s">
        <v>24</v>
      </c>
      <c r="B31" s="18">
        <v>110</v>
      </c>
      <c r="C31" s="18">
        <v>69798631</v>
      </c>
      <c r="D31" s="124">
        <v>634533.00909090904</v>
      </c>
      <c r="E31" s="204">
        <v>47</v>
      </c>
      <c r="F31" s="205">
        <v>2.0973047888288812</v>
      </c>
    </row>
    <row r="32" spans="1:6" x14ac:dyDescent="0.25">
      <c r="A32" s="7" t="s">
        <v>25</v>
      </c>
      <c r="B32" s="18">
        <v>100</v>
      </c>
      <c r="C32" s="18">
        <v>65951481</v>
      </c>
      <c r="D32" s="124">
        <v>659514.81000000006</v>
      </c>
      <c r="E32" s="204">
        <v>47</v>
      </c>
      <c r="F32" s="205">
        <v>2.1263683314405024</v>
      </c>
    </row>
    <row r="33" spans="1:6" x14ac:dyDescent="0.25">
      <c r="A33" s="7" t="s">
        <v>26</v>
      </c>
      <c r="B33" s="18">
        <v>165</v>
      </c>
      <c r="C33" s="18">
        <v>130123703</v>
      </c>
      <c r="D33" s="124">
        <v>788628.50303030305</v>
      </c>
      <c r="E33" s="204">
        <v>49</v>
      </c>
      <c r="F33" s="205">
        <v>2.1095028029597342</v>
      </c>
    </row>
    <row r="34" spans="1:6" x14ac:dyDescent="0.25">
      <c r="A34" s="7" t="s">
        <v>27</v>
      </c>
      <c r="B34" s="18">
        <v>126</v>
      </c>
      <c r="C34" s="18">
        <v>82611584</v>
      </c>
      <c r="D34" s="124">
        <v>655647.49206349207</v>
      </c>
      <c r="E34" s="204">
        <v>50</v>
      </c>
      <c r="F34" s="205">
        <v>2.1349304871094108</v>
      </c>
    </row>
    <row r="35" spans="1:6" x14ac:dyDescent="0.25">
      <c r="A35" s="7" t="s">
        <v>28</v>
      </c>
      <c r="B35" s="18">
        <v>165</v>
      </c>
      <c r="C35" s="18">
        <v>95144328</v>
      </c>
      <c r="D35" s="124">
        <v>576632.29090909089</v>
      </c>
      <c r="E35" s="204">
        <v>47</v>
      </c>
      <c r="F35" s="205">
        <v>2.1262798787122654</v>
      </c>
    </row>
    <row r="36" spans="1:6" x14ac:dyDescent="0.25">
      <c r="A36" s="7" t="s">
        <v>29</v>
      </c>
      <c r="B36" s="18">
        <v>196</v>
      </c>
      <c r="C36" s="18">
        <v>128244346</v>
      </c>
      <c r="D36" s="124">
        <v>654307.88775510201</v>
      </c>
      <c r="E36" s="204">
        <v>45</v>
      </c>
      <c r="F36" s="205">
        <v>2.1155553054947154</v>
      </c>
    </row>
    <row r="37" spans="1:6" x14ac:dyDescent="0.25">
      <c r="A37" s="7" t="s">
        <v>30</v>
      </c>
      <c r="B37" s="18">
        <v>137</v>
      </c>
      <c r="C37" s="18">
        <v>81807249</v>
      </c>
      <c r="D37" s="124">
        <v>597133.20437956206</v>
      </c>
      <c r="E37" s="204">
        <v>45</v>
      </c>
      <c r="F37" s="205">
        <v>2.116747787717443</v>
      </c>
    </row>
    <row r="38" spans="1:6" x14ac:dyDescent="0.25">
      <c r="A38" s="7" t="s">
        <v>31</v>
      </c>
      <c r="B38" s="18">
        <v>364</v>
      </c>
      <c r="C38" s="18">
        <v>202572663</v>
      </c>
      <c r="D38" s="124">
        <v>556518.30494505493</v>
      </c>
      <c r="E38" s="204">
        <v>48</v>
      </c>
      <c r="F38" s="205">
        <v>2.135456195488727</v>
      </c>
    </row>
    <row r="39" spans="1:6" x14ac:dyDescent="0.25">
      <c r="A39" s="9"/>
      <c r="B39" s="154"/>
      <c r="C39" s="154"/>
      <c r="D39" s="160"/>
      <c r="E39" s="155"/>
      <c r="F39" s="156"/>
    </row>
    <row r="40" spans="1:6" x14ac:dyDescent="0.25">
      <c r="A40" s="29" t="s">
        <v>0</v>
      </c>
      <c r="B40" s="83">
        <f>SUM(B27:B39)</f>
        <v>2063</v>
      </c>
      <c r="C40" s="83">
        <f>SUM(C27:C39)</f>
        <v>1333544967</v>
      </c>
      <c r="D40" s="97">
        <f>C40/B40</f>
        <v>646410.5511391178</v>
      </c>
      <c r="E40" s="85">
        <f>(($C27*E27)+($C28*E28)+($C29*E29)+($C30*E30)+($C31*E31)+($C32*E32)+($C33*E33)+($C34*E34)+($C35*E35)+($C36*E36)+($C37*E37)+($C38*E38))/$C40</f>
        <v>47.271080968355527</v>
      </c>
      <c r="F40" s="86">
        <f>(($C27*F27)+($C28*F28)+($C29*F29)+($C30*F30)+($C31*F31)+($C32*F32)+($C33*F33)+($C34*F34)+($C35*F35)+($C36*F36)+($C37*F37)+($C38*F38))/$C40</f>
        <v>2.1191786040462786</v>
      </c>
    </row>
    <row r="41" spans="1:6" x14ac:dyDescent="0.25">
      <c r="A41" s="32"/>
      <c r="B41" s="87"/>
      <c r="C41" s="87"/>
      <c r="D41" s="98"/>
      <c r="E41" s="88"/>
      <c r="F41" s="89"/>
    </row>
    <row r="42" spans="1:6" x14ac:dyDescent="0.25">
      <c r="A42" s="9" t="s">
        <v>32</v>
      </c>
      <c r="B42" s="78"/>
      <c r="C42" s="78"/>
      <c r="D42" s="99"/>
      <c r="E42" s="80"/>
      <c r="F42" s="81"/>
    </row>
    <row r="43" spans="1:6" x14ac:dyDescent="0.25">
      <c r="A43" s="7" t="s">
        <v>20</v>
      </c>
      <c r="B43" s="74">
        <v>1832</v>
      </c>
      <c r="C43" s="141">
        <v>2114972966</v>
      </c>
      <c r="D43" s="95">
        <f>C43/B43</f>
        <v>1154461.2259825328</v>
      </c>
      <c r="E43" s="82">
        <v>43</v>
      </c>
      <c r="F43" s="169">
        <v>2.0244662216642251</v>
      </c>
    </row>
    <row r="44" spans="1:6" x14ac:dyDescent="0.25">
      <c r="A44" s="7" t="s">
        <v>21</v>
      </c>
      <c r="B44" s="125">
        <v>2153</v>
      </c>
      <c r="C44" s="180">
        <v>2422645034</v>
      </c>
      <c r="D44" s="124">
        <f>C44/B44</f>
        <v>1125241.5392475615</v>
      </c>
      <c r="E44" s="176">
        <v>46</v>
      </c>
      <c r="F44" s="127">
        <v>2.1344183897887534</v>
      </c>
    </row>
    <row r="45" spans="1:6" x14ac:dyDescent="0.25">
      <c r="A45" s="7" t="s">
        <v>22</v>
      </c>
      <c r="B45" s="200">
        <v>2199</v>
      </c>
      <c r="C45" s="200">
        <v>2767581536</v>
      </c>
      <c r="D45" s="124">
        <f>C45/B45</f>
        <v>1258563.6816734879</v>
      </c>
      <c r="E45" s="82">
        <v>46</v>
      </c>
      <c r="F45" s="77">
        <v>2.1075219846711684</v>
      </c>
    </row>
    <row r="46" spans="1:6" x14ac:dyDescent="0.25">
      <c r="A46" s="7" t="s">
        <v>23</v>
      </c>
      <c r="B46" s="125">
        <v>2114</v>
      </c>
      <c r="C46" s="180">
        <v>2979960679</v>
      </c>
      <c r="D46" s="124">
        <v>1409631.3524124881</v>
      </c>
      <c r="E46" s="138">
        <v>44</v>
      </c>
      <c r="F46" s="190">
        <v>2.1085203043513046</v>
      </c>
    </row>
    <row r="47" spans="1:6" x14ac:dyDescent="0.25">
      <c r="A47" s="7" t="s">
        <v>24</v>
      </c>
      <c r="B47" s="125">
        <v>1925</v>
      </c>
      <c r="C47" s="180">
        <v>2555818065</v>
      </c>
      <c r="D47" s="96">
        <v>1327697.696103896</v>
      </c>
      <c r="E47" s="138">
        <v>43</v>
      </c>
      <c r="F47" s="190">
        <v>2.1497022946975686</v>
      </c>
    </row>
    <row r="48" spans="1:6" x14ac:dyDescent="0.25">
      <c r="A48" s="7" t="s">
        <v>25</v>
      </c>
      <c r="B48" s="125">
        <v>1661</v>
      </c>
      <c r="C48" s="125">
        <v>2276927816</v>
      </c>
      <c r="D48" s="96">
        <v>1370817.4689945816</v>
      </c>
      <c r="E48" s="138">
        <v>44</v>
      </c>
      <c r="F48" s="190">
        <v>2.1367861710948506</v>
      </c>
    </row>
    <row r="49" spans="1:6" x14ac:dyDescent="0.25">
      <c r="A49" s="7" t="s">
        <v>26</v>
      </c>
      <c r="B49" s="125">
        <v>2049</v>
      </c>
      <c r="C49" s="125">
        <v>2712586192</v>
      </c>
      <c r="D49" s="96">
        <v>1323858.56124939</v>
      </c>
      <c r="E49" s="138">
        <v>45</v>
      </c>
      <c r="F49" s="190">
        <v>2.1791365116260977</v>
      </c>
    </row>
    <row r="50" spans="1:6" x14ac:dyDescent="0.25">
      <c r="A50" s="7" t="s">
        <v>27</v>
      </c>
      <c r="B50" s="78">
        <v>1860</v>
      </c>
      <c r="C50" s="78">
        <v>2693648330</v>
      </c>
      <c r="D50" s="96">
        <v>1448198.0268817204</v>
      </c>
      <c r="E50" s="80">
        <v>45</v>
      </c>
      <c r="F50" s="166">
        <v>2.1890510393945894</v>
      </c>
    </row>
    <row r="51" spans="1:6" x14ac:dyDescent="0.25">
      <c r="A51" s="7" t="s">
        <v>28</v>
      </c>
      <c r="B51" s="79">
        <v>2146</v>
      </c>
      <c r="C51" s="135">
        <v>2873696567</v>
      </c>
      <c r="D51" s="96">
        <v>1339094.3928238584</v>
      </c>
      <c r="E51" s="134">
        <v>47</v>
      </c>
      <c r="F51" s="167">
        <v>2.1608908722268727</v>
      </c>
    </row>
    <row r="52" spans="1:6" x14ac:dyDescent="0.25">
      <c r="A52" s="7" t="s">
        <v>29</v>
      </c>
      <c r="B52" s="78">
        <v>2079</v>
      </c>
      <c r="C52" s="78">
        <v>2958624209</v>
      </c>
      <c r="D52" s="96">
        <v>1423099.6676286676</v>
      </c>
      <c r="E52" s="80">
        <v>45</v>
      </c>
      <c r="F52" s="166">
        <v>2.1907135244968181</v>
      </c>
    </row>
    <row r="53" spans="1:6" x14ac:dyDescent="0.25">
      <c r="A53" s="233" t="s">
        <v>30</v>
      </c>
      <c r="B53" s="74">
        <v>2232</v>
      </c>
      <c r="C53" s="141">
        <v>3251102804</v>
      </c>
      <c r="D53" s="234">
        <v>1456587.2777777778</v>
      </c>
      <c r="E53" s="82">
        <v>47</v>
      </c>
      <c r="F53" s="77">
        <v>2.1445515347874555</v>
      </c>
    </row>
    <row r="54" spans="1:6" x14ac:dyDescent="0.25">
      <c r="A54" s="7" t="s">
        <v>31</v>
      </c>
      <c r="B54" s="125">
        <v>2299</v>
      </c>
      <c r="C54" s="137">
        <v>3220555734</v>
      </c>
      <c r="D54" s="96">
        <v>1400850.6889952153</v>
      </c>
      <c r="E54" s="138">
        <v>48</v>
      </c>
      <c r="F54" s="189">
        <v>2.1694101235168999</v>
      </c>
    </row>
    <row r="55" spans="1:6" x14ac:dyDescent="0.25">
      <c r="A55" s="7"/>
      <c r="B55" s="78" t="s">
        <v>65</v>
      </c>
      <c r="C55" s="78"/>
      <c r="D55" s="96"/>
      <c r="E55" s="80"/>
      <c r="F55" s="81"/>
    </row>
    <row r="56" spans="1:6" x14ac:dyDescent="0.25">
      <c r="A56" s="29" t="s">
        <v>0</v>
      </c>
      <c r="B56" s="83">
        <f>SUM(B43:B55)</f>
        <v>24549</v>
      </c>
      <c r="C56" s="83">
        <f>SUM(C43:C55)</f>
        <v>32828119932</v>
      </c>
      <c r="D56" s="97">
        <f>C56/B56</f>
        <v>1337248.7650006111</v>
      </c>
      <c r="E56" s="85">
        <f>(($C43*E43)+($C44*E44)+($C45*E45)+($C46*E46)+($C47*E47)+($C48*E48)+($C49*E49)+($C50*E50)+($C51*E51)+($C52*E52)+($C53*E53)+($C54*E54))/$C56</f>
        <v>45.38086317409887</v>
      </c>
      <c r="F56" s="86">
        <f>(($C43*F43)+($C44*F44)+($C45*F45)+($C46*F46)+($C47*F47)+($C48*F48)+($C49*F49)+($C50*F50)+($C51*F51)+($C52*F52)+($C53*F53)+($C54*F54))/$C56</f>
        <v>2.1440754970119253</v>
      </c>
    </row>
    <row r="57" spans="1:6" x14ac:dyDescent="0.25">
      <c r="A57" s="32"/>
      <c r="B57" s="87"/>
      <c r="C57" s="87"/>
      <c r="D57" s="98"/>
      <c r="E57" s="88"/>
      <c r="F57" s="89"/>
    </row>
    <row r="58" spans="1:6" x14ac:dyDescent="0.25">
      <c r="A58" s="9" t="s">
        <v>79</v>
      </c>
      <c r="B58" s="78"/>
      <c r="C58" s="78"/>
      <c r="D58" s="99"/>
      <c r="E58" s="80"/>
      <c r="F58" s="81"/>
    </row>
    <row r="59" spans="1:6" x14ac:dyDescent="0.25">
      <c r="A59" s="7" t="s">
        <v>20</v>
      </c>
      <c r="B59" s="78">
        <v>40</v>
      </c>
      <c r="C59" s="78">
        <v>25220400</v>
      </c>
      <c r="D59" s="124">
        <f>C59/B59</f>
        <v>630510</v>
      </c>
      <c r="E59" s="80">
        <v>47</v>
      </c>
      <c r="F59" s="81">
        <v>2.2999999999999998</v>
      </c>
    </row>
    <row r="60" spans="1:6" x14ac:dyDescent="0.25">
      <c r="A60" s="7" t="s">
        <v>21</v>
      </c>
      <c r="B60" s="78">
        <v>28</v>
      </c>
      <c r="C60" s="78">
        <v>14099302</v>
      </c>
      <c r="D60" s="124">
        <f>C60/B60</f>
        <v>503546.5</v>
      </c>
      <c r="E60" s="80">
        <v>46</v>
      </c>
      <c r="F60" s="81">
        <v>2.2999999999999998</v>
      </c>
    </row>
    <row r="61" spans="1:6" x14ac:dyDescent="0.25">
      <c r="A61" s="7" t="s">
        <v>22</v>
      </c>
      <c r="B61" s="78">
        <v>10</v>
      </c>
      <c r="C61" s="78">
        <v>8427001</v>
      </c>
      <c r="D61" s="124">
        <f>C61/B61</f>
        <v>842700.1</v>
      </c>
      <c r="E61" s="80">
        <v>56</v>
      </c>
      <c r="F61" s="81">
        <v>2.2999999999999998</v>
      </c>
    </row>
    <row r="62" spans="1:6" x14ac:dyDescent="0.25">
      <c r="A62" s="7" t="s">
        <v>23</v>
      </c>
      <c r="B62" s="78">
        <v>13</v>
      </c>
      <c r="C62" s="78">
        <v>9640715</v>
      </c>
      <c r="D62" s="124">
        <v>741593.4615384615</v>
      </c>
      <c r="E62" s="80">
        <v>51</v>
      </c>
      <c r="F62" s="81">
        <v>2.2999999999999998</v>
      </c>
    </row>
    <row r="63" spans="1:6" x14ac:dyDescent="0.25">
      <c r="A63" s="7" t="s">
        <v>24</v>
      </c>
      <c r="B63" s="78">
        <v>16</v>
      </c>
      <c r="C63" s="78">
        <v>16185540</v>
      </c>
      <c r="D63" s="124">
        <v>1011596.25</v>
      </c>
      <c r="E63" s="80">
        <v>54</v>
      </c>
      <c r="F63" s="81">
        <v>2.2999999999999998</v>
      </c>
    </row>
    <row r="64" spans="1:6" x14ac:dyDescent="0.25">
      <c r="A64" s="7" t="s">
        <v>25</v>
      </c>
      <c r="B64" s="78">
        <v>23</v>
      </c>
      <c r="C64" s="78">
        <v>15421543</v>
      </c>
      <c r="D64" s="124">
        <v>670501.86956521741</v>
      </c>
      <c r="E64" s="80">
        <v>46</v>
      </c>
      <c r="F64" s="81">
        <v>2.1680063019634286</v>
      </c>
    </row>
    <row r="65" spans="1:6" x14ac:dyDescent="0.25">
      <c r="A65" s="7" t="s">
        <v>26</v>
      </c>
      <c r="B65" s="78">
        <v>272</v>
      </c>
      <c r="C65" s="78">
        <v>195084608</v>
      </c>
      <c r="D65" s="124">
        <v>717222.82352941181</v>
      </c>
      <c r="E65" s="80">
        <v>46</v>
      </c>
      <c r="F65" s="81">
        <v>1.99</v>
      </c>
    </row>
    <row r="66" spans="1:6" x14ac:dyDescent="0.25">
      <c r="A66" s="7" t="s">
        <v>27</v>
      </c>
      <c r="B66" s="78">
        <v>97</v>
      </c>
      <c r="C66" s="78">
        <v>72398367</v>
      </c>
      <c r="D66" s="124">
        <v>746374.91752577317</v>
      </c>
      <c r="E66" s="80">
        <v>50</v>
      </c>
      <c r="F66" s="81">
        <v>1.99</v>
      </c>
    </row>
    <row r="67" spans="1:6" x14ac:dyDescent="0.25">
      <c r="A67" s="7" t="s">
        <v>28</v>
      </c>
      <c r="B67" s="78">
        <v>76</v>
      </c>
      <c r="C67" s="78">
        <v>63029177</v>
      </c>
      <c r="D67" s="124">
        <v>829331.27631578944</v>
      </c>
      <c r="E67" s="80">
        <v>49</v>
      </c>
      <c r="F67" s="81">
        <v>1.99</v>
      </c>
    </row>
    <row r="68" spans="1:6" x14ac:dyDescent="0.25">
      <c r="A68" s="7" t="s">
        <v>29</v>
      </c>
      <c r="B68" s="78">
        <v>58</v>
      </c>
      <c r="C68" s="78">
        <v>60547669</v>
      </c>
      <c r="D68" s="124">
        <v>1043925.3275862068</v>
      </c>
      <c r="E68" s="80">
        <v>49</v>
      </c>
      <c r="F68" s="81">
        <v>1.99</v>
      </c>
    </row>
    <row r="69" spans="1:6" x14ac:dyDescent="0.25">
      <c r="A69" s="7" t="s">
        <v>30</v>
      </c>
      <c r="B69" s="78">
        <v>41</v>
      </c>
      <c r="C69" s="78">
        <v>36374060</v>
      </c>
      <c r="D69" s="124">
        <v>887172.19512195117</v>
      </c>
      <c r="E69" s="80">
        <v>48</v>
      </c>
      <c r="F69" s="81">
        <v>1.99</v>
      </c>
    </row>
    <row r="70" spans="1:6" x14ac:dyDescent="0.25">
      <c r="A70" s="7" t="s">
        <v>31</v>
      </c>
      <c r="B70" s="78">
        <v>180</v>
      </c>
      <c r="C70" s="78">
        <v>138283801</v>
      </c>
      <c r="D70" s="124">
        <v>768243.33888888895</v>
      </c>
      <c r="E70" s="80">
        <v>43</v>
      </c>
      <c r="F70" s="81">
        <v>1.99</v>
      </c>
    </row>
    <row r="71" spans="1:6" x14ac:dyDescent="0.25">
      <c r="A71" s="7"/>
      <c r="B71" s="78"/>
      <c r="C71" s="78"/>
      <c r="D71" s="99"/>
      <c r="E71" s="80"/>
      <c r="F71" s="81"/>
    </row>
    <row r="72" spans="1:6" x14ac:dyDescent="0.25">
      <c r="A72" s="29" t="s">
        <v>0</v>
      </c>
      <c r="B72" s="83">
        <f>SUM(B59:B70)</f>
        <v>854</v>
      </c>
      <c r="C72" s="83">
        <f>SUM(C59:C70)</f>
        <v>654712183</v>
      </c>
      <c r="D72" s="97">
        <f>C72/B72</f>
        <v>766641.90046838403</v>
      </c>
      <c r="E72" s="85">
        <f>(($C59*E59)+($C60*E60)+($C61*E61)+($C62*E62)+($C63*E63)+($C64*E64)+($C65*E65)+($C66*E66)+($C67*E67)+($C68*E68)+($C69*E69)+($C70*E70))/$C72</f>
        <v>46.924679643543456</v>
      </c>
      <c r="F72" s="86">
        <f>(($C58*F58)+($C59*F59)+($C60*F60)+($C61*F61)+($C62*F62)+($C63*F63)+($C64*F64)+($C65*F65)+($C66*F66)+($C67*F67)+($C68*F68)+($C69*F69)+($C70*F70))/$C72</f>
        <v>2.0290289801892998</v>
      </c>
    </row>
    <row r="73" spans="1:6" x14ac:dyDescent="0.25">
      <c r="A73" s="7"/>
      <c r="B73" s="78"/>
      <c r="C73" s="78"/>
      <c r="D73" s="99"/>
      <c r="E73" s="80"/>
      <c r="F73" s="81"/>
    </row>
    <row r="74" spans="1:6" x14ac:dyDescent="0.25">
      <c r="A74" s="9" t="s">
        <v>68</v>
      </c>
      <c r="B74" s="78"/>
      <c r="C74" s="78"/>
      <c r="D74" s="99"/>
      <c r="E74" s="80"/>
      <c r="F74" s="81"/>
    </row>
    <row r="75" spans="1:6" x14ac:dyDescent="0.25">
      <c r="A75" s="7" t="s">
        <v>20</v>
      </c>
      <c r="B75" s="136">
        <v>47</v>
      </c>
      <c r="C75" s="125">
        <v>23134467</v>
      </c>
      <c r="D75" s="125">
        <f>C75/B75</f>
        <v>492222.70212765958</v>
      </c>
      <c r="E75" s="138">
        <v>26</v>
      </c>
      <c r="F75" s="189">
        <v>1.9833333700750486</v>
      </c>
    </row>
    <row r="76" spans="1:6" x14ac:dyDescent="0.25">
      <c r="A76" s="7" t="s">
        <v>21</v>
      </c>
      <c r="B76" s="125">
        <v>23</v>
      </c>
      <c r="C76" s="180">
        <v>13578504</v>
      </c>
      <c r="D76" s="125">
        <f>C76/B76</f>
        <v>590369.73913043481</v>
      </c>
      <c r="E76" s="176">
        <v>29</v>
      </c>
      <c r="F76" s="127">
        <v>1.9681483077959103</v>
      </c>
    </row>
    <row r="77" spans="1:6" x14ac:dyDescent="0.25">
      <c r="A77" s="7" t="s">
        <v>22</v>
      </c>
      <c r="B77" s="125">
        <v>69</v>
      </c>
      <c r="C77" s="125">
        <v>39617372</v>
      </c>
      <c r="D77" s="125">
        <f>C77/B77</f>
        <v>574164.81159420288</v>
      </c>
      <c r="E77" s="138">
        <v>29</v>
      </c>
      <c r="F77" s="127">
        <v>2.0109103112644626</v>
      </c>
    </row>
    <row r="78" spans="1:6" x14ac:dyDescent="0.25">
      <c r="A78" s="7" t="s">
        <v>23</v>
      </c>
      <c r="B78" s="125">
        <v>66</v>
      </c>
      <c r="C78" s="125">
        <v>35491824</v>
      </c>
      <c r="D78" s="125">
        <v>537754.90909090906</v>
      </c>
      <c r="E78" s="138">
        <v>27</v>
      </c>
      <c r="F78" s="127">
        <v>1.9930515512530436</v>
      </c>
    </row>
    <row r="79" spans="1:6" x14ac:dyDescent="0.25">
      <c r="A79" s="7" t="s">
        <v>24</v>
      </c>
      <c r="B79" s="136">
        <v>48</v>
      </c>
      <c r="C79" s="180">
        <v>30628807</v>
      </c>
      <c r="D79" s="125">
        <v>638100.14583333337</v>
      </c>
      <c r="E79" s="138">
        <v>30</v>
      </c>
      <c r="F79" s="189">
        <v>1.9952161212155601</v>
      </c>
    </row>
    <row r="80" spans="1:6" x14ac:dyDescent="0.25">
      <c r="A80" s="7" t="s">
        <v>25</v>
      </c>
      <c r="B80" s="74">
        <v>38</v>
      </c>
      <c r="C80" s="74">
        <v>24806922</v>
      </c>
      <c r="D80" s="125">
        <v>652813.73684210528</v>
      </c>
      <c r="E80" s="82">
        <v>30</v>
      </c>
      <c r="F80" s="169">
        <v>2.0268633464482213</v>
      </c>
    </row>
    <row r="81" spans="1:6" x14ac:dyDescent="0.25">
      <c r="A81" s="7" t="s">
        <v>26</v>
      </c>
      <c r="B81" s="143">
        <v>26</v>
      </c>
      <c r="C81" s="143">
        <v>9906240</v>
      </c>
      <c r="D81" s="125">
        <v>381009.23076923075</v>
      </c>
      <c r="E81" s="80">
        <v>24</v>
      </c>
      <c r="F81" s="191">
        <v>1.9482668025406209</v>
      </c>
    </row>
    <row r="82" spans="1:6" x14ac:dyDescent="0.25">
      <c r="A82" s="7" t="s">
        <v>27</v>
      </c>
      <c r="B82" s="143">
        <v>30</v>
      </c>
      <c r="C82" s="143">
        <v>15973815</v>
      </c>
      <c r="D82" s="125">
        <v>532460.5</v>
      </c>
      <c r="E82" s="80">
        <v>25</v>
      </c>
      <c r="F82" s="191">
        <v>1.9754906176138887</v>
      </c>
    </row>
    <row r="83" spans="1:6" x14ac:dyDescent="0.25">
      <c r="A83" s="7" t="s">
        <v>28</v>
      </c>
      <c r="B83" s="125">
        <v>70</v>
      </c>
      <c r="C83" s="125">
        <v>43735541</v>
      </c>
      <c r="D83" s="125">
        <v>624793.44285714289</v>
      </c>
      <c r="E83" s="80">
        <v>26</v>
      </c>
      <c r="F83" s="191">
        <v>2.0107946253597273</v>
      </c>
    </row>
    <row r="84" spans="1:6" x14ac:dyDescent="0.25">
      <c r="A84" s="7" t="s">
        <v>29</v>
      </c>
      <c r="B84" s="136">
        <v>41</v>
      </c>
      <c r="C84" s="137">
        <v>20022846</v>
      </c>
      <c r="D84" s="125">
        <v>488362.09756097558</v>
      </c>
      <c r="E84" s="138">
        <v>29</v>
      </c>
      <c r="F84" s="127">
        <v>2.1567781812835198</v>
      </c>
    </row>
    <row r="85" spans="1:6" x14ac:dyDescent="0.25">
      <c r="A85" s="7" t="s">
        <v>30</v>
      </c>
      <c r="B85" s="136">
        <v>22</v>
      </c>
      <c r="C85" s="137">
        <v>13131489</v>
      </c>
      <c r="D85" s="125">
        <v>596885.86363636365</v>
      </c>
      <c r="E85" s="153">
        <v>30</v>
      </c>
      <c r="F85" s="127">
        <v>2.4063200235708226</v>
      </c>
    </row>
    <row r="86" spans="1:6" x14ac:dyDescent="0.25">
      <c r="A86" s="7" t="s">
        <v>31</v>
      </c>
      <c r="B86" s="142">
        <v>99</v>
      </c>
      <c r="C86" s="141">
        <v>46199503</v>
      </c>
      <c r="D86" s="125">
        <v>466661.64646464644</v>
      </c>
      <c r="E86" s="82">
        <v>23</v>
      </c>
      <c r="F86" s="169">
        <v>2.3057232241221297</v>
      </c>
    </row>
    <row r="87" spans="1:6" x14ac:dyDescent="0.25">
      <c r="A87" s="7"/>
      <c r="B87" s="78"/>
      <c r="C87" s="78"/>
      <c r="D87" s="165"/>
      <c r="E87" s="80"/>
      <c r="F87" s="81"/>
    </row>
    <row r="88" spans="1:6" x14ac:dyDescent="0.25">
      <c r="A88" s="29" t="s">
        <v>0</v>
      </c>
      <c r="B88" s="83">
        <f>SUM(B75:B86)</f>
        <v>579</v>
      </c>
      <c r="C88" s="83">
        <f>SUM(C75:C86)</f>
        <v>316227330</v>
      </c>
      <c r="D88" s="97">
        <f>C88/B88</f>
        <v>546161.19170984451</v>
      </c>
      <c r="E88" s="85">
        <f>(($C75*E75)+($C76*E76)+($C77*E77)+($C78*E78)+($C79*E79)+($C80*E80)+($C81*E81)+($C82*E82)+($C83*E83)+($C84*E84)+($C85*E85)+($C86*E86))/$C88</f>
        <v>27.122711493658691</v>
      </c>
      <c r="F88" s="86">
        <f>(($C75*F75)+($C76*F76)+($C77*F77)+($C78*F78)+($C79*F79)+($C80*F80)+($C81*F81)+($C82*F82)+($C83*F83)+($C84*F84)+($C85*F85)+($C86*F86))/$C88</f>
        <v>2.0697426674980939</v>
      </c>
    </row>
    <row r="89" spans="1:6" x14ac:dyDescent="0.25">
      <c r="A89" s="9"/>
      <c r="B89" s="154"/>
      <c r="C89" s="154"/>
      <c r="D89" s="159"/>
      <c r="E89" s="155"/>
      <c r="F89" s="163"/>
    </row>
    <row r="90" spans="1:6" x14ac:dyDescent="0.25">
      <c r="A90" s="9" t="s">
        <v>71</v>
      </c>
      <c r="B90" s="154"/>
      <c r="C90" s="154"/>
      <c r="D90" s="94"/>
      <c r="E90" s="155"/>
      <c r="F90" s="164"/>
    </row>
    <row r="91" spans="1:6" x14ac:dyDescent="0.25">
      <c r="A91" s="7" t="s">
        <v>20</v>
      </c>
      <c r="B91" s="74">
        <v>370</v>
      </c>
      <c r="C91" s="141">
        <v>215744457</v>
      </c>
      <c r="D91" s="94">
        <f>C91/B91</f>
        <v>583093.12702702708</v>
      </c>
      <c r="E91" s="82">
        <v>31</v>
      </c>
      <c r="F91" s="77">
        <v>1.7761062987588134</v>
      </c>
    </row>
    <row r="92" spans="1:6" x14ac:dyDescent="0.25">
      <c r="A92" s="7" t="s">
        <v>21</v>
      </c>
      <c r="B92" s="125">
        <v>313</v>
      </c>
      <c r="C92" s="137">
        <v>157506676</v>
      </c>
      <c r="D92" s="94">
        <f>C92/B92</f>
        <v>503216.21725239616</v>
      </c>
      <c r="E92" s="138">
        <v>31</v>
      </c>
      <c r="F92" s="190">
        <v>1.8015851556666715</v>
      </c>
    </row>
    <row r="93" spans="1:6" x14ac:dyDescent="0.25">
      <c r="A93" s="7" t="s">
        <v>22</v>
      </c>
      <c r="B93" s="193">
        <v>815</v>
      </c>
      <c r="C93" s="193">
        <v>341877398</v>
      </c>
      <c r="D93" s="94">
        <f>C93/B93</f>
        <v>419481.46993865032</v>
      </c>
      <c r="E93" s="138">
        <v>34</v>
      </c>
      <c r="F93" s="190">
        <v>1.9186951807501471</v>
      </c>
    </row>
    <row r="94" spans="1:6" x14ac:dyDescent="0.25">
      <c r="A94" s="7" t="s">
        <v>23</v>
      </c>
      <c r="B94" s="125">
        <v>544</v>
      </c>
      <c r="C94" s="125">
        <v>248786091</v>
      </c>
      <c r="D94" s="196">
        <v>457327.3731617647</v>
      </c>
      <c r="E94" s="138">
        <v>32</v>
      </c>
      <c r="F94" s="190">
        <v>1.8277954053709538</v>
      </c>
    </row>
    <row r="95" spans="1:6" x14ac:dyDescent="0.25">
      <c r="A95" s="7" t="s">
        <v>24</v>
      </c>
      <c r="B95" s="125">
        <v>429</v>
      </c>
      <c r="C95" s="180">
        <v>382301487</v>
      </c>
      <c r="D95" s="196">
        <v>891145.65734265733</v>
      </c>
      <c r="E95" s="138">
        <v>32</v>
      </c>
      <c r="F95" s="190">
        <v>1.5861547801146796</v>
      </c>
    </row>
    <row r="96" spans="1:6" x14ac:dyDescent="0.25">
      <c r="A96" s="7" t="s">
        <v>25</v>
      </c>
      <c r="B96" s="125">
        <v>438</v>
      </c>
      <c r="C96" s="180">
        <v>350762153</v>
      </c>
      <c r="D96" s="196">
        <v>800826.83333333337</v>
      </c>
      <c r="E96" s="138">
        <v>29</v>
      </c>
      <c r="F96" s="190">
        <v>1.5953554698359946</v>
      </c>
    </row>
    <row r="97" spans="1:6" x14ac:dyDescent="0.25">
      <c r="A97" s="7" t="s">
        <v>26</v>
      </c>
      <c r="B97" s="53">
        <v>476</v>
      </c>
      <c r="C97" s="53">
        <v>192053997</v>
      </c>
      <c r="D97" s="196">
        <v>403474.78361344535</v>
      </c>
      <c r="E97" s="211">
        <v>33</v>
      </c>
      <c r="F97" s="212">
        <v>1.9200155842109341</v>
      </c>
    </row>
    <row r="98" spans="1:6" x14ac:dyDescent="0.25">
      <c r="A98" s="7" t="s">
        <v>27</v>
      </c>
      <c r="B98" s="125">
        <v>384</v>
      </c>
      <c r="C98" s="180">
        <v>148059029</v>
      </c>
      <c r="D98" s="196">
        <v>385570.38802083331</v>
      </c>
      <c r="E98" s="138">
        <v>33</v>
      </c>
      <c r="F98" s="127">
        <v>1.9403301733121592</v>
      </c>
    </row>
    <row r="99" spans="1:6" x14ac:dyDescent="0.25">
      <c r="A99" s="7" t="s">
        <v>28</v>
      </c>
      <c r="B99" s="53">
        <v>548</v>
      </c>
      <c r="C99" s="53">
        <v>207255550</v>
      </c>
      <c r="D99" s="196">
        <v>378203.55839416059</v>
      </c>
      <c r="E99" s="211">
        <v>33</v>
      </c>
      <c r="F99" s="212">
        <v>1.9428796688436087</v>
      </c>
    </row>
    <row r="100" spans="1:6" x14ac:dyDescent="0.25">
      <c r="A100" s="7" t="s">
        <v>29</v>
      </c>
      <c r="B100" s="53">
        <v>1078</v>
      </c>
      <c r="C100" s="53">
        <v>667432956</v>
      </c>
      <c r="D100" s="196">
        <v>619140.03339517629</v>
      </c>
      <c r="E100" s="211">
        <v>47</v>
      </c>
      <c r="F100" s="212">
        <v>2.0521336229911906</v>
      </c>
    </row>
    <row r="101" spans="1:6" x14ac:dyDescent="0.25">
      <c r="A101" s="7" t="s">
        <v>30</v>
      </c>
      <c r="B101" s="125">
        <v>1146</v>
      </c>
      <c r="C101" s="137">
        <v>1177726470</v>
      </c>
      <c r="D101" s="196">
        <v>1027684.5287958115</v>
      </c>
      <c r="E101" s="138">
        <v>51</v>
      </c>
      <c r="F101" s="127">
        <v>1.9856813023400925</v>
      </c>
    </row>
    <row r="102" spans="1:6" x14ac:dyDescent="0.25">
      <c r="A102" s="7" t="s">
        <v>31</v>
      </c>
      <c r="B102" s="125">
        <v>1504</v>
      </c>
      <c r="C102" s="137">
        <v>1667011203</v>
      </c>
      <c r="D102" s="196">
        <v>1108385.1083776595</v>
      </c>
      <c r="E102" s="138">
        <v>52</v>
      </c>
      <c r="F102" s="127">
        <v>1.9847458940562381</v>
      </c>
    </row>
    <row r="103" spans="1:6" x14ac:dyDescent="0.25">
      <c r="A103" s="7"/>
      <c r="B103" s="154"/>
      <c r="C103" s="154"/>
      <c r="D103" s="162"/>
      <c r="E103" s="155"/>
      <c r="F103" s="156"/>
    </row>
    <row r="104" spans="1:6" x14ac:dyDescent="0.25">
      <c r="A104" s="29" t="s">
        <v>0</v>
      </c>
      <c r="B104" s="83">
        <f>SUM(B91:B102)</f>
        <v>8045</v>
      </c>
      <c r="C104" s="83">
        <f>SUM(C91:C102)</f>
        <v>5756517467</v>
      </c>
      <c r="D104" s="97">
        <f>C104/B104</f>
        <v>715539.772156619</v>
      </c>
      <c r="E104" s="85">
        <f>(($C91*E91)+($C92*E92)+($C93*E93)+($C94*E94)+($C95*E95)+($C96*E96)+($C97*E97)+($C98*E98)+($C99*E99)+($C100*E100)+($C101*E101)+($C102*E102))/$C104</f>
        <v>43.384332191413115</v>
      </c>
      <c r="F104" s="86">
        <f>(($C91*F91)+($C92*F92)+($C93*F93)+($C94*F94)+($C95*F95)+($C96*F96)+($C97*F97)+($C98*F98)+($C99*F99)+($C100*F100)+($C101*F101)+($C102*F102))/$C104</f>
        <v>1.9142063628519865</v>
      </c>
    </row>
    <row r="105" spans="1:6" x14ac:dyDescent="0.25">
      <c r="A105" s="9"/>
      <c r="B105" s="154"/>
      <c r="C105" s="154"/>
      <c r="D105" s="160"/>
      <c r="E105" s="155"/>
      <c r="F105" s="156"/>
    </row>
    <row r="106" spans="1:6" x14ac:dyDescent="0.25">
      <c r="A106" s="9" t="s">
        <v>73</v>
      </c>
      <c r="B106" s="154"/>
      <c r="C106" s="154"/>
      <c r="D106" s="160"/>
      <c r="E106" s="155"/>
      <c r="F106" s="156"/>
    </row>
    <row r="107" spans="1:6" x14ac:dyDescent="0.25">
      <c r="A107" s="7" t="s">
        <v>20</v>
      </c>
      <c r="B107" s="136">
        <v>206</v>
      </c>
      <c r="C107" s="137">
        <v>109292494</v>
      </c>
      <c r="D107" s="197">
        <f>C107/B107</f>
        <v>530546.08737864078</v>
      </c>
      <c r="E107" s="138">
        <v>52</v>
      </c>
      <c r="F107" s="127">
        <v>1.9750397603700032</v>
      </c>
    </row>
    <row r="108" spans="1:6" x14ac:dyDescent="0.25">
      <c r="A108" s="7" t="s">
        <v>21</v>
      </c>
      <c r="B108" s="125">
        <v>147</v>
      </c>
      <c r="C108" s="180">
        <v>72654720</v>
      </c>
      <c r="D108" s="197">
        <f>C108/B108</f>
        <v>494249.79591836734</v>
      </c>
      <c r="E108" s="176">
        <v>52</v>
      </c>
      <c r="F108" s="127">
        <v>1.9742894391444905</v>
      </c>
    </row>
    <row r="109" spans="1:6" x14ac:dyDescent="0.25">
      <c r="A109" s="7" t="s">
        <v>22</v>
      </c>
      <c r="B109" s="125">
        <v>335</v>
      </c>
      <c r="C109" s="125">
        <v>193446323</v>
      </c>
      <c r="D109" s="197">
        <f>C109/B109</f>
        <v>577451.71044776123</v>
      </c>
      <c r="E109" s="138">
        <v>53</v>
      </c>
      <c r="F109" s="190">
        <v>1.9726125433772137</v>
      </c>
    </row>
    <row r="110" spans="1:6" x14ac:dyDescent="0.25">
      <c r="A110" s="7" t="s">
        <v>23</v>
      </c>
      <c r="B110" s="125">
        <v>127</v>
      </c>
      <c r="C110" s="125">
        <v>74421860</v>
      </c>
      <c r="D110" s="197">
        <v>585998.89763779531</v>
      </c>
      <c r="E110" s="138">
        <v>50</v>
      </c>
      <c r="F110" s="190">
        <v>1.9695728937707282</v>
      </c>
    </row>
    <row r="111" spans="1:6" x14ac:dyDescent="0.25">
      <c r="A111" s="7" t="s">
        <v>24</v>
      </c>
      <c r="B111" s="125">
        <v>76</v>
      </c>
      <c r="C111" s="180">
        <v>39821111</v>
      </c>
      <c r="D111" s="197">
        <v>523961.98684210528</v>
      </c>
      <c r="E111" s="138">
        <v>51</v>
      </c>
      <c r="F111" s="190">
        <v>1.9646327863629922</v>
      </c>
    </row>
    <row r="112" spans="1:6" x14ac:dyDescent="0.25">
      <c r="A112" s="7" t="s">
        <v>25</v>
      </c>
      <c r="B112" s="125">
        <v>116</v>
      </c>
      <c r="C112" s="125">
        <v>66347673</v>
      </c>
      <c r="D112" s="197">
        <v>571962.69827586203</v>
      </c>
      <c r="E112" s="138">
        <v>50</v>
      </c>
      <c r="F112" s="190">
        <v>1.973373205417468</v>
      </c>
    </row>
    <row r="113" spans="1:6" x14ac:dyDescent="0.25">
      <c r="A113" s="7" t="s">
        <v>26</v>
      </c>
      <c r="B113" s="125">
        <v>136</v>
      </c>
      <c r="C113" s="125">
        <v>78699702</v>
      </c>
      <c r="D113" s="197">
        <v>578674.2794117647</v>
      </c>
      <c r="E113" s="138">
        <v>50</v>
      </c>
      <c r="F113" s="127">
        <v>1.98</v>
      </c>
    </row>
    <row r="114" spans="1:6" x14ac:dyDescent="0.25">
      <c r="A114" s="7" t="s">
        <v>27</v>
      </c>
      <c r="B114" s="125">
        <v>124</v>
      </c>
      <c r="C114" s="125">
        <v>77223353</v>
      </c>
      <c r="D114" s="197">
        <v>622768.97580645164</v>
      </c>
      <c r="E114" s="213">
        <v>51</v>
      </c>
      <c r="F114" s="127">
        <v>1.9640711065731631</v>
      </c>
    </row>
    <row r="115" spans="1:6" x14ac:dyDescent="0.25">
      <c r="A115" s="7" t="s">
        <v>28</v>
      </c>
      <c r="B115" s="125">
        <v>122</v>
      </c>
      <c r="C115" s="125">
        <v>83033752</v>
      </c>
      <c r="D115" s="197">
        <v>680604.52459016396</v>
      </c>
      <c r="E115" s="214">
        <v>54</v>
      </c>
      <c r="F115" s="127">
        <v>1.9642680089898865</v>
      </c>
    </row>
    <row r="116" spans="1:6" x14ac:dyDescent="0.25">
      <c r="A116" s="7" t="s">
        <v>29</v>
      </c>
      <c r="B116" s="125">
        <v>137</v>
      </c>
      <c r="C116" s="125">
        <v>77376576</v>
      </c>
      <c r="D116" s="197">
        <v>564792.52554744529</v>
      </c>
      <c r="E116" s="214">
        <v>51</v>
      </c>
      <c r="F116" s="177">
        <v>1.9742967804623457</v>
      </c>
    </row>
    <row r="117" spans="1:6" x14ac:dyDescent="0.25">
      <c r="A117" s="7" t="s">
        <v>30</v>
      </c>
      <c r="B117" s="125">
        <v>222</v>
      </c>
      <c r="C117" s="125">
        <v>113878444</v>
      </c>
      <c r="D117" s="197">
        <v>512965.96396396396</v>
      </c>
      <c r="E117" s="213">
        <v>53</v>
      </c>
      <c r="F117" s="127">
        <v>1.9772925980618421</v>
      </c>
    </row>
    <row r="118" spans="1:6" x14ac:dyDescent="0.25">
      <c r="A118" s="7" t="s">
        <v>31</v>
      </c>
      <c r="B118" s="78">
        <v>784</v>
      </c>
      <c r="C118" s="78">
        <v>404236005</v>
      </c>
      <c r="D118" s="197">
        <v>515607.1492346939</v>
      </c>
      <c r="E118" s="80">
        <v>53</v>
      </c>
      <c r="F118" s="81">
        <v>1.9735507595371173</v>
      </c>
    </row>
    <row r="119" spans="1:6" x14ac:dyDescent="0.25">
      <c r="A119" s="9"/>
      <c r="B119" s="154"/>
      <c r="C119" s="154"/>
      <c r="D119" s="198"/>
      <c r="E119" s="155"/>
      <c r="F119" s="156"/>
    </row>
    <row r="120" spans="1:6" x14ac:dyDescent="0.25">
      <c r="A120" s="29" t="s">
        <v>0</v>
      </c>
      <c r="B120" s="83">
        <f>SUM(B107:B119)</f>
        <v>2532</v>
      </c>
      <c r="C120" s="83">
        <f>SUM(C107:C119)</f>
        <v>1390432013</v>
      </c>
      <c r="D120" s="199">
        <f>C120/B120</f>
        <v>549143.76500789891</v>
      </c>
      <c r="E120" s="85">
        <f>(($C107*E107)+($C108*E108)+($C109*E109)+($C110*E110)+($C111*E111)+($C112*E112)+($C113*E113)+($C114*E114)+($C115*E115)+($C116*E116)+($C117*E117)+($C118*E118))/$C120</f>
        <v>52.175678324230297</v>
      </c>
      <c r="F120" s="86">
        <f>(($C107*F107)+($C108*F108)+($C109*F109)+($C110*F110)+($C111*F111)+($C112*F112)+($C113*F113)+($C114*F114)+($C115*F115)+($C116*F116)+($C117*F117)+($C118*F118))/$C120</f>
        <v>1.9727312495213669</v>
      </c>
    </row>
    <row r="121" spans="1:6" x14ac:dyDescent="0.25">
      <c r="A121" s="32"/>
      <c r="B121" s="87"/>
      <c r="C121" s="87"/>
      <c r="D121" s="98"/>
      <c r="E121" s="88"/>
      <c r="F121" s="89"/>
    </row>
    <row r="122" spans="1:6" x14ac:dyDescent="0.25">
      <c r="A122" s="9" t="s">
        <v>89</v>
      </c>
      <c r="B122" s="78"/>
      <c r="C122" s="78"/>
      <c r="D122" s="99"/>
      <c r="E122" s="80"/>
      <c r="F122" s="81"/>
    </row>
    <row r="123" spans="1:6" x14ac:dyDescent="0.25">
      <c r="A123" s="7" t="s">
        <v>20</v>
      </c>
      <c r="B123" s="136">
        <v>178</v>
      </c>
      <c r="C123" s="125">
        <v>148213067</v>
      </c>
      <c r="D123" s="95">
        <f>C123/B123</f>
        <v>832657.67977528088</v>
      </c>
      <c r="E123" s="138">
        <v>41</v>
      </c>
      <c r="F123" s="189">
        <v>1.9333097694415837</v>
      </c>
    </row>
    <row r="124" spans="1:6" x14ac:dyDescent="0.25">
      <c r="A124" s="7" t="s">
        <v>21</v>
      </c>
      <c r="B124" s="125">
        <v>128</v>
      </c>
      <c r="C124" s="180">
        <v>98914510</v>
      </c>
      <c r="D124" s="124">
        <f>C124/B124</f>
        <v>772769.609375</v>
      </c>
      <c r="E124" s="176">
        <v>39</v>
      </c>
      <c r="F124" s="127">
        <v>1.9091190177255086</v>
      </c>
    </row>
    <row r="125" spans="1:6" x14ac:dyDescent="0.25">
      <c r="A125" s="7" t="s">
        <v>22</v>
      </c>
      <c r="B125" s="125">
        <v>425</v>
      </c>
      <c r="C125" s="125">
        <v>451236046</v>
      </c>
      <c r="D125" s="124">
        <f>C125/B125</f>
        <v>1061731.8729411764</v>
      </c>
      <c r="E125" s="138">
        <v>46</v>
      </c>
      <c r="F125" s="127">
        <v>1.8742432536296092</v>
      </c>
    </row>
    <row r="126" spans="1:6" x14ac:dyDescent="0.25">
      <c r="A126" s="7" t="s">
        <v>23</v>
      </c>
      <c r="B126" s="125">
        <v>364</v>
      </c>
      <c r="C126" s="125">
        <v>433700275</v>
      </c>
      <c r="D126" s="124">
        <v>1191484.2719780221</v>
      </c>
      <c r="E126" s="138">
        <v>44</v>
      </c>
      <c r="F126" s="127">
        <v>1.8317899765684953</v>
      </c>
    </row>
    <row r="127" spans="1:6" x14ac:dyDescent="0.25">
      <c r="A127" s="7" t="s">
        <v>24</v>
      </c>
      <c r="B127" s="125">
        <v>165</v>
      </c>
      <c r="C127" s="180">
        <v>159037741</v>
      </c>
      <c r="D127" s="96">
        <v>963865.09696969693</v>
      </c>
      <c r="E127" s="138">
        <v>44</v>
      </c>
      <c r="F127" s="189">
        <v>1.8749295956108933</v>
      </c>
    </row>
    <row r="128" spans="1:6" x14ac:dyDescent="0.25">
      <c r="A128" s="7" t="s">
        <v>25</v>
      </c>
      <c r="B128" s="74">
        <v>140</v>
      </c>
      <c r="C128" s="74">
        <v>147877750</v>
      </c>
      <c r="D128" s="96">
        <v>1056269.642857143</v>
      </c>
      <c r="E128" s="82">
        <v>44</v>
      </c>
      <c r="F128" s="169">
        <v>1.885036135524107</v>
      </c>
    </row>
    <row r="129" spans="1:6" x14ac:dyDescent="0.25">
      <c r="A129" s="7" t="s">
        <v>26</v>
      </c>
      <c r="B129" s="78">
        <v>138</v>
      </c>
      <c r="C129" s="78">
        <v>144786829</v>
      </c>
      <c r="D129" s="96">
        <v>1049179.920289855</v>
      </c>
      <c r="E129" s="80">
        <v>44</v>
      </c>
      <c r="F129" s="81">
        <v>1.8796923728469805</v>
      </c>
    </row>
    <row r="130" spans="1:6" x14ac:dyDescent="0.25">
      <c r="A130" s="7" t="s">
        <v>27</v>
      </c>
      <c r="B130" s="74">
        <v>303</v>
      </c>
      <c r="C130" s="74">
        <v>304813142</v>
      </c>
      <c r="D130" s="96">
        <v>1005983.9669966997</v>
      </c>
      <c r="E130" s="80">
        <v>45</v>
      </c>
      <c r="F130" s="81">
        <v>2.0665838256409561</v>
      </c>
    </row>
    <row r="131" spans="1:6" x14ac:dyDescent="0.25">
      <c r="A131" s="7" t="s">
        <v>28</v>
      </c>
      <c r="B131" s="136">
        <v>305</v>
      </c>
      <c r="C131" s="137">
        <v>276592205</v>
      </c>
      <c r="D131" s="96">
        <v>906859.68852459011</v>
      </c>
      <c r="E131" s="138">
        <v>45</v>
      </c>
      <c r="F131" s="127">
        <v>2.1283337942947451</v>
      </c>
    </row>
    <row r="132" spans="1:6" x14ac:dyDescent="0.25">
      <c r="A132" s="145" t="s">
        <v>29</v>
      </c>
      <c r="B132" s="172">
        <v>167</v>
      </c>
      <c r="C132" s="133">
        <v>162235472</v>
      </c>
      <c r="D132" s="96">
        <v>971469.89221556881</v>
      </c>
      <c r="E132" s="80">
        <v>42</v>
      </c>
      <c r="F132" s="81">
        <v>2.1158618241638303</v>
      </c>
    </row>
    <row r="133" spans="1:6" x14ac:dyDescent="0.25">
      <c r="A133" s="145" t="s">
        <v>30</v>
      </c>
      <c r="B133" s="171">
        <v>509</v>
      </c>
      <c r="C133" s="141">
        <v>433034708</v>
      </c>
      <c r="D133" s="96">
        <v>850755.81139489193</v>
      </c>
      <c r="E133" s="82">
        <v>44</v>
      </c>
      <c r="F133" s="169">
        <v>2.1251726680532039</v>
      </c>
    </row>
    <row r="134" spans="1:6" x14ac:dyDescent="0.25">
      <c r="A134" s="145" t="s">
        <v>31</v>
      </c>
      <c r="B134" s="125">
        <v>424</v>
      </c>
      <c r="C134" s="125">
        <v>374441365</v>
      </c>
      <c r="D134" s="96">
        <v>883116.42688679241</v>
      </c>
      <c r="E134" s="138">
        <v>44</v>
      </c>
      <c r="F134" s="190">
        <v>2.120792766899565</v>
      </c>
    </row>
    <row r="135" spans="1:6" x14ac:dyDescent="0.25">
      <c r="A135" s="7"/>
      <c r="B135" s="78"/>
      <c r="C135" s="78"/>
      <c r="D135" s="96"/>
      <c r="E135" s="80"/>
      <c r="F135" s="81"/>
    </row>
    <row r="136" spans="1:6" x14ac:dyDescent="0.25">
      <c r="A136" s="29" t="s">
        <v>0</v>
      </c>
      <c r="B136" s="83">
        <f>SUM(B123:B135)</f>
        <v>3246</v>
      </c>
      <c r="C136" s="83">
        <f>SUM(C123:C135)</f>
        <v>3134883110</v>
      </c>
      <c r="D136" s="97">
        <f>C136/B136</f>
        <v>965768.05606900796</v>
      </c>
      <c r="E136" s="85">
        <f>(($C123*E123)+($C124*E124)+($C125*E125)+($C126*E126)+($C127*E127)+($C128*E128)+($C129*E129)+($C130*E130)+($C131*E131)+($C132*E132)+($C133*E133)+($C134*E134))/$C136</f>
        <v>44.070240176833899</v>
      </c>
      <c r="F136" s="86">
        <f>(($C123*F123)+($C124*F124)+($C125*F125)+($C126*F126)+($C127*F127)+($C128*F128)+($C129*F129)+($C130*F130)+($C131*F131)+($C132*F132)+($C133*F133)+($C134*F134))/$C136</f>
        <v>1.9907937793476449</v>
      </c>
    </row>
    <row r="137" spans="1:6" x14ac:dyDescent="0.25">
      <c r="A137" s="9"/>
      <c r="B137" s="154"/>
      <c r="C137" s="154"/>
      <c r="D137" s="159"/>
      <c r="E137" s="155"/>
      <c r="F137" s="156"/>
    </row>
    <row r="138" spans="1:6" x14ac:dyDescent="0.25">
      <c r="A138" s="9" t="s">
        <v>76</v>
      </c>
      <c r="B138" s="154"/>
      <c r="C138" s="154"/>
      <c r="D138" s="160"/>
      <c r="E138" s="155"/>
      <c r="F138" s="156"/>
    </row>
    <row r="139" spans="1:6" x14ac:dyDescent="0.25">
      <c r="A139" s="7" t="s">
        <v>20</v>
      </c>
      <c r="B139" s="53">
        <v>1</v>
      </c>
      <c r="C139" s="53">
        <v>102382</v>
      </c>
      <c r="D139" s="96">
        <f>C139/B139</f>
        <v>102382</v>
      </c>
      <c r="E139" s="206">
        <v>12</v>
      </c>
      <c r="F139" s="25">
        <v>1.92</v>
      </c>
    </row>
    <row r="140" spans="1:6" x14ac:dyDescent="0.25">
      <c r="A140" s="7" t="s">
        <v>21</v>
      </c>
      <c r="B140" s="136">
        <v>0</v>
      </c>
      <c r="C140" s="125">
        <v>0</v>
      </c>
      <c r="D140" s="96">
        <v>0</v>
      </c>
      <c r="E140" s="153">
        <v>0</v>
      </c>
      <c r="F140" s="127">
        <v>0</v>
      </c>
    </row>
    <row r="141" spans="1:6" x14ac:dyDescent="0.25">
      <c r="A141" s="7" t="s">
        <v>22</v>
      </c>
      <c r="B141" s="125">
        <v>0</v>
      </c>
      <c r="C141" s="125">
        <v>0</v>
      </c>
      <c r="D141" s="96">
        <v>0</v>
      </c>
      <c r="E141" s="138">
        <v>0</v>
      </c>
      <c r="F141" s="127">
        <v>0</v>
      </c>
    </row>
    <row r="142" spans="1:6" x14ac:dyDescent="0.25">
      <c r="A142" s="7" t="s">
        <v>23</v>
      </c>
      <c r="B142" s="203">
        <v>0</v>
      </c>
      <c r="C142" s="203">
        <v>0</v>
      </c>
      <c r="D142" s="96">
        <v>0</v>
      </c>
      <c r="E142" s="204">
        <v>0</v>
      </c>
      <c r="F142" s="205">
        <v>0</v>
      </c>
    </row>
    <row r="143" spans="1:6" x14ac:dyDescent="0.25">
      <c r="A143" s="7" t="s">
        <v>24</v>
      </c>
      <c r="B143" s="18">
        <v>0</v>
      </c>
      <c r="C143" s="18">
        <v>0</v>
      </c>
      <c r="D143" s="196">
        <v>0</v>
      </c>
      <c r="E143" s="204">
        <v>0</v>
      </c>
      <c r="F143" s="205">
        <v>0</v>
      </c>
    </row>
    <row r="144" spans="1:6" x14ac:dyDescent="0.25">
      <c r="A144" s="7" t="s">
        <v>25</v>
      </c>
      <c r="B144" s="18">
        <v>1</v>
      </c>
      <c r="C144" s="18">
        <v>102227</v>
      </c>
      <c r="D144" s="96">
        <f>C144/B144</f>
        <v>102227</v>
      </c>
      <c r="E144" s="204">
        <v>12</v>
      </c>
      <c r="F144" s="205">
        <v>1.92</v>
      </c>
    </row>
    <row r="145" spans="1:6" x14ac:dyDescent="0.25">
      <c r="A145" s="7" t="s">
        <v>26</v>
      </c>
      <c r="B145" s="18">
        <v>0</v>
      </c>
      <c r="C145" s="18">
        <v>0</v>
      </c>
      <c r="D145" s="96">
        <v>0</v>
      </c>
      <c r="E145" s="204">
        <v>0</v>
      </c>
      <c r="F145" s="205">
        <v>0</v>
      </c>
    </row>
    <row r="146" spans="1:6" x14ac:dyDescent="0.25">
      <c r="A146" s="7" t="s">
        <v>27</v>
      </c>
      <c r="B146" s="18">
        <v>0</v>
      </c>
      <c r="C146" s="18">
        <v>0</v>
      </c>
      <c r="D146" s="96">
        <v>0</v>
      </c>
      <c r="E146" s="204">
        <v>0</v>
      </c>
      <c r="F146" s="205">
        <v>0</v>
      </c>
    </row>
    <row r="147" spans="1:6" x14ac:dyDescent="0.25">
      <c r="A147" s="7" t="s">
        <v>28</v>
      </c>
      <c r="B147" s="18">
        <v>0</v>
      </c>
      <c r="C147" s="18">
        <v>0</v>
      </c>
      <c r="D147" s="196">
        <v>0</v>
      </c>
      <c r="E147" s="204">
        <v>0</v>
      </c>
      <c r="F147" s="205">
        <v>0</v>
      </c>
    </row>
    <row r="148" spans="1:6" x14ac:dyDescent="0.25">
      <c r="A148" s="7" t="s">
        <v>29</v>
      </c>
      <c r="B148" s="18">
        <v>0</v>
      </c>
      <c r="C148" s="18">
        <v>0</v>
      </c>
      <c r="D148" s="196">
        <v>0</v>
      </c>
      <c r="E148" s="204">
        <v>0</v>
      </c>
      <c r="F148" s="205">
        <v>0</v>
      </c>
    </row>
    <row r="149" spans="1:6" x14ac:dyDescent="0.25">
      <c r="A149" s="7" t="s">
        <v>30</v>
      </c>
      <c r="B149" s="18">
        <v>0</v>
      </c>
      <c r="C149" s="18">
        <v>0</v>
      </c>
      <c r="D149" s="196">
        <v>0</v>
      </c>
      <c r="E149" s="204">
        <v>0</v>
      </c>
      <c r="F149" s="205">
        <v>0</v>
      </c>
    </row>
    <row r="150" spans="1:6" x14ac:dyDescent="0.25">
      <c r="A150" s="7" t="s">
        <v>31</v>
      </c>
      <c r="B150" s="18">
        <v>1</v>
      </c>
      <c r="C150" s="18">
        <v>203441</v>
      </c>
      <c r="D150" s="196">
        <v>203441</v>
      </c>
      <c r="E150" s="204">
        <v>36</v>
      </c>
      <c r="F150" s="205">
        <v>1.92</v>
      </c>
    </row>
    <row r="151" spans="1:6" x14ac:dyDescent="0.25">
      <c r="A151" s="9"/>
      <c r="B151" s="154"/>
      <c r="C151" s="154"/>
      <c r="D151" s="160"/>
      <c r="E151" s="156"/>
      <c r="F151" s="156"/>
    </row>
    <row r="152" spans="1:6" x14ac:dyDescent="0.25">
      <c r="A152" s="29" t="s">
        <v>0</v>
      </c>
      <c r="B152" s="83">
        <f>SUM(B139:B151)</f>
        <v>3</v>
      </c>
      <c r="C152" s="83">
        <f>SUM(C139:C151)</f>
        <v>408050</v>
      </c>
      <c r="D152" s="97">
        <f>C152/B152</f>
        <v>136016.66666666666</v>
      </c>
      <c r="E152" s="85">
        <f>(($C139*E139)+($C140*E140)+($C141*E141)+($C142*E142)+($C143*E143)+($C144*E144)+($C145*E145)+($C146*E146)+($C147*E147)+($C148*E148)+($C149*E149)+($C150*E150))/$C152</f>
        <v>23.965651268226932</v>
      </c>
      <c r="F152" s="86">
        <f>(($C139*F139)+($C140*F140)+($C141*F141)+($C142*F142)+($C143*F143)+($C144*F144)+($C145*F145)+($C146*F146)+($C147*F147)+($C148*F148)+($C149*F149)+($C150*F150))/$C152</f>
        <v>1.92</v>
      </c>
    </row>
    <row r="153" spans="1:6" x14ac:dyDescent="0.25">
      <c r="A153" s="227"/>
      <c r="B153" s="228"/>
      <c r="C153" s="228"/>
      <c r="D153" s="159"/>
      <c r="E153" s="217"/>
      <c r="F153" s="163"/>
    </row>
    <row r="154" spans="1:6" x14ac:dyDescent="0.25">
      <c r="A154" s="229" t="s">
        <v>86</v>
      </c>
      <c r="B154" s="230"/>
      <c r="C154" s="230"/>
      <c r="D154" s="160"/>
      <c r="E154" s="231"/>
      <c r="F154" s="164"/>
    </row>
    <row r="155" spans="1:6" x14ac:dyDescent="0.25">
      <c r="A155" s="7" t="s">
        <v>20</v>
      </c>
      <c r="B155" s="193">
        <v>447</v>
      </c>
      <c r="C155" s="215">
        <v>458529030</v>
      </c>
      <c r="D155" s="96">
        <f>C155/B155</f>
        <v>1025792.0134228187</v>
      </c>
      <c r="E155" s="176">
        <v>57</v>
      </c>
      <c r="F155" s="127">
        <v>1.92</v>
      </c>
    </row>
    <row r="156" spans="1:6" x14ac:dyDescent="0.25">
      <c r="A156" s="7" t="s">
        <v>21</v>
      </c>
      <c r="B156" s="125">
        <v>232</v>
      </c>
      <c r="C156" s="180">
        <v>202260443</v>
      </c>
      <c r="D156" s="96">
        <f>C156/B156</f>
        <v>871812.25431034481</v>
      </c>
      <c r="E156" s="176">
        <v>55</v>
      </c>
      <c r="F156" s="127">
        <v>1.92</v>
      </c>
    </row>
    <row r="157" spans="1:6" x14ac:dyDescent="0.25">
      <c r="A157" s="7" t="s">
        <v>22</v>
      </c>
      <c r="B157" s="193">
        <v>158</v>
      </c>
      <c r="C157" s="193">
        <v>135586381</v>
      </c>
      <c r="D157" s="96">
        <f>C157/B157</f>
        <v>858141.65189873416</v>
      </c>
      <c r="E157" s="138">
        <v>55</v>
      </c>
      <c r="F157" s="190">
        <v>1.92</v>
      </c>
    </row>
    <row r="158" spans="1:6" x14ac:dyDescent="0.25">
      <c r="A158" s="7" t="s">
        <v>23</v>
      </c>
      <c r="B158" s="201">
        <v>438</v>
      </c>
      <c r="C158" s="125">
        <v>371549757</v>
      </c>
      <c r="D158" s="96">
        <v>848287.11643835611</v>
      </c>
      <c r="E158" s="202">
        <v>56</v>
      </c>
      <c r="F158" s="127">
        <v>1.92</v>
      </c>
    </row>
    <row r="159" spans="1:6" x14ac:dyDescent="0.25">
      <c r="A159" s="7" t="s">
        <v>24</v>
      </c>
      <c r="B159" s="125">
        <v>97</v>
      </c>
      <c r="C159" s="125">
        <v>57299700</v>
      </c>
      <c r="D159" s="96">
        <v>590718.55670103093</v>
      </c>
      <c r="E159" s="208">
        <v>54</v>
      </c>
      <c r="F159" s="177">
        <v>1.92</v>
      </c>
    </row>
    <row r="160" spans="1:6" x14ac:dyDescent="0.25">
      <c r="A160" s="7" t="s">
        <v>25</v>
      </c>
      <c r="B160" s="193">
        <v>218</v>
      </c>
      <c r="C160" s="193">
        <v>133742914</v>
      </c>
      <c r="D160" s="96">
        <v>613499.60550458718</v>
      </c>
      <c r="E160" s="138">
        <v>55</v>
      </c>
      <c r="F160" s="190">
        <v>1.92</v>
      </c>
    </row>
    <row r="161" spans="1:6" x14ac:dyDescent="0.25">
      <c r="A161" s="7" t="s">
        <v>26</v>
      </c>
      <c r="B161" s="78">
        <v>177</v>
      </c>
      <c r="C161" s="78">
        <v>108359863</v>
      </c>
      <c r="D161" s="96">
        <v>612202.61581920902</v>
      </c>
      <c r="E161" s="80">
        <v>53</v>
      </c>
      <c r="F161" s="81">
        <v>2.0115633922497667</v>
      </c>
    </row>
    <row r="162" spans="1:6" x14ac:dyDescent="0.25">
      <c r="A162" s="7" t="s">
        <v>27</v>
      </c>
      <c r="B162" s="78">
        <v>344</v>
      </c>
      <c r="C162" s="78">
        <v>272666405</v>
      </c>
      <c r="D162" s="96">
        <v>792634.89825581398</v>
      </c>
      <c r="E162" s="80">
        <v>56</v>
      </c>
      <c r="F162" s="81">
        <v>2.2000000000000002</v>
      </c>
    </row>
    <row r="163" spans="1:6" x14ac:dyDescent="0.25">
      <c r="A163" s="7" t="s">
        <v>28</v>
      </c>
      <c r="B163" s="142">
        <v>537</v>
      </c>
      <c r="C163" s="141">
        <v>326429418</v>
      </c>
      <c r="D163" s="96">
        <v>607876.01117318438</v>
      </c>
      <c r="E163" s="82">
        <v>55</v>
      </c>
      <c r="F163" s="77">
        <v>2.2000000000000002</v>
      </c>
    </row>
    <row r="164" spans="1:6" x14ac:dyDescent="0.25">
      <c r="A164" s="7" t="s">
        <v>29</v>
      </c>
      <c r="B164" s="78">
        <v>213</v>
      </c>
      <c r="C164" s="78">
        <v>128493454</v>
      </c>
      <c r="D164" s="96">
        <v>603255.65258215962</v>
      </c>
      <c r="E164" s="80">
        <v>55</v>
      </c>
      <c r="F164" s="81">
        <v>2.2000000000000002</v>
      </c>
    </row>
    <row r="165" spans="1:6" x14ac:dyDescent="0.25">
      <c r="A165" s="7" t="s">
        <v>30</v>
      </c>
      <c r="B165" s="136">
        <v>194</v>
      </c>
      <c r="C165" s="137">
        <v>145397412</v>
      </c>
      <c r="D165" s="96">
        <v>749471.19587628869</v>
      </c>
      <c r="E165" s="138">
        <v>57</v>
      </c>
      <c r="F165" s="127">
        <v>2.2000000000000002</v>
      </c>
    </row>
    <row r="166" spans="1:6" x14ac:dyDescent="0.25">
      <c r="A166" s="7" t="s">
        <v>31</v>
      </c>
      <c r="B166" s="125">
        <v>515</v>
      </c>
      <c r="C166" s="137">
        <v>372681948</v>
      </c>
      <c r="D166" s="96">
        <v>723654.26796116505</v>
      </c>
      <c r="E166" s="138">
        <v>55</v>
      </c>
      <c r="F166" s="176">
        <v>2.2000000000000002</v>
      </c>
    </row>
    <row r="167" spans="1:6" x14ac:dyDescent="0.25">
      <c r="A167" s="237"/>
      <c r="B167" s="238"/>
      <c r="C167" s="238"/>
      <c r="D167" s="239"/>
      <c r="E167" s="82"/>
      <c r="F167" s="236"/>
    </row>
    <row r="168" spans="1:6" x14ac:dyDescent="0.25">
      <c r="A168" s="29" t="s">
        <v>0</v>
      </c>
      <c r="B168" s="83">
        <f>SUM(B155:B166)</f>
        <v>3570</v>
      </c>
      <c r="C168" s="83">
        <f>SUM(C155:C166)</f>
        <v>2712996725</v>
      </c>
      <c r="D168" s="97">
        <f>C168/B168</f>
        <v>759943.06022408966</v>
      </c>
      <c r="E168" s="85">
        <f>(($C155*E155)+($C156*E156)+($C157*E157)+($C158*E158)+($C159*E159)+($C160*E160)+($C161*E161)+($C162*E162)+($C163*E163)+($C164*E164)+($C165*E165)+($C166*E166))/$C168</f>
        <v>55.581662928472575</v>
      </c>
      <c r="F168" s="86">
        <f>(($C155*F155)+($C156*F156)+($C157*F157)+($C158*F158)+($C159*F159)+($C160*F160)+($C161*F161)+($C162*F162)+($C163*F163)+($C164*F164)+($C165*F165)+($C166*F166))/$C168</f>
        <v>2.0522187423576783</v>
      </c>
    </row>
    <row r="169" spans="1:6" x14ac:dyDescent="0.25">
      <c r="A169" s="145"/>
      <c r="B169" s="132"/>
      <c r="C169" s="132"/>
      <c r="D169" s="99"/>
      <c r="E169" s="170"/>
      <c r="F169" s="166"/>
    </row>
    <row r="170" spans="1:6" x14ac:dyDescent="0.25">
      <c r="A170" s="9" t="s">
        <v>56</v>
      </c>
      <c r="B170" s="78"/>
      <c r="C170" s="78"/>
      <c r="D170" s="99"/>
      <c r="E170" s="80"/>
      <c r="F170" s="81"/>
    </row>
    <row r="171" spans="1:6" x14ac:dyDescent="0.25">
      <c r="A171" s="7" t="s">
        <v>20</v>
      </c>
      <c r="B171" s="136">
        <v>0</v>
      </c>
      <c r="C171" s="125">
        <v>0</v>
      </c>
      <c r="D171" s="96">
        <v>0</v>
      </c>
      <c r="E171" s="138">
        <v>0</v>
      </c>
      <c r="F171" s="189">
        <v>0</v>
      </c>
    </row>
    <row r="172" spans="1:6" x14ac:dyDescent="0.25">
      <c r="A172" s="7" t="s">
        <v>21</v>
      </c>
      <c r="B172" s="125">
        <v>0</v>
      </c>
      <c r="C172" s="180">
        <v>0</v>
      </c>
      <c r="D172" s="96">
        <v>0</v>
      </c>
      <c r="E172" s="176">
        <v>0</v>
      </c>
      <c r="F172" s="127">
        <v>0</v>
      </c>
    </row>
    <row r="173" spans="1:6" x14ac:dyDescent="0.25">
      <c r="A173" s="7" t="s">
        <v>22</v>
      </c>
      <c r="B173" s="125">
        <v>0</v>
      </c>
      <c r="C173" s="125">
        <v>0</v>
      </c>
      <c r="D173" s="96">
        <v>0</v>
      </c>
      <c r="E173" s="138">
        <v>0</v>
      </c>
      <c r="F173" s="190">
        <v>0</v>
      </c>
    </row>
    <row r="174" spans="1:6" x14ac:dyDescent="0.25">
      <c r="A174" s="7" t="s">
        <v>23</v>
      </c>
      <c r="B174" s="125">
        <v>0</v>
      </c>
      <c r="C174" s="125">
        <v>0</v>
      </c>
      <c r="D174" s="96">
        <v>0</v>
      </c>
      <c r="E174" s="138">
        <v>0</v>
      </c>
      <c r="F174" s="177">
        <v>0</v>
      </c>
    </row>
    <row r="175" spans="1:6" x14ac:dyDescent="0.25">
      <c r="A175" s="7" t="s">
        <v>24</v>
      </c>
      <c r="B175" s="125">
        <v>0</v>
      </c>
      <c r="C175" s="125">
        <v>0</v>
      </c>
      <c r="D175" s="96">
        <v>0</v>
      </c>
      <c r="E175" s="126">
        <v>0</v>
      </c>
      <c r="F175" s="127">
        <v>0</v>
      </c>
    </row>
    <row r="176" spans="1:6" x14ac:dyDescent="0.25">
      <c r="A176" s="7" t="s">
        <v>25</v>
      </c>
      <c r="B176" s="125">
        <v>0</v>
      </c>
      <c r="C176" s="125">
        <v>0</v>
      </c>
      <c r="D176" s="96">
        <v>0</v>
      </c>
      <c r="E176" s="138">
        <v>0</v>
      </c>
      <c r="F176" s="190">
        <v>0</v>
      </c>
    </row>
    <row r="177" spans="1:6" x14ac:dyDescent="0.25">
      <c r="A177" s="7" t="s">
        <v>26</v>
      </c>
      <c r="B177" s="78">
        <v>0</v>
      </c>
      <c r="C177" s="78">
        <v>0</v>
      </c>
      <c r="D177" s="96">
        <v>0</v>
      </c>
      <c r="E177" s="80">
        <v>0</v>
      </c>
      <c r="F177" s="166">
        <v>0</v>
      </c>
    </row>
    <row r="178" spans="1:6" x14ac:dyDescent="0.25">
      <c r="A178" s="7" t="s">
        <v>27</v>
      </c>
      <c r="B178" s="125">
        <v>0</v>
      </c>
      <c r="C178" s="125">
        <v>0</v>
      </c>
      <c r="D178" s="96">
        <v>0</v>
      </c>
      <c r="E178" s="208">
        <v>0</v>
      </c>
      <c r="F178" s="177">
        <v>0</v>
      </c>
    </row>
    <row r="179" spans="1:6" x14ac:dyDescent="0.25">
      <c r="A179" s="145" t="s">
        <v>28</v>
      </c>
      <c r="B179" s="140">
        <v>0</v>
      </c>
      <c r="C179" s="141">
        <v>0</v>
      </c>
      <c r="D179" s="96">
        <v>0</v>
      </c>
      <c r="E179" s="82">
        <v>0</v>
      </c>
      <c r="F179" s="178">
        <v>0</v>
      </c>
    </row>
    <row r="180" spans="1:6" x14ac:dyDescent="0.25">
      <c r="A180" s="7" t="s">
        <v>29</v>
      </c>
      <c r="B180" s="79">
        <v>0</v>
      </c>
      <c r="C180" s="79">
        <v>0</v>
      </c>
      <c r="D180" s="96">
        <v>0</v>
      </c>
      <c r="E180" s="80">
        <v>0</v>
      </c>
      <c r="F180" s="166">
        <v>0</v>
      </c>
    </row>
    <row r="181" spans="1:6" x14ac:dyDescent="0.25">
      <c r="A181" s="7" t="s">
        <v>30</v>
      </c>
      <c r="B181" s="79">
        <v>0</v>
      </c>
      <c r="C181" s="79">
        <v>0</v>
      </c>
      <c r="D181" s="96">
        <v>0</v>
      </c>
      <c r="E181" s="80">
        <v>0</v>
      </c>
      <c r="F181" s="166">
        <v>0</v>
      </c>
    </row>
    <row r="182" spans="1:6" x14ac:dyDescent="0.25">
      <c r="A182" s="7" t="s">
        <v>31</v>
      </c>
      <c r="B182" s="79">
        <v>0</v>
      </c>
      <c r="C182" s="79">
        <v>0</v>
      </c>
      <c r="D182" s="96">
        <v>0</v>
      </c>
      <c r="E182" s="80">
        <v>0</v>
      </c>
      <c r="F182" s="166">
        <v>0</v>
      </c>
    </row>
    <row r="183" spans="1:6" x14ac:dyDescent="0.25">
      <c r="A183" s="7"/>
      <c r="B183" s="78"/>
      <c r="C183" s="78"/>
      <c r="D183" s="96"/>
      <c r="E183" s="80"/>
      <c r="F183" s="81"/>
    </row>
    <row r="184" spans="1:6" x14ac:dyDescent="0.25">
      <c r="A184" s="29" t="s">
        <v>0</v>
      </c>
      <c r="B184" s="83">
        <f>SUM(B171:B183)</f>
        <v>0</v>
      </c>
      <c r="C184" s="83">
        <v>0</v>
      </c>
      <c r="D184" s="97">
        <v>0</v>
      </c>
      <c r="E184" s="85">
        <v>0</v>
      </c>
      <c r="F184" s="86">
        <v>0</v>
      </c>
    </row>
    <row r="185" spans="1:6" x14ac:dyDescent="0.25">
      <c r="A185" s="32"/>
      <c r="B185" s="87"/>
      <c r="C185" s="87"/>
      <c r="D185" s="98"/>
      <c r="E185" s="88"/>
      <c r="F185" s="89"/>
    </row>
    <row r="186" spans="1:6" x14ac:dyDescent="0.25">
      <c r="A186" s="9" t="s">
        <v>1</v>
      </c>
      <c r="B186" s="78"/>
      <c r="C186" s="78"/>
      <c r="D186" s="99"/>
      <c r="E186" s="80"/>
      <c r="F186" s="81"/>
    </row>
    <row r="187" spans="1:6" x14ac:dyDescent="0.25">
      <c r="A187" s="7" t="s">
        <v>20</v>
      </c>
      <c r="B187" s="74">
        <v>603</v>
      </c>
      <c r="C187" s="141">
        <v>422594488</v>
      </c>
      <c r="D187" s="124">
        <f>C187/B187</f>
        <v>700820.0464344942</v>
      </c>
      <c r="E187" s="82">
        <v>48</v>
      </c>
      <c r="F187" s="169">
        <v>2.1061975410810376</v>
      </c>
    </row>
    <row r="188" spans="1:6" x14ac:dyDescent="0.25">
      <c r="A188" s="7" t="s">
        <v>21</v>
      </c>
      <c r="B188" s="125">
        <v>848</v>
      </c>
      <c r="C188" s="180">
        <v>676436550</v>
      </c>
      <c r="D188" s="124">
        <f>C188/B188</f>
        <v>797684.61084905663</v>
      </c>
      <c r="E188" s="176">
        <v>52</v>
      </c>
      <c r="F188" s="127">
        <v>2.1360653090079182</v>
      </c>
    </row>
    <row r="189" spans="1:6" x14ac:dyDescent="0.25">
      <c r="A189" s="7" t="s">
        <v>22</v>
      </c>
      <c r="B189" s="125">
        <v>743</v>
      </c>
      <c r="C189" s="125">
        <v>568109163</v>
      </c>
      <c r="D189" s="95">
        <f>C189/B189</f>
        <v>764615.29340511444</v>
      </c>
      <c r="E189" s="138">
        <v>51</v>
      </c>
      <c r="F189" s="190">
        <v>2.1295117519517985</v>
      </c>
    </row>
    <row r="190" spans="1:6" x14ac:dyDescent="0.25">
      <c r="A190" s="7" t="s">
        <v>23</v>
      </c>
      <c r="B190" s="125">
        <v>420</v>
      </c>
      <c r="C190" s="125">
        <v>307985173</v>
      </c>
      <c r="D190" s="124">
        <v>733298.03095238097</v>
      </c>
      <c r="E190" s="138">
        <v>48</v>
      </c>
      <c r="F190" s="127">
        <v>2.1073149693475668</v>
      </c>
    </row>
    <row r="191" spans="1:6" x14ac:dyDescent="0.25">
      <c r="A191" s="7" t="s">
        <v>24</v>
      </c>
      <c r="B191" s="124">
        <v>308</v>
      </c>
      <c r="C191" s="124">
        <v>251871019</v>
      </c>
      <c r="D191" s="96">
        <v>817763.04870129866</v>
      </c>
      <c r="E191" s="138">
        <v>51</v>
      </c>
      <c r="F191" s="190">
        <v>2.1283762273578604</v>
      </c>
    </row>
    <row r="192" spans="1:6" x14ac:dyDescent="0.25">
      <c r="A192" s="7" t="s">
        <v>25</v>
      </c>
      <c r="B192" s="124">
        <v>555</v>
      </c>
      <c r="C192" s="74">
        <v>416062763</v>
      </c>
      <c r="D192" s="96">
        <v>749662.63603603607</v>
      </c>
      <c r="E192" s="138">
        <v>52</v>
      </c>
      <c r="F192" s="190">
        <v>2.1353916156635244</v>
      </c>
    </row>
    <row r="193" spans="1:6" x14ac:dyDescent="0.25">
      <c r="A193" s="7" t="s">
        <v>26</v>
      </c>
      <c r="B193" s="78">
        <v>1091</v>
      </c>
      <c r="C193" s="78">
        <v>877879927</v>
      </c>
      <c r="D193" s="96">
        <v>804656.21173235564</v>
      </c>
      <c r="E193" s="80">
        <v>50</v>
      </c>
      <c r="F193" s="166">
        <v>2.1587163531078208</v>
      </c>
    </row>
    <row r="194" spans="1:6" x14ac:dyDescent="0.25">
      <c r="A194" s="7" t="s">
        <v>27</v>
      </c>
      <c r="B194" s="78">
        <v>633</v>
      </c>
      <c r="C194" s="78">
        <v>480802331</v>
      </c>
      <c r="D194" s="96">
        <v>759561.3443917851</v>
      </c>
      <c r="E194" s="80">
        <v>45</v>
      </c>
      <c r="F194" s="166">
        <v>2.170422891793343</v>
      </c>
    </row>
    <row r="195" spans="1:6" x14ac:dyDescent="0.25">
      <c r="A195" s="7" t="s">
        <v>28</v>
      </c>
      <c r="B195" s="132">
        <v>856</v>
      </c>
      <c r="C195" s="133">
        <v>651316487</v>
      </c>
      <c r="D195" s="96">
        <v>760883.7464953271</v>
      </c>
      <c r="E195" s="134">
        <v>45</v>
      </c>
      <c r="F195" s="167">
        <v>2.1608979146262577</v>
      </c>
    </row>
    <row r="196" spans="1:6" x14ac:dyDescent="0.25">
      <c r="A196" s="7" t="s">
        <v>29</v>
      </c>
      <c r="B196" s="78">
        <v>423</v>
      </c>
      <c r="C196" s="78">
        <v>298684785</v>
      </c>
      <c r="D196" s="96">
        <v>706110.60283687944</v>
      </c>
      <c r="E196" s="80">
        <v>45</v>
      </c>
      <c r="F196" s="166">
        <v>2.3601014766118737</v>
      </c>
    </row>
    <row r="197" spans="1:6" x14ac:dyDescent="0.25">
      <c r="A197" s="7" t="s">
        <v>30</v>
      </c>
      <c r="B197" s="125">
        <v>478</v>
      </c>
      <c r="C197" s="137">
        <v>352293893</v>
      </c>
      <c r="D197" s="96">
        <v>737016.51255230128</v>
      </c>
      <c r="E197" s="138">
        <v>46</v>
      </c>
      <c r="F197" s="177">
        <v>2.769963455767313</v>
      </c>
    </row>
    <row r="198" spans="1:6" x14ac:dyDescent="0.25">
      <c r="A198" s="7" t="s">
        <v>31</v>
      </c>
      <c r="B198" s="125">
        <v>893</v>
      </c>
      <c r="C198" s="137">
        <v>635266360</v>
      </c>
      <c r="D198" s="96">
        <v>711384.5016797313</v>
      </c>
      <c r="E198" s="138">
        <v>46</v>
      </c>
      <c r="F198" s="190">
        <v>2.7803534268680621</v>
      </c>
    </row>
    <row r="199" spans="1:6" x14ac:dyDescent="0.25">
      <c r="A199" s="7"/>
      <c r="B199" s="78"/>
      <c r="C199" s="78"/>
      <c r="D199" s="96"/>
      <c r="E199" s="80"/>
      <c r="F199" s="81"/>
    </row>
    <row r="200" spans="1:6" x14ac:dyDescent="0.25">
      <c r="A200" s="29" t="s">
        <v>0</v>
      </c>
      <c r="B200" s="83">
        <f>SUM(B187:B199)</f>
        <v>7851</v>
      </c>
      <c r="C200" s="83">
        <f>SUM(C187:C199)</f>
        <v>5939302939</v>
      </c>
      <c r="D200" s="97">
        <f>C200/B200</f>
        <v>756502.73073493817</v>
      </c>
      <c r="E200" s="85">
        <f>(($C187*E187)+($C188*E188)+($C189*E189)+($C190*E190)+($C191*E191)+($C192*E192)+($C193*E193)+($C194*E194)+($C195*E195)+($C196*E196)+($C197*E197)+($C198*E198))/$C200</f>
        <v>48.390309496048424</v>
      </c>
      <c r="F200" s="86">
        <f>(($C187*F187)+($C188*F188)+($C189*F189)+($C190*F190)+($C191*F191)+($C192*F192)+($C193*F193)+($C194*F194)+($C195*F195)+($C196*F196)+($C197*F197)+($C198*F198))/$C200</f>
        <v>2.2580813906603123</v>
      </c>
    </row>
    <row r="201" spans="1:6" x14ac:dyDescent="0.25">
      <c r="A201" s="32"/>
      <c r="B201" s="87"/>
      <c r="C201" s="87"/>
      <c r="D201" s="98"/>
      <c r="E201" s="88"/>
      <c r="F201" s="89"/>
    </row>
    <row r="202" spans="1:6" x14ac:dyDescent="0.25">
      <c r="A202" s="9" t="s">
        <v>2</v>
      </c>
      <c r="B202" s="78"/>
      <c r="C202" s="78"/>
      <c r="D202" s="99"/>
      <c r="E202" s="80"/>
      <c r="F202" s="81"/>
    </row>
    <row r="203" spans="1:6" x14ac:dyDescent="0.25">
      <c r="A203" s="7" t="s">
        <v>20</v>
      </c>
      <c r="B203" s="125">
        <v>455</v>
      </c>
      <c r="C203" s="137">
        <v>1515319081</v>
      </c>
      <c r="D203" s="124">
        <f>C203/B203</f>
        <v>3330371.6065934068</v>
      </c>
      <c r="E203" s="138">
        <v>48</v>
      </c>
      <c r="F203" s="190">
        <v>1.285877313921318</v>
      </c>
    </row>
    <row r="204" spans="1:6" x14ac:dyDescent="0.25">
      <c r="A204" s="7" t="s">
        <v>21</v>
      </c>
      <c r="B204" s="125">
        <v>335</v>
      </c>
      <c r="C204" s="180">
        <v>935756633</v>
      </c>
      <c r="D204" s="124">
        <f>C204/B204</f>
        <v>2793303.3820895525</v>
      </c>
      <c r="E204" s="176">
        <v>48</v>
      </c>
      <c r="F204" s="127">
        <v>1.3536671805029032</v>
      </c>
    </row>
    <row r="205" spans="1:6" x14ac:dyDescent="0.25">
      <c r="A205" s="7" t="s">
        <v>22</v>
      </c>
      <c r="B205" s="136">
        <v>412</v>
      </c>
      <c r="C205" s="180">
        <v>1346305208</v>
      </c>
      <c r="D205" s="95">
        <f>C205/B205</f>
        <v>3267731.0873786407</v>
      </c>
      <c r="E205" s="138">
        <v>46</v>
      </c>
      <c r="F205" s="190">
        <v>1.3085120086975108</v>
      </c>
    </row>
    <row r="206" spans="1:6" x14ac:dyDescent="0.25">
      <c r="A206" s="7" t="s">
        <v>23</v>
      </c>
      <c r="B206" s="125">
        <v>386</v>
      </c>
      <c r="C206" s="180">
        <v>1305945979</v>
      </c>
      <c r="D206" s="124">
        <v>3383279.738341969</v>
      </c>
      <c r="E206" s="138">
        <v>47</v>
      </c>
      <c r="F206" s="190">
        <v>1.3018479901763227</v>
      </c>
    </row>
    <row r="207" spans="1:6" x14ac:dyDescent="0.25">
      <c r="A207" s="7" t="s">
        <v>24</v>
      </c>
      <c r="B207" s="125">
        <v>442</v>
      </c>
      <c r="C207" s="125">
        <v>1321866989</v>
      </c>
      <c r="D207" s="96">
        <v>2990649.2963800905</v>
      </c>
      <c r="E207" s="138">
        <v>48</v>
      </c>
      <c r="F207" s="190">
        <v>1.4307938468383978</v>
      </c>
    </row>
    <row r="208" spans="1:6" x14ac:dyDescent="0.25">
      <c r="A208" s="7" t="s">
        <v>25</v>
      </c>
      <c r="B208" s="125">
        <v>507</v>
      </c>
      <c r="C208" s="125">
        <v>1339519541</v>
      </c>
      <c r="D208" s="96">
        <v>2642050.3767258381</v>
      </c>
      <c r="E208" s="138">
        <v>48</v>
      </c>
      <c r="F208" s="190">
        <v>1.5022221448802291</v>
      </c>
    </row>
    <row r="209" spans="1:6" x14ac:dyDescent="0.25">
      <c r="A209" s="7" t="s">
        <v>26</v>
      </c>
      <c r="B209" s="78">
        <v>443</v>
      </c>
      <c r="C209" s="78">
        <v>1310793013</v>
      </c>
      <c r="D209" s="96">
        <v>2958900.7065462754</v>
      </c>
      <c r="E209" s="80">
        <v>48</v>
      </c>
      <c r="F209" s="81">
        <v>1.4566844075785441</v>
      </c>
    </row>
    <row r="210" spans="1:6" x14ac:dyDescent="0.25">
      <c r="A210" s="7" t="s">
        <v>27</v>
      </c>
      <c r="B210" s="125">
        <v>432</v>
      </c>
      <c r="C210" s="125">
        <v>1314510966</v>
      </c>
      <c r="D210" s="96">
        <v>3042849.4583333335</v>
      </c>
      <c r="E210" s="80">
        <v>46</v>
      </c>
      <c r="F210" s="81">
        <v>1.4605711870721663</v>
      </c>
    </row>
    <row r="211" spans="1:6" x14ac:dyDescent="0.25">
      <c r="A211" s="7" t="s">
        <v>28</v>
      </c>
      <c r="B211" s="142">
        <v>589</v>
      </c>
      <c r="C211" s="141">
        <v>1742163947</v>
      </c>
      <c r="D211" s="96">
        <v>2957833.5263157897</v>
      </c>
      <c r="E211" s="82">
        <v>48</v>
      </c>
      <c r="F211" s="168">
        <v>1.500910552369501</v>
      </c>
    </row>
    <row r="212" spans="1:6" x14ac:dyDescent="0.25">
      <c r="A212" s="145" t="s">
        <v>29</v>
      </c>
      <c r="B212" s="172">
        <v>408</v>
      </c>
      <c r="C212" s="133">
        <v>1314870013</v>
      </c>
      <c r="D212" s="96">
        <v>3222720.620098039</v>
      </c>
      <c r="E212" s="170">
        <v>47</v>
      </c>
      <c r="F212" s="81">
        <v>1.6493110781438134</v>
      </c>
    </row>
    <row r="213" spans="1:6" x14ac:dyDescent="0.25">
      <c r="A213" s="145" t="s">
        <v>30</v>
      </c>
      <c r="B213" s="180">
        <v>435</v>
      </c>
      <c r="C213" s="137">
        <v>1187398371</v>
      </c>
      <c r="D213" s="96">
        <v>2729651.4275862067</v>
      </c>
      <c r="E213" s="138">
        <v>47</v>
      </c>
      <c r="F213" s="190">
        <v>1.7296379741959407</v>
      </c>
    </row>
    <row r="214" spans="1:6" x14ac:dyDescent="0.25">
      <c r="A214" s="7" t="s">
        <v>31</v>
      </c>
      <c r="B214" s="125">
        <v>396</v>
      </c>
      <c r="C214" s="137">
        <v>847036429</v>
      </c>
      <c r="D214" s="96">
        <v>2138980.8813131312</v>
      </c>
      <c r="E214" s="138">
        <v>49</v>
      </c>
      <c r="F214" s="190">
        <v>1.8156696238267693</v>
      </c>
    </row>
    <row r="215" spans="1:6" x14ac:dyDescent="0.25">
      <c r="A215" s="7"/>
      <c r="B215" s="78"/>
      <c r="C215" s="78"/>
      <c r="D215" s="96"/>
      <c r="E215" s="80"/>
      <c r="F215" s="81"/>
    </row>
    <row r="216" spans="1:6" x14ac:dyDescent="0.25">
      <c r="A216" s="29" t="s">
        <v>0</v>
      </c>
      <c r="B216" s="83">
        <f>SUM(B203:B215)</f>
        <v>5240</v>
      </c>
      <c r="C216" s="83">
        <f>SUM(C203:C215)</f>
        <v>15481486170</v>
      </c>
      <c r="D216" s="97">
        <f>C216/B216</f>
        <v>2954482.0935114506</v>
      </c>
      <c r="E216" s="85">
        <f>(($C203*E203)+($C204*E204)+($C205*E205)+($C206*E206)+($C207*E207)+($C208*E208)+($C209*E209)+($C210*E210)+($C211*E211)+($C212*E212)+($C213*E213)+($C214*E214))/$C216</f>
        <v>47.464986100749783</v>
      </c>
      <c r="F216" s="86">
        <f>(($C203*F203)+($C204*F204)+($C205*F205)+($C206*F206)+($C207*F207)+($C208*F208)+($C209*F209)+($C210*F210)+($C211*F211)+($C212*F212)+($C213*F213)+($C214*F214))/$C216</f>
        <v>1.4717650565649796</v>
      </c>
    </row>
    <row r="217" spans="1:6" x14ac:dyDescent="0.25">
      <c r="A217" s="7"/>
      <c r="B217" s="33"/>
      <c r="C217" s="33"/>
      <c r="D217" s="93"/>
      <c r="E217" s="35"/>
      <c r="F217" s="35"/>
    </row>
    <row r="218" spans="1:6" x14ac:dyDescent="0.25">
      <c r="A218" s="9" t="s">
        <v>59</v>
      </c>
      <c r="B218" s="18"/>
      <c r="C218" s="23"/>
      <c r="D218" s="94"/>
      <c r="E218" s="57"/>
      <c r="F218" s="130"/>
    </row>
    <row r="219" spans="1:6" x14ac:dyDescent="0.25">
      <c r="A219" s="7" t="s">
        <v>20</v>
      </c>
      <c r="B219" s="142">
        <v>512</v>
      </c>
      <c r="C219" s="141">
        <v>583967602</v>
      </c>
      <c r="D219" s="96">
        <f>C219/B219</f>
        <v>1140561.72265625</v>
      </c>
      <c r="E219" s="82">
        <v>50</v>
      </c>
      <c r="F219" s="168">
        <v>2.0598519201412819</v>
      </c>
    </row>
    <row r="220" spans="1:6" x14ac:dyDescent="0.25">
      <c r="A220" s="7" t="s">
        <v>21</v>
      </c>
      <c r="B220" s="125">
        <v>433</v>
      </c>
      <c r="C220" s="180">
        <v>503237940</v>
      </c>
      <c r="D220" s="96">
        <f>C220/B220</f>
        <v>1162212.3325635104</v>
      </c>
      <c r="E220" s="176">
        <v>50</v>
      </c>
      <c r="F220" s="127">
        <v>2.0650293596106843</v>
      </c>
    </row>
    <row r="221" spans="1:6" x14ac:dyDescent="0.25">
      <c r="A221" s="7" t="s">
        <v>22</v>
      </c>
      <c r="B221" s="125">
        <v>547</v>
      </c>
      <c r="C221" s="125">
        <v>600707826</v>
      </c>
      <c r="D221" s="96">
        <f>C221/B221</f>
        <v>1098186.1535648995</v>
      </c>
      <c r="E221" s="138">
        <v>52</v>
      </c>
      <c r="F221" s="190">
        <v>2.0438040593131874</v>
      </c>
    </row>
    <row r="222" spans="1:6" x14ac:dyDescent="0.25">
      <c r="A222" s="7" t="s">
        <v>23</v>
      </c>
      <c r="B222" s="125">
        <v>399</v>
      </c>
      <c r="C222" s="125">
        <v>456709201</v>
      </c>
      <c r="D222" s="96">
        <v>1144634.5889724311</v>
      </c>
      <c r="E222" s="138">
        <v>51</v>
      </c>
      <c r="F222" s="190">
        <v>2.0190417235101861</v>
      </c>
    </row>
    <row r="223" spans="1:6" x14ac:dyDescent="0.25">
      <c r="A223" s="7" t="s">
        <v>24</v>
      </c>
      <c r="B223" s="125">
        <v>429</v>
      </c>
      <c r="C223" s="125">
        <v>519488317</v>
      </c>
      <c r="D223" s="96">
        <v>1210928.4778554779</v>
      </c>
      <c r="E223" s="138">
        <v>52</v>
      </c>
      <c r="F223" s="190">
        <v>2.0212662146933327</v>
      </c>
    </row>
    <row r="224" spans="1:6" x14ac:dyDescent="0.25">
      <c r="A224" s="7" t="s">
        <v>25</v>
      </c>
      <c r="B224" s="125">
        <v>509</v>
      </c>
      <c r="C224" s="125">
        <v>600504846</v>
      </c>
      <c r="D224" s="96">
        <v>1179773.7642436149</v>
      </c>
      <c r="E224" s="138">
        <v>52</v>
      </c>
      <c r="F224" s="127">
        <v>2.0101617043903088</v>
      </c>
    </row>
    <row r="225" spans="1:6" x14ac:dyDescent="0.25">
      <c r="A225" s="7" t="s">
        <v>26</v>
      </c>
      <c r="B225" s="125">
        <v>493</v>
      </c>
      <c r="C225" s="125">
        <v>613074710</v>
      </c>
      <c r="D225" s="96">
        <v>1243559.2494929007</v>
      </c>
      <c r="E225" s="126">
        <v>52</v>
      </c>
      <c r="F225" s="127">
        <v>2.0127127907951055</v>
      </c>
    </row>
    <row r="226" spans="1:6" x14ac:dyDescent="0.25">
      <c r="A226" s="7" t="s">
        <v>27</v>
      </c>
      <c r="B226" s="125">
        <v>459</v>
      </c>
      <c r="C226" s="125">
        <v>586750711</v>
      </c>
      <c r="D226" s="96">
        <v>1278323.9891067538</v>
      </c>
      <c r="E226" s="126">
        <v>52</v>
      </c>
      <c r="F226" s="127">
        <v>2.1837840849927832</v>
      </c>
    </row>
    <row r="227" spans="1:6" x14ac:dyDescent="0.25">
      <c r="A227" s="7" t="s">
        <v>28</v>
      </c>
      <c r="B227" s="132">
        <v>646</v>
      </c>
      <c r="C227" s="133">
        <v>736810199</v>
      </c>
      <c r="D227" s="96">
        <v>1140573.0634674923</v>
      </c>
      <c r="E227" s="134">
        <v>51</v>
      </c>
      <c r="F227" s="167">
        <v>2.1915194154634658</v>
      </c>
    </row>
    <row r="228" spans="1:6" x14ac:dyDescent="0.25">
      <c r="A228" s="7" t="s">
        <v>29</v>
      </c>
      <c r="B228" s="78">
        <v>430</v>
      </c>
      <c r="C228" s="78">
        <v>507333161</v>
      </c>
      <c r="D228" s="96">
        <v>1179844.5604651163</v>
      </c>
      <c r="E228" s="80">
        <v>52</v>
      </c>
      <c r="F228" s="166">
        <v>2.4811991264848543</v>
      </c>
    </row>
    <row r="229" spans="1:6" x14ac:dyDescent="0.25">
      <c r="A229" s="7" t="s">
        <v>30</v>
      </c>
      <c r="B229" s="125">
        <v>515</v>
      </c>
      <c r="C229" s="137">
        <v>588096333</v>
      </c>
      <c r="D229" s="96">
        <v>1141934.627184466</v>
      </c>
      <c r="E229" s="138">
        <v>53</v>
      </c>
      <c r="F229" s="177">
        <v>2.7393899967235469</v>
      </c>
    </row>
    <row r="230" spans="1:6" x14ac:dyDescent="0.25">
      <c r="A230" s="7" t="s">
        <v>31</v>
      </c>
      <c r="B230" s="125">
        <v>736</v>
      </c>
      <c r="C230" s="137">
        <v>820644996</v>
      </c>
      <c r="D230" s="96">
        <v>1115006.7880434783</v>
      </c>
      <c r="E230" s="138">
        <v>52</v>
      </c>
      <c r="F230" s="190">
        <v>2.731045736565973</v>
      </c>
    </row>
    <row r="231" spans="1:6" x14ac:dyDescent="0.25">
      <c r="A231" s="7"/>
      <c r="B231" s="78"/>
      <c r="C231" s="78"/>
      <c r="D231" s="96"/>
      <c r="E231" s="80"/>
      <c r="F231" s="179"/>
    </row>
    <row r="232" spans="1:6" x14ac:dyDescent="0.25">
      <c r="A232" s="29" t="s">
        <v>0</v>
      </c>
      <c r="B232" s="83">
        <f>SUM(B219:B231)</f>
        <v>6108</v>
      </c>
      <c r="C232" s="83">
        <f>SUM(C219:C231)</f>
        <v>7117325842</v>
      </c>
      <c r="D232" s="97">
        <f>C232/B232</f>
        <v>1165246.5360183367</v>
      </c>
      <c r="E232" s="85">
        <f>(($C219*E219)+($C220*E220)+($C221*E221)+($C222*E222)+($C223*E223)+($C224*E224)+($C225*E225)+($C226*E226)+($C227*E227)+($C228*E228)+($C229*E229)+($C230*E230))/$C232</f>
        <v>51.609427162292342</v>
      </c>
      <c r="F232" s="86">
        <f>(($C219*F219)+($C220*F220)+($C221*F221)+($C222*F222)+($C223*F223)+($C224*F224)+($C225*F225)+($C226*F226)+($C227*F227)+($C228*F228)+($C229*F229)+($C230*F230))/$C232</f>
        <v>2.2325970696396844</v>
      </c>
    </row>
    <row r="233" spans="1:6" x14ac:dyDescent="0.25">
      <c r="A233" s="7"/>
      <c r="B233" s="33"/>
      <c r="C233" s="33"/>
      <c r="D233" s="93"/>
      <c r="E233" s="35"/>
      <c r="F233" s="35"/>
    </row>
    <row r="234" spans="1:6" x14ac:dyDescent="0.25">
      <c r="A234" s="9" t="s">
        <v>83</v>
      </c>
      <c r="B234" s="18"/>
      <c r="C234" s="23"/>
      <c r="D234" s="94"/>
      <c r="E234" s="57"/>
      <c r="F234" s="14"/>
    </row>
    <row r="235" spans="1:6" x14ac:dyDescent="0.25">
      <c r="A235" s="7" t="s">
        <v>20</v>
      </c>
      <c r="B235" s="74">
        <v>0</v>
      </c>
      <c r="C235" s="141">
        <v>0</v>
      </c>
      <c r="D235" s="96">
        <v>0</v>
      </c>
      <c r="E235" s="82">
        <v>0</v>
      </c>
      <c r="F235" s="77">
        <v>0</v>
      </c>
    </row>
    <row r="236" spans="1:6" x14ac:dyDescent="0.25">
      <c r="A236" s="7" t="s">
        <v>21</v>
      </c>
      <c r="B236" s="125">
        <v>49</v>
      </c>
      <c r="C236" s="180">
        <v>175049606</v>
      </c>
      <c r="D236" s="96">
        <f>C236/B236</f>
        <v>3572440.9387755101</v>
      </c>
      <c r="E236" s="176">
        <v>34</v>
      </c>
      <c r="F236" s="127">
        <v>1.9325356545504</v>
      </c>
    </row>
    <row r="237" spans="1:6" x14ac:dyDescent="0.25">
      <c r="A237" s="7" t="s">
        <v>22</v>
      </c>
      <c r="B237" s="125">
        <v>24</v>
      </c>
      <c r="C237" s="125">
        <v>99079621</v>
      </c>
      <c r="D237" s="96">
        <f>C237/B237</f>
        <v>4128317.5416666665</v>
      </c>
      <c r="E237" s="126">
        <v>37</v>
      </c>
      <c r="F237" s="127">
        <v>2.319</v>
      </c>
    </row>
    <row r="238" spans="1:6" x14ac:dyDescent="0.25">
      <c r="A238" s="7" t="s">
        <v>23</v>
      </c>
      <c r="B238" s="74">
        <v>10</v>
      </c>
      <c r="C238" s="171">
        <v>36922487</v>
      </c>
      <c r="D238" s="96">
        <v>3692248.7</v>
      </c>
      <c r="E238" s="138">
        <v>35</v>
      </c>
      <c r="F238" s="190">
        <v>1.9646016680837299</v>
      </c>
    </row>
    <row r="239" spans="1:6" x14ac:dyDescent="0.25">
      <c r="A239" s="7" t="s">
        <v>24</v>
      </c>
      <c r="B239" s="125">
        <v>0</v>
      </c>
      <c r="C239" s="180">
        <v>0</v>
      </c>
      <c r="D239" s="96">
        <v>0</v>
      </c>
      <c r="E239" s="138">
        <v>0</v>
      </c>
      <c r="F239" s="190">
        <v>0</v>
      </c>
    </row>
    <row r="240" spans="1:6" x14ac:dyDescent="0.25">
      <c r="A240" s="7" t="s">
        <v>25</v>
      </c>
      <c r="B240" s="125">
        <v>7</v>
      </c>
      <c r="C240" s="125">
        <v>220398924</v>
      </c>
      <c r="D240" s="96">
        <v>31485560.571428571</v>
      </c>
      <c r="E240" s="138">
        <v>58</v>
      </c>
      <c r="F240" s="190">
        <v>1.1900999999999999</v>
      </c>
    </row>
    <row r="241" spans="1:6" x14ac:dyDescent="0.25">
      <c r="A241" s="7" t="s">
        <v>26</v>
      </c>
      <c r="B241" s="132">
        <v>56</v>
      </c>
      <c r="C241" s="133">
        <v>215780280</v>
      </c>
      <c r="D241" s="96">
        <v>3853219.2857142859</v>
      </c>
      <c r="E241" s="170">
        <v>36</v>
      </c>
      <c r="F241" s="166">
        <v>1.9688000000000001</v>
      </c>
    </row>
    <row r="242" spans="1:6" x14ac:dyDescent="0.25">
      <c r="A242" s="7" t="s">
        <v>27</v>
      </c>
      <c r="B242" s="132">
        <v>42</v>
      </c>
      <c r="C242" s="133">
        <v>167220406</v>
      </c>
      <c r="D242" s="96">
        <v>3981438.2380952379</v>
      </c>
      <c r="E242" s="170">
        <v>34</v>
      </c>
      <c r="F242" s="166">
        <v>2.0009260000000002</v>
      </c>
    </row>
    <row r="243" spans="1:6" x14ac:dyDescent="0.25">
      <c r="A243" s="7" t="s">
        <v>28</v>
      </c>
      <c r="B243" s="142">
        <v>26</v>
      </c>
      <c r="C243" s="141">
        <v>103321922</v>
      </c>
      <c r="D243" s="96">
        <v>3973920.076923077</v>
      </c>
      <c r="E243" s="82">
        <v>43</v>
      </c>
      <c r="F243" s="178">
        <v>1.9933761999999999</v>
      </c>
    </row>
    <row r="244" spans="1:6" x14ac:dyDescent="0.25">
      <c r="A244" s="7" t="s">
        <v>29</v>
      </c>
      <c r="B244" s="132">
        <v>58</v>
      </c>
      <c r="C244" s="133">
        <v>202318781</v>
      </c>
      <c r="D244" s="96">
        <v>3488254.8448275863</v>
      </c>
      <c r="E244" s="170">
        <v>36</v>
      </c>
      <c r="F244" s="166">
        <v>1.9785999999999999</v>
      </c>
    </row>
    <row r="245" spans="1:6" x14ac:dyDescent="0.25">
      <c r="A245" s="7" t="s">
        <v>30</v>
      </c>
      <c r="B245" s="74">
        <v>43</v>
      </c>
      <c r="C245" s="141">
        <v>157544245</v>
      </c>
      <c r="D245" s="96">
        <v>3663819.6511627906</v>
      </c>
      <c r="E245" s="82">
        <v>35</v>
      </c>
      <c r="F245" s="77">
        <v>2.0091000000000001</v>
      </c>
    </row>
    <row r="246" spans="1:6" x14ac:dyDescent="0.25">
      <c r="A246" s="7" t="s">
        <v>31</v>
      </c>
      <c r="B246" s="125">
        <v>23</v>
      </c>
      <c r="C246" s="137">
        <v>73351979</v>
      </c>
      <c r="D246" s="96">
        <v>3189216.4782608696</v>
      </c>
      <c r="E246" s="138">
        <v>35</v>
      </c>
      <c r="F246" s="138">
        <v>2.0135999999999998</v>
      </c>
    </row>
    <row r="247" spans="1:6" x14ac:dyDescent="0.25">
      <c r="A247" s="7"/>
      <c r="B247" s="78"/>
      <c r="C247" s="78"/>
      <c r="D247" s="96"/>
      <c r="E247" s="80"/>
      <c r="F247" s="81"/>
    </row>
    <row r="248" spans="1:6" x14ac:dyDescent="0.25">
      <c r="A248" s="29" t="s">
        <v>0</v>
      </c>
      <c r="B248" s="83">
        <f>SUM(B235:B247)</f>
        <v>338</v>
      </c>
      <c r="C248" s="83">
        <f>SUM(C235:C247)</f>
        <v>1450988251</v>
      </c>
      <c r="D248" s="97">
        <f>C248/B248</f>
        <v>4292864.6479289941</v>
      </c>
      <c r="E248" s="85">
        <f>(($C235*E235)+($C236*E236)+($C237*E237)+($C238*E238)+($C239*E239)+($C240*E240)+($C241*E241)+($C242*E242)+($C243*E243)+($C244*E244)+($C245*E245)+($C246*E246))/$C248</f>
        <v>39.252094332774853</v>
      </c>
      <c r="F248" s="86">
        <f>(($C235*F235)+($C236*F236)+($C237*F237)+($C238*F238)+($C239*F239)+($C240*F240)+($C241*F241)+($C242*F242)+($C243*F243)+($C244*F244)+($C245*F245)+($C246*F246))/$C248</f>
        <v>1.8834094241435122</v>
      </c>
    </row>
    <row r="249" spans="1:6" x14ac:dyDescent="0.25">
      <c r="A249" s="227"/>
      <c r="B249" s="228"/>
      <c r="C249" s="228"/>
      <c r="D249" s="159"/>
      <c r="E249" s="217"/>
      <c r="F249" s="163"/>
    </row>
    <row r="250" spans="1:6" x14ac:dyDescent="0.25">
      <c r="A250" s="9" t="s">
        <v>84</v>
      </c>
      <c r="B250" s="18"/>
      <c r="C250" s="23"/>
      <c r="D250" s="94"/>
      <c r="E250" s="57"/>
      <c r="F250" s="14"/>
    </row>
    <row r="251" spans="1:6" x14ac:dyDescent="0.25">
      <c r="A251" s="7" t="s">
        <v>20</v>
      </c>
      <c r="B251" s="74">
        <v>0</v>
      </c>
      <c r="C251" s="141">
        <v>0</v>
      </c>
      <c r="D251" s="96">
        <v>0</v>
      </c>
      <c r="E251" s="82">
        <v>0</v>
      </c>
      <c r="F251" s="77">
        <v>0</v>
      </c>
    </row>
    <row r="252" spans="1:6" x14ac:dyDescent="0.25">
      <c r="A252" s="7" t="s">
        <v>21</v>
      </c>
      <c r="B252" s="125">
        <v>0</v>
      </c>
      <c r="C252" s="180">
        <v>0</v>
      </c>
      <c r="D252" s="96">
        <v>0</v>
      </c>
      <c r="E252" s="176">
        <v>0</v>
      </c>
      <c r="F252" s="127">
        <v>0</v>
      </c>
    </row>
    <row r="253" spans="1:6" x14ac:dyDescent="0.25">
      <c r="A253" s="7" t="s">
        <v>22</v>
      </c>
      <c r="B253" s="125">
        <v>0</v>
      </c>
      <c r="C253" s="125">
        <v>0</v>
      </c>
      <c r="D253" s="96">
        <v>0</v>
      </c>
      <c r="E253" s="126">
        <v>0</v>
      </c>
      <c r="F253" s="127">
        <v>0</v>
      </c>
    </row>
    <row r="254" spans="1:6" x14ac:dyDescent="0.25">
      <c r="A254" s="7" t="s">
        <v>23</v>
      </c>
      <c r="B254" s="74">
        <v>0</v>
      </c>
      <c r="C254" s="171">
        <v>0</v>
      </c>
      <c r="D254" s="96">
        <v>0</v>
      </c>
      <c r="E254" s="138">
        <v>0</v>
      </c>
      <c r="F254" s="190">
        <v>0</v>
      </c>
    </row>
    <row r="255" spans="1:6" x14ac:dyDescent="0.25">
      <c r="A255" s="7" t="s">
        <v>24</v>
      </c>
      <c r="B255" s="125">
        <v>0</v>
      </c>
      <c r="C255" s="180">
        <v>0</v>
      </c>
      <c r="D255" s="96">
        <v>0</v>
      </c>
      <c r="E255" s="138">
        <v>0</v>
      </c>
      <c r="F255" s="190">
        <v>0</v>
      </c>
    </row>
    <row r="256" spans="1:6" x14ac:dyDescent="0.25">
      <c r="A256" s="7" t="s">
        <v>25</v>
      </c>
      <c r="B256" s="125">
        <v>0</v>
      </c>
      <c r="C256" s="125">
        <v>0</v>
      </c>
      <c r="D256" s="96">
        <v>0</v>
      </c>
      <c r="E256" s="138">
        <v>0</v>
      </c>
      <c r="F256" s="190">
        <v>0</v>
      </c>
    </row>
    <row r="257" spans="1:6" x14ac:dyDescent="0.25">
      <c r="A257" s="7" t="s">
        <v>26</v>
      </c>
      <c r="B257" s="132">
        <v>0</v>
      </c>
      <c r="C257" s="133">
        <v>0</v>
      </c>
      <c r="D257" s="96">
        <v>0</v>
      </c>
      <c r="E257" s="170">
        <v>0</v>
      </c>
      <c r="F257" s="166">
        <v>0</v>
      </c>
    </row>
    <row r="258" spans="1:6" x14ac:dyDescent="0.25">
      <c r="A258" s="7" t="s">
        <v>27</v>
      </c>
      <c r="B258" s="132">
        <v>0</v>
      </c>
      <c r="C258" s="133">
        <v>0</v>
      </c>
      <c r="D258" s="96">
        <v>0</v>
      </c>
      <c r="E258" s="170">
        <v>0</v>
      </c>
      <c r="F258" s="166">
        <v>0</v>
      </c>
    </row>
    <row r="259" spans="1:6" x14ac:dyDescent="0.25">
      <c r="A259" s="7" t="s">
        <v>28</v>
      </c>
      <c r="B259" s="142">
        <v>0</v>
      </c>
      <c r="C259" s="141">
        <v>0</v>
      </c>
      <c r="D259" s="96">
        <v>0</v>
      </c>
      <c r="E259" s="82">
        <v>0</v>
      </c>
      <c r="F259" s="178">
        <v>0</v>
      </c>
    </row>
    <row r="260" spans="1:6" x14ac:dyDescent="0.25">
      <c r="A260" s="7" t="s">
        <v>29</v>
      </c>
      <c r="B260" s="132">
        <v>0</v>
      </c>
      <c r="C260" s="133">
        <v>0</v>
      </c>
      <c r="D260" s="96">
        <v>0</v>
      </c>
      <c r="E260" s="170">
        <v>0</v>
      </c>
      <c r="F260" s="166">
        <v>0</v>
      </c>
    </row>
    <row r="261" spans="1:6" x14ac:dyDescent="0.25">
      <c r="A261" s="7" t="s">
        <v>30</v>
      </c>
      <c r="B261" s="74">
        <v>0</v>
      </c>
      <c r="C261" s="141">
        <v>0</v>
      </c>
      <c r="D261" s="96">
        <v>0</v>
      </c>
      <c r="E261" s="82">
        <v>0</v>
      </c>
      <c r="F261" s="127">
        <v>0</v>
      </c>
    </row>
    <row r="262" spans="1:6" x14ac:dyDescent="0.25">
      <c r="A262" s="7" t="s">
        <v>31</v>
      </c>
      <c r="B262" s="125">
        <v>0</v>
      </c>
      <c r="C262" s="137">
        <v>0</v>
      </c>
      <c r="D262" s="96">
        <v>0</v>
      </c>
      <c r="E262" s="138">
        <v>0</v>
      </c>
      <c r="F262" s="77">
        <v>0</v>
      </c>
    </row>
    <row r="263" spans="1:6" x14ac:dyDescent="0.25">
      <c r="A263" s="1"/>
      <c r="B263" s="125"/>
      <c r="C263" s="137"/>
      <c r="D263" s="96"/>
      <c r="E263" s="138"/>
      <c r="F263" s="138"/>
    </row>
    <row r="264" spans="1:6" x14ac:dyDescent="0.25">
      <c r="A264" s="29" t="s">
        <v>0</v>
      </c>
      <c r="B264" s="83">
        <f>SUM(B251:B263)</f>
        <v>0</v>
      </c>
      <c r="C264" s="83">
        <f>SUM(C251:C263)</f>
        <v>0</v>
      </c>
      <c r="D264" s="97">
        <v>0</v>
      </c>
      <c r="E264" s="85">
        <v>0</v>
      </c>
      <c r="F264" s="86">
        <v>0</v>
      </c>
    </row>
    <row r="265" spans="1:6" x14ac:dyDescent="0.25">
      <c r="A265" s="223"/>
      <c r="B265" s="224"/>
      <c r="C265" s="224"/>
      <c r="D265" s="162"/>
      <c r="E265" s="225"/>
      <c r="F265" s="226"/>
    </row>
    <row r="266" spans="1:6" x14ac:dyDescent="0.25">
      <c r="A266" s="40"/>
      <c r="B266" s="42"/>
      <c r="C266" s="42"/>
      <c r="D266" s="101"/>
      <c r="E266" s="61"/>
      <c r="F266" s="108"/>
    </row>
    <row r="267" spans="1:6" x14ac:dyDescent="0.25">
      <c r="A267" s="90" t="s">
        <v>0</v>
      </c>
      <c r="B267" s="70">
        <f>SUM(B24,B40,B56,B72,B88,B104,B120,B136,B152,B168,B184,B200,B216,B232,B248,B264)</f>
        <v>76407</v>
      </c>
      <c r="C267" s="70">
        <f>SUM(C24,C40,C56,C72,C88,C104,C120,C136,C152,C168,C184,C200,C216,C232,C248,C264)</f>
        <v>92117513139</v>
      </c>
      <c r="D267" s="102">
        <f>C267/B267</f>
        <v>1205616.1495543602</v>
      </c>
      <c r="E267" s="72">
        <f>(($C24*E24)+($C40*E40)+($C56*E56)+($C72*E72)+($C88*E88)+($C104*E104)+($C120*E120)+($C136*E136)+($C152*E152)+($C168*E168)+($C184*E184)+($C200*E200)+($C216*E216)+($C232*E232)+($C248*E248)+($C264*E264))/$C267</f>
        <v>50.388815903919969</v>
      </c>
      <c r="F267" s="73">
        <f>(($C24*F24)+($C40*F40)+($C56*F56)+($C72*F72)+($C88*F88)+($C104*F104)+($C120*F120)+($C136*F136)+($C152*F152)+($C168*F168)+($C184*F184)+($C200*F200)+($C216*F216)+($C232*F232)+($C248*F248)+($C264*F264))/$C267</f>
        <v>1.9803335500038797</v>
      </c>
    </row>
    <row r="268" spans="1:6" x14ac:dyDescent="0.25">
      <c r="A268" s="41"/>
      <c r="B268" s="43"/>
      <c r="C268" s="43"/>
      <c r="D268" s="103"/>
      <c r="E268" s="63"/>
      <c r="F268" s="109"/>
    </row>
    <row r="269" spans="1:6" x14ac:dyDescent="0.25">
      <c r="A269" s="10"/>
      <c r="B269" s="2"/>
      <c r="C269" s="3"/>
      <c r="D269" s="4"/>
      <c r="E269" s="55"/>
      <c r="F269" s="14"/>
    </row>
    <row r="270" spans="1:6" x14ac:dyDescent="0.25">
      <c r="A270" s="131" t="s">
        <v>58</v>
      </c>
      <c r="B270" s="2"/>
      <c r="C270" s="3"/>
      <c r="D270" s="4"/>
      <c r="E270" s="55"/>
      <c r="F270" s="14"/>
    </row>
    <row r="271" spans="1:6" x14ac:dyDescent="0.25">
      <c r="A271" s="110" t="s">
        <v>7</v>
      </c>
      <c r="B271" s="111" t="s">
        <v>51</v>
      </c>
      <c r="C271" s="112" t="s">
        <v>3</v>
      </c>
      <c r="D271" s="61" t="s">
        <v>11</v>
      </c>
      <c r="E271" s="113" t="s">
        <v>13</v>
      </c>
      <c r="F271" s="62" t="s">
        <v>15</v>
      </c>
    </row>
    <row r="272" spans="1:6" x14ac:dyDescent="0.25">
      <c r="A272" s="114"/>
      <c r="B272" s="115" t="s">
        <v>9</v>
      </c>
      <c r="C272" s="116" t="s">
        <v>50</v>
      </c>
      <c r="D272" s="117" t="s">
        <v>52</v>
      </c>
      <c r="E272" s="118" t="s">
        <v>52</v>
      </c>
      <c r="F272" s="119" t="s">
        <v>60</v>
      </c>
    </row>
    <row r="273" spans="1:6" x14ac:dyDescent="0.25">
      <c r="A273" s="41"/>
      <c r="B273" s="120" t="s">
        <v>4</v>
      </c>
      <c r="C273" s="120" t="s">
        <v>5</v>
      </c>
      <c r="D273" s="121" t="s">
        <v>6</v>
      </c>
      <c r="E273" s="122" t="s">
        <v>17</v>
      </c>
      <c r="F273" s="122" t="s">
        <v>18</v>
      </c>
    </row>
    <row r="274" spans="1:6" x14ac:dyDescent="0.25">
      <c r="A274" s="32"/>
      <c r="B274" s="87"/>
      <c r="C274" s="87"/>
      <c r="D274" s="98"/>
      <c r="E274" s="88"/>
      <c r="F274" s="89"/>
    </row>
    <row r="275" spans="1:6" x14ac:dyDescent="0.25">
      <c r="A275" s="9" t="s">
        <v>32</v>
      </c>
      <c r="B275" s="78"/>
      <c r="C275" s="78"/>
      <c r="D275" s="99"/>
      <c r="E275" s="80"/>
      <c r="F275" s="81"/>
    </row>
    <row r="276" spans="1:6" x14ac:dyDescent="0.25">
      <c r="A276" s="7" t="s">
        <v>20</v>
      </c>
      <c r="B276" s="136">
        <v>47</v>
      </c>
      <c r="C276" s="141">
        <v>272317491</v>
      </c>
      <c r="D276" s="96">
        <f>C276/B276</f>
        <v>5793989.1702127662</v>
      </c>
      <c r="E276" s="138">
        <v>268</v>
      </c>
      <c r="F276" s="190">
        <v>4.71</v>
      </c>
    </row>
    <row r="277" spans="1:6" x14ac:dyDescent="0.25">
      <c r="A277" s="7" t="s">
        <v>21</v>
      </c>
      <c r="B277" s="136">
        <v>30</v>
      </c>
      <c r="C277" s="137">
        <v>199874684</v>
      </c>
      <c r="D277" s="96">
        <f>C277/B277</f>
        <v>6662489.4666666668</v>
      </c>
      <c r="E277" s="138">
        <v>261</v>
      </c>
      <c r="F277" s="127">
        <v>4.7140000000000004</v>
      </c>
    </row>
    <row r="278" spans="1:6" x14ac:dyDescent="0.25">
      <c r="A278" s="7" t="s">
        <v>22</v>
      </c>
      <c r="B278" s="142">
        <v>36</v>
      </c>
      <c r="C278" s="141">
        <v>191930817</v>
      </c>
      <c r="D278" s="96">
        <f>C278/B278</f>
        <v>5331411.583333333</v>
      </c>
      <c r="E278" s="82">
        <v>274</v>
      </c>
      <c r="F278" s="169">
        <v>4.5250000000000004</v>
      </c>
    </row>
    <row r="279" spans="1:6" x14ac:dyDescent="0.25">
      <c r="A279" s="7" t="s">
        <v>23</v>
      </c>
      <c r="B279" s="125">
        <v>51</v>
      </c>
      <c r="C279" s="137">
        <v>462105169</v>
      </c>
      <c r="D279" s="96">
        <v>9060885.666666666</v>
      </c>
      <c r="E279" s="138">
        <v>202</v>
      </c>
      <c r="F279" s="190">
        <v>4.4039999999999999</v>
      </c>
    </row>
    <row r="280" spans="1:6" x14ac:dyDescent="0.25">
      <c r="A280" s="7" t="s">
        <v>24</v>
      </c>
      <c r="B280" s="125">
        <v>31</v>
      </c>
      <c r="C280" s="137">
        <v>173396231</v>
      </c>
      <c r="D280" s="96">
        <v>5593426.8064516131</v>
      </c>
      <c r="E280" s="138">
        <v>261</v>
      </c>
      <c r="F280" s="190">
        <v>4.5759999999999996</v>
      </c>
    </row>
    <row r="281" spans="1:6" x14ac:dyDescent="0.25">
      <c r="A281" s="7" t="s">
        <v>25</v>
      </c>
      <c r="B281" s="125">
        <v>46</v>
      </c>
      <c r="C281" s="137">
        <v>239672032</v>
      </c>
      <c r="D281" s="96">
        <v>5210261.5652173916</v>
      </c>
      <c r="E281" s="138">
        <v>262</v>
      </c>
      <c r="F281" s="190">
        <v>4.8605999999999998</v>
      </c>
    </row>
    <row r="282" spans="1:6" x14ac:dyDescent="0.25">
      <c r="A282" s="7" t="s">
        <v>26</v>
      </c>
      <c r="B282" s="125">
        <v>44</v>
      </c>
      <c r="C282" s="137">
        <v>223262101</v>
      </c>
      <c r="D282" s="96">
        <v>5074138.6590909092</v>
      </c>
      <c r="E282" s="138">
        <v>238</v>
      </c>
      <c r="F282" s="190">
        <v>5.0286999999999997</v>
      </c>
    </row>
    <row r="283" spans="1:6" x14ac:dyDescent="0.25">
      <c r="A283" s="7" t="s">
        <v>27</v>
      </c>
      <c r="B283" s="78">
        <v>35</v>
      </c>
      <c r="C283" s="78">
        <v>179015180</v>
      </c>
      <c r="D283" s="96">
        <v>5114719.4285714282</v>
      </c>
      <c r="E283" s="80">
        <v>274</v>
      </c>
      <c r="F283" s="81">
        <v>5.2171000000000003</v>
      </c>
    </row>
    <row r="284" spans="1:6" x14ac:dyDescent="0.25">
      <c r="A284" s="7" t="s">
        <v>28</v>
      </c>
      <c r="B284" s="132">
        <v>33</v>
      </c>
      <c r="C284" s="133">
        <v>179418675</v>
      </c>
      <c r="D284" s="96">
        <v>5436929.5454545459</v>
      </c>
      <c r="E284" s="134">
        <v>267</v>
      </c>
      <c r="F284" s="191">
        <v>5.2535999999999996</v>
      </c>
    </row>
    <row r="285" spans="1:6" x14ac:dyDescent="0.25">
      <c r="A285" s="7" t="s">
        <v>29</v>
      </c>
      <c r="B285" s="78">
        <v>31</v>
      </c>
      <c r="C285" s="78">
        <v>167912796</v>
      </c>
      <c r="D285" s="96">
        <v>5416541.8064516131</v>
      </c>
      <c r="E285" s="80">
        <v>272</v>
      </c>
      <c r="F285" s="81">
        <v>5.1643999999999997</v>
      </c>
    </row>
    <row r="286" spans="1:6" x14ac:dyDescent="0.25">
      <c r="A286" s="7" t="s">
        <v>30</v>
      </c>
      <c r="B286" s="125">
        <v>35</v>
      </c>
      <c r="C286" s="137">
        <v>195357055</v>
      </c>
      <c r="D286" s="96">
        <v>5581630.1428571427</v>
      </c>
      <c r="E286" s="138">
        <v>255</v>
      </c>
      <c r="F286" s="190">
        <v>5.2812999999999999</v>
      </c>
    </row>
    <row r="287" spans="1:6" x14ac:dyDescent="0.25">
      <c r="A287" s="7" t="s">
        <v>31</v>
      </c>
      <c r="B287" s="125">
        <v>33</v>
      </c>
      <c r="C287" s="137">
        <v>167376780</v>
      </c>
      <c r="D287" s="96">
        <v>5072023.6363636367</v>
      </c>
      <c r="E287" s="138">
        <v>267</v>
      </c>
      <c r="F287" s="190">
        <v>5.4978999999999996</v>
      </c>
    </row>
    <row r="288" spans="1:6" x14ac:dyDescent="0.25">
      <c r="A288" s="7"/>
      <c r="B288" s="78"/>
      <c r="C288" s="78"/>
      <c r="D288" s="96"/>
      <c r="E288" s="80"/>
      <c r="F288" s="81"/>
    </row>
    <row r="289" spans="1:6" x14ac:dyDescent="0.25">
      <c r="A289" s="29" t="s">
        <v>0</v>
      </c>
      <c r="B289" s="83">
        <f>SUM(B276:B288)</f>
        <v>452</v>
      </c>
      <c r="C289" s="83">
        <f>SUM(C276:C288)</f>
        <v>2651639011</v>
      </c>
      <c r="D289" s="97">
        <f>C289/B289</f>
        <v>5866457.9889380531</v>
      </c>
      <c r="E289" s="85">
        <f>(($C276*E276)+($C277*E277)+($C278*E278)+($C279*E279)+($C280*E280)+($C281*E281)+($C282*E282)+($C283*E283)+($C284*E284)+($C285*E285)+($C286*E286)+($C287*E287))/$C289</f>
        <v>252.44854574324256</v>
      </c>
      <c r="F289" s="86">
        <f>(($C276*F276)+($C277*F277)+($C278*F278)+($C279*F279)+($C280*F280)+($C281*F281)+($C282*F282)+($C283*F283)+($C284*F284)+($C285*F285)+($C286*F286)+($C287*F287))/$C289</f>
        <v>4.8668822427559304</v>
      </c>
    </row>
    <row r="290" spans="1:6" x14ac:dyDescent="0.25">
      <c r="A290" s="7"/>
      <c r="B290" s="33"/>
      <c r="C290" s="33"/>
      <c r="D290" s="93"/>
      <c r="E290" s="35"/>
      <c r="F290" s="35"/>
    </row>
    <row r="291" spans="1:6" x14ac:dyDescent="0.25">
      <c r="A291" s="9" t="s">
        <v>59</v>
      </c>
      <c r="B291" s="18"/>
      <c r="C291" s="23"/>
      <c r="D291" s="94"/>
      <c r="E291" s="57"/>
      <c r="F291" s="14"/>
    </row>
    <row r="292" spans="1:6" x14ac:dyDescent="0.25">
      <c r="A292" s="7" t="s">
        <v>20</v>
      </c>
      <c r="B292" s="142">
        <v>12</v>
      </c>
      <c r="C292" s="141">
        <v>99304361</v>
      </c>
      <c r="D292" s="96">
        <f>C292/B292</f>
        <v>8275363.416666667</v>
      </c>
      <c r="E292" s="82">
        <v>292</v>
      </c>
      <c r="F292" s="168">
        <v>4.5694872472921908</v>
      </c>
    </row>
    <row r="293" spans="1:6" x14ac:dyDescent="0.25">
      <c r="A293" s="7" t="s">
        <v>21</v>
      </c>
      <c r="B293" s="136">
        <v>7</v>
      </c>
      <c r="C293" s="137">
        <v>57473326</v>
      </c>
      <c r="D293" s="96">
        <f>C293/B293</f>
        <v>8210475.1428571427</v>
      </c>
      <c r="E293" s="138">
        <v>334</v>
      </c>
      <c r="F293" s="127">
        <v>4.7114335752902141</v>
      </c>
    </row>
    <row r="294" spans="1:6" x14ac:dyDescent="0.25">
      <c r="A294" s="7" t="s">
        <v>22</v>
      </c>
      <c r="B294" s="125">
        <v>8</v>
      </c>
      <c r="C294" s="137">
        <v>45292702</v>
      </c>
      <c r="D294" s="96">
        <f>C294/B294</f>
        <v>5661587.75</v>
      </c>
      <c r="E294" s="138">
        <v>326</v>
      </c>
      <c r="F294" s="190">
        <v>4.6970642919470782</v>
      </c>
    </row>
    <row r="295" spans="1:6" x14ac:dyDescent="0.25">
      <c r="A295" s="7" t="s">
        <v>23</v>
      </c>
      <c r="B295" s="125">
        <v>12</v>
      </c>
      <c r="C295" s="137">
        <v>94585933</v>
      </c>
      <c r="D295" s="96">
        <v>7882161.083333333</v>
      </c>
      <c r="E295" s="138">
        <v>303</v>
      </c>
      <c r="F295" s="190">
        <v>4.4868581293161212</v>
      </c>
    </row>
    <row r="296" spans="1:6" x14ac:dyDescent="0.25">
      <c r="A296" s="7" t="s">
        <v>24</v>
      </c>
      <c r="B296" s="125">
        <v>14</v>
      </c>
      <c r="C296" s="137">
        <v>80814984</v>
      </c>
      <c r="D296" s="96">
        <v>5772498.8571428573</v>
      </c>
      <c r="E296" s="138">
        <v>301</v>
      </c>
      <c r="F296" s="190">
        <v>4.590648628724594</v>
      </c>
    </row>
    <row r="297" spans="1:6" x14ac:dyDescent="0.25">
      <c r="A297" s="7" t="s">
        <v>25</v>
      </c>
      <c r="B297" s="74">
        <v>8</v>
      </c>
      <c r="C297" s="141">
        <v>57826230</v>
      </c>
      <c r="D297" s="96">
        <v>7228278.75</v>
      </c>
      <c r="E297" s="82">
        <v>277</v>
      </c>
      <c r="F297" s="169">
        <v>4.6729983957107404</v>
      </c>
    </row>
    <row r="298" spans="1:6" x14ac:dyDescent="0.25">
      <c r="A298" s="7" t="s">
        <v>26</v>
      </c>
      <c r="B298" s="78">
        <v>6</v>
      </c>
      <c r="C298" s="78">
        <v>34537868</v>
      </c>
      <c r="D298" s="96">
        <v>5756311.333333333</v>
      </c>
      <c r="E298" s="80">
        <v>226</v>
      </c>
      <c r="F298" s="81">
        <v>4.9812205200390478</v>
      </c>
    </row>
    <row r="299" spans="1:6" x14ac:dyDescent="0.25">
      <c r="A299" s="7" t="s">
        <v>27</v>
      </c>
      <c r="B299" s="78">
        <v>5</v>
      </c>
      <c r="C299" s="78">
        <v>37268659</v>
      </c>
      <c r="D299" s="96">
        <v>7453731.7999999998</v>
      </c>
      <c r="E299" s="80">
        <v>258</v>
      </c>
      <c r="F299" s="81">
        <v>5.0217999999999998</v>
      </c>
    </row>
    <row r="300" spans="1:6" x14ac:dyDescent="0.25">
      <c r="A300" s="7" t="s">
        <v>28</v>
      </c>
      <c r="B300" s="132">
        <v>7</v>
      </c>
      <c r="C300" s="133">
        <v>54880334</v>
      </c>
      <c r="D300" s="96">
        <v>7840047.7142857146</v>
      </c>
      <c r="E300" s="134">
        <v>298</v>
      </c>
      <c r="F300" s="191">
        <v>5.0868000000000002</v>
      </c>
    </row>
    <row r="301" spans="1:6" x14ac:dyDescent="0.25">
      <c r="A301" s="7" t="s">
        <v>29</v>
      </c>
      <c r="B301" s="78">
        <v>5</v>
      </c>
      <c r="C301" s="78">
        <v>53991357</v>
      </c>
      <c r="D301" s="96">
        <v>10798271.4</v>
      </c>
      <c r="E301" s="80">
        <v>303</v>
      </c>
      <c r="F301" s="81">
        <v>5.1238999999999999</v>
      </c>
    </row>
    <row r="302" spans="1:6" x14ac:dyDescent="0.25">
      <c r="A302" s="7" t="s">
        <v>30</v>
      </c>
      <c r="B302" s="125">
        <v>1</v>
      </c>
      <c r="C302" s="137">
        <v>5413542</v>
      </c>
      <c r="D302" s="96">
        <v>5413542</v>
      </c>
      <c r="E302" s="138">
        <v>276</v>
      </c>
      <c r="F302" s="189">
        <v>5.6</v>
      </c>
    </row>
    <row r="303" spans="1:6" x14ac:dyDescent="0.25">
      <c r="A303" s="7" t="s">
        <v>31</v>
      </c>
      <c r="B303" s="125">
        <v>0</v>
      </c>
      <c r="C303" s="137">
        <v>0</v>
      </c>
      <c r="D303" s="96">
        <v>0</v>
      </c>
      <c r="E303" s="138">
        <v>0</v>
      </c>
      <c r="F303" s="190">
        <v>0</v>
      </c>
    </row>
    <row r="304" spans="1:6" x14ac:dyDescent="0.25">
      <c r="A304" s="7"/>
      <c r="B304" s="78"/>
      <c r="C304" s="78"/>
      <c r="D304" s="96"/>
      <c r="E304" s="80"/>
      <c r="F304" s="81"/>
    </row>
    <row r="305" spans="1:6" x14ac:dyDescent="0.25">
      <c r="A305" s="29" t="s">
        <v>0</v>
      </c>
      <c r="B305" s="83">
        <f>SUM(B292:B304)</f>
        <v>85</v>
      </c>
      <c r="C305" s="83">
        <f>SUM(C292:C304)</f>
        <v>621389296</v>
      </c>
      <c r="D305" s="97">
        <f>C305/B305</f>
        <v>7310462.3058823533</v>
      </c>
      <c r="E305" s="85">
        <f>(($C292*E292)+($C293*E293)+($C294*E294)+($C295*E295)+($C296*E296)+($C297*E297)+($C298*E298)+($C299*E299)+($C300*E300)+($C301*E301)+($C302*E302)+($C303*E303))/$C305</f>
        <v>295.45058211945769</v>
      </c>
      <c r="F305" s="86">
        <f>(($C292*F292)+($C293*F293)+($C294*F294)+($C295*F295)+($C296*F296)+($C297*F297)+($C298*F298)+($C299*F299)+($C300*F300)+($C301*F301)+($C302*F302)+($C303*F303))/$C305</f>
        <v>4.744573458229798</v>
      </c>
    </row>
    <row r="306" spans="1:6" x14ac:dyDescent="0.25">
      <c r="A306" s="7"/>
      <c r="B306" s="33"/>
      <c r="C306" s="33"/>
      <c r="D306" s="93"/>
      <c r="E306" s="35"/>
      <c r="F306" s="35"/>
    </row>
    <row r="307" spans="1:6" x14ac:dyDescent="0.25">
      <c r="A307" s="9" t="s">
        <v>66</v>
      </c>
      <c r="B307" s="18"/>
      <c r="C307" s="23"/>
      <c r="D307" s="94"/>
      <c r="E307" s="57"/>
      <c r="F307" s="14"/>
    </row>
    <row r="308" spans="1:6" x14ac:dyDescent="0.25">
      <c r="A308" s="7" t="s">
        <v>20</v>
      </c>
      <c r="B308" s="201">
        <v>4</v>
      </c>
      <c r="C308" s="141">
        <v>29511191</v>
      </c>
      <c r="D308" s="96">
        <f>C308/B308</f>
        <v>7377797.75</v>
      </c>
      <c r="E308" s="202">
        <v>240</v>
      </c>
      <c r="F308" s="127">
        <v>5.91</v>
      </c>
    </row>
    <row r="309" spans="1:6" x14ac:dyDescent="0.25">
      <c r="A309" s="7" t="s">
        <v>21</v>
      </c>
      <c r="B309" s="136">
        <v>1</v>
      </c>
      <c r="C309" s="137">
        <v>8254470</v>
      </c>
      <c r="D309" s="96">
        <f>C309/B309</f>
        <v>8254470</v>
      </c>
      <c r="E309" s="138">
        <v>240</v>
      </c>
      <c r="F309" s="127">
        <v>6.0490000000000004</v>
      </c>
    </row>
    <row r="310" spans="1:6" x14ac:dyDescent="0.25">
      <c r="A310" s="7" t="s">
        <v>22</v>
      </c>
      <c r="B310" s="136">
        <v>3</v>
      </c>
      <c r="C310" s="180">
        <v>25077182</v>
      </c>
      <c r="D310" s="96">
        <f>C310/B310</f>
        <v>8359060.666666667</v>
      </c>
      <c r="E310" s="138">
        <v>250</v>
      </c>
      <c r="F310" s="190">
        <v>5.8940000000000001</v>
      </c>
    </row>
    <row r="311" spans="1:6" x14ac:dyDescent="0.25">
      <c r="A311" s="7" t="s">
        <v>23</v>
      </c>
      <c r="B311" s="136">
        <v>4</v>
      </c>
      <c r="C311" s="137">
        <v>50492892</v>
      </c>
      <c r="D311" s="96">
        <v>12623223</v>
      </c>
      <c r="E311" s="138">
        <v>263</v>
      </c>
      <c r="F311" s="190">
        <v>5.774</v>
      </c>
    </row>
    <row r="312" spans="1:6" x14ac:dyDescent="0.25">
      <c r="A312" s="7" t="s">
        <v>24</v>
      </c>
      <c r="B312" s="74">
        <v>10</v>
      </c>
      <c r="C312" s="141">
        <v>167146635</v>
      </c>
      <c r="D312" s="96">
        <v>16714663.5</v>
      </c>
      <c r="E312" s="138">
        <v>315</v>
      </c>
      <c r="F312" s="190">
        <v>5.7690000000000001</v>
      </c>
    </row>
    <row r="313" spans="1:6" x14ac:dyDescent="0.25">
      <c r="A313" s="7" t="s">
        <v>25</v>
      </c>
      <c r="B313" s="210">
        <v>10</v>
      </c>
      <c r="C313" s="133">
        <v>198603016</v>
      </c>
      <c r="D313" s="96">
        <v>19860301.600000001</v>
      </c>
      <c r="E313" s="138">
        <v>186</v>
      </c>
      <c r="F313" s="190">
        <v>6.0132000000000003</v>
      </c>
    </row>
    <row r="314" spans="1:6" x14ac:dyDescent="0.25">
      <c r="A314" s="7" t="s">
        <v>26</v>
      </c>
      <c r="B314" s="232">
        <v>7</v>
      </c>
      <c r="C314" s="137">
        <v>66629882</v>
      </c>
      <c r="D314" s="96">
        <v>9518554.5714285709</v>
      </c>
      <c r="E314" s="170">
        <v>305</v>
      </c>
      <c r="F314" s="81">
        <v>6.2743000000000002</v>
      </c>
    </row>
    <row r="315" spans="1:6" x14ac:dyDescent="0.25">
      <c r="A315" s="7" t="s">
        <v>27</v>
      </c>
      <c r="B315" s="132">
        <v>14</v>
      </c>
      <c r="C315" s="133">
        <v>118093044</v>
      </c>
      <c r="D315" s="96">
        <v>8435217.4285714291</v>
      </c>
      <c r="E315" s="170">
        <v>319</v>
      </c>
      <c r="F315" s="81">
        <v>6.4508000000000001</v>
      </c>
    </row>
    <row r="316" spans="1:6" x14ac:dyDescent="0.25">
      <c r="A316" s="7" t="s">
        <v>28</v>
      </c>
      <c r="B316" s="142">
        <v>2</v>
      </c>
      <c r="C316" s="141">
        <v>23857089</v>
      </c>
      <c r="D316" s="96">
        <v>11928544.5</v>
      </c>
      <c r="E316" s="82">
        <v>271</v>
      </c>
      <c r="F316" s="168">
        <v>6.4101999999999997</v>
      </c>
    </row>
    <row r="317" spans="1:6" x14ac:dyDescent="0.25">
      <c r="A317" s="7" t="s">
        <v>29</v>
      </c>
      <c r="B317" s="132">
        <v>10</v>
      </c>
      <c r="C317" s="133">
        <v>63482130</v>
      </c>
      <c r="D317" s="96">
        <v>6348213</v>
      </c>
      <c r="E317" s="170">
        <v>319</v>
      </c>
      <c r="F317" s="81">
        <v>6.5244999999999997</v>
      </c>
    </row>
    <row r="318" spans="1:6" x14ac:dyDescent="0.25">
      <c r="A318" s="7" t="s">
        <v>30</v>
      </c>
      <c r="B318" s="125">
        <v>9</v>
      </c>
      <c r="C318" s="137">
        <v>70822165</v>
      </c>
      <c r="D318" s="96">
        <v>7869129.444444444</v>
      </c>
      <c r="E318" s="153">
        <v>310</v>
      </c>
      <c r="F318" s="190">
        <v>6.7408999999999999</v>
      </c>
    </row>
    <row r="319" spans="1:6" x14ac:dyDescent="0.25">
      <c r="A319" s="7" t="s">
        <v>31</v>
      </c>
      <c r="B319" s="125">
        <v>1</v>
      </c>
      <c r="C319" s="137">
        <v>9672419</v>
      </c>
      <c r="D319" s="96">
        <v>9672419</v>
      </c>
      <c r="E319" s="138">
        <v>360</v>
      </c>
      <c r="F319" s="190">
        <v>6.9997999999999996</v>
      </c>
    </row>
    <row r="320" spans="1:6" x14ac:dyDescent="0.25">
      <c r="A320" s="7"/>
      <c r="B320" s="175"/>
      <c r="C320" s="133"/>
      <c r="D320" s="96"/>
      <c r="E320" s="80"/>
      <c r="F320" s="81"/>
    </row>
    <row r="321" spans="1:6" x14ac:dyDescent="0.25">
      <c r="A321" s="29" t="s">
        <v>0</v>
      </c>
      <c r="B321" s="83">
        <f>SUM(B308:B320)</f>
        <v>75</v>
      </c>
      <c r="C321" s="83">
        <f>SUM(C308:C320)</f>
        <v>831642115</v>
      </c>
      <c r="D321" s="97">
        <f>C321/B321</f>
        <v>11088561.533333333</v>
      </c>
      <c r="E321" s="85">
        <f>(($C308*E308)+($C309*E309)+($C310*E310)+($C311*E311)+($C312*E312)+($C313*E313)+($C314*E314)+($C315*E315)+($C316*E316)+($C317*E317)+($C318*E318)+($C319*E319))/$C321</f>
        <v>274.57825817539316</v>
      </c>
      <c r="F321" s="86">
        <f>(($C308*F308)+($C309*F309)+($C310*F310)+($C311*F311)+($C312*F312)+($C313*F313)+($C314*F314)+($C315*F315)+($C316*F316)+($C317*F317)+($C318*F318)+($C319*F319))/$C321</f>
        <v>6.1496168536480385</v>
      </c>
    </row>
    <row r="322" spans="1:6" x14ac:dyDescent="0.25">
      <c r="A322" s="7"/>
      <c r="B322" s="33"/>
      <c r="C322" s="33"/>
      <c r="D322" s="93"/>
      <c r="E322" s="35"/>
      <c r="F322" s="35"/>
    </row>
    <row r="323" spans="1:6" x14ac:dyDescent="0.25">
      <c r="A323" s="9" t="s">
        <v>19</v>
      </c>
      <c r="B323" s="18"/>
      <c r="C323" s="23"/>
      <c r="D323" s="94"/>
      <c r="E323" s="57"/>
      <c r="F323" s="14"/>
    </row>
    <row r="324" spans="1:6" x14ac:dyDescent="0.25">
      <c r="A324" s="7" t="s">
        <v>20</v>
      </c>
      <c r="B324" s="192">
        <v>126</v>
      </c>
      <c r="C324" s="193">
        <v>568509525</v>
      </c>
      <c r="D324" s="96">
        <f>C324/B324</f>
        <v>4511980.3571428573</v>
      </c>
      <c r="E324" s="138">
        <v>239</v>
      </c>
      <c r="F324" s="127">
        <v>6.07</v>
      </c>
    </row>
    <row r="325" spans="1:6" x14ac:dyDescent="0.25">
      <c r="A325" s="7" t="s">
        <v>21</v>
      </c>
      <c r="B325" s="136">
        <v>102</v>
      </c>
      <c r="C325" s="137">
        <v>398231330</v>
      </c>
      <c r="D325" s="96">
        <f>C325/B325</f>
        <v>3904228.7254901961</v>
      </c>
      <c r="E325" s="138">
        <v>240</v>
      </c>
      <c r="F325" s="127">
        <v>6.1660000000000004</v>
      </c>
    </row>
    <row r="326" spans="1:6" x14ac:dyDescent="0.25">
      <c r="A326" s="7" t="s">
        <v>22</v>
      </c>
      <c r="B326" s="136">
        <v>59</v>
      </c>
      <c r="C326" s="137">
        <v>216050898</v>
      </c>
      <c r="D326" s="96">
        <f>C326/B326</f>
        <v>3661879.6271186438</v>
      </c>
      <c r="E326" s="138">
        <v>239</v>
      </c>
      <c r="F326" s="190">
        <v>6.2759999999999998</v>
      </c>
    </row>
    <row r="327" spans="1:6" x14ac:dyDescent="0.25">
      <c r="A327" s="7" t="s">
        <v>23</v>
      </c>
      <c r="B327" s="125">
        <v>75</v>
      </c>
      <c r="C327" s="137">
        <v>301278994</v>
      </c>
      <c r="D327" s="96">
        <v>4017053.2533333334</v>
      </c>
      <c r="E327" s="138">
        <v>239</v>
      </c>
      <c r="F327" s="127">
        <v>6.3250000000000002</v>
      </c>
    </row>
    <row r="328" spans="1:6" x14ac:dyDescent="0.25">
      <c r="A328" s="7" t="s">
        <v>24</v>
      </c>
      <c r="B328" s="125">
        <v>41</v>
      </c>
      <c r="C328" s="137">
        <v>172343848</v>
      </c>
      <c r="D328" s="96">
        <v>4203508.4878048785</v>
      </c>
      <c r="E328" s="138">
        <v>240</v>
      </c>
      <c r="F328" s="190">
        <v>6.319</v>
      </c>
    </row>
    <row r="329" spans="1:6" x14ac:dyDescent="0.25">
      <c r="A329" s="7" t="s">
        <v>25</v>
      </c>
      <c r="B329" s="125">
        <v>7</v>
      </c>
      <c r="C329" s="137">
        <v>15725375</v>
      </c>
      <c r="D329" s="96">
        <v>2246482.1428571427</v>
      </c>
      <c r="E329" s="138">
        <v>236</v>
      </c>
      <c r="F329" s="190">
        <v>6.6059999999999999</v>
      </c>
    </row>
    <row r="330" spans="1:6" x14ac:dyDescent="0.25">
      <c r="A330" s="7" t="s">
        <v>26</v>
      </c>
      <c r="B330" s="78">
        <v>5</v>
      </c>
      <c r="C330" s="78">
        <v>12645603</v>
      </c>
      <c r="D330" s="96">
        <v>2529120.6</v>
      </c>
      <c r="E330" s="80">
        <v>240</v>
      </c>
      <c r="F330" s="81">
        <v>7.3207000000000004</v>
      </c>
    </row>
    <row r="331" spans="1:6" x14ac:dyDescent="0.25">
      <c r="A331" s="7" t="s">
        <v>27</v>
      </c>
      <c r="B331" s="78">
        <v>3</v>
      </c>
      <c r="C331" s="78">
        <v>9376118</v>
      </c>
      <c r="D331" s="96">
        <v>3125372.6666666665</v>
      </c>
      <c r="E331" s="80">
        <v>240</v>
      </c>
      <c r="F331" s="166">
        <v>7.1173000000000002</v>
      </c>
    </row>
    <row r="332" spans="1:6" x14ac:dyDescent="0.25">
      <c r="A332" s="7" t="s">
        <v>28</v>
      </c>
      <c r="B332" s="136">
        <v>6</v>
      </c>
      <c r="C332" s="137">
        <v>26075127</v>
      </c>
      <c r="D332" s="96">
        <v>4345854.5</v>
      </c>
      <c r="E332" s="138">
        <v>240</v>
      </c>
      <c r="F332" s="127">
        <v>6.9550999999999998</v>
      </c>
    </row>
    <row r="333" spans="1:6" x14ac:dyDescent="0.25">
      <c r="A333" s="7" t="s">
        <v>29</v>
      </c>
      <c r="B333" s="78">
        <v>11</v>
      </c>
      <c r="C333" s="78">
        <v>37786036</v>
      </c>
      <c r="D333" s="96">
        <v>3435094.1818181816</v>
      </c>
      <c r="E333" s="80">
        <v>240</v>
      </c>
      <c r="F333" s="166">
        <v>6.95</v>
      </c>
    </row>
    <row r="334" spans="1:6" x14ac:dyDescent="0.25">
      <c r="A334" s="7" t="s">
        <v>30</v>
      </c>
      <c r="B334" s="125">
        <v>4</v>
      </c>
      <c r="C334" s="137">
        <v>14705246</v>
      </c>
      <c r="D334" s="96">
        <v>3676311.5</v>
      </c>
      <c r="E334" s="138">
        <v>240</v>
      </c>
      <c r="F334" s="127">
        <v>7.3936999999999999</v>
      </c>
    </row>
    <row r="335" spans="1:6" x14ac:dyDescent="0.25">
      <c r="A335" s="7" t="s">
        <v>31</v>
      </c>
      <c r="B335" s="125">
        <v>2</v>
      </c>
      <c r="C335" s="137">
        <v>2931357</v>
      </c>
      <c r="D335" s="96">
        <v>1465678.5</v>
      </c>
      <c r="E335" s="138">
        <v>240</v>
      </c>
      <c r="F335" s="190">
        <v>7.76</v>
      </c>
    </row>
    <row r="336" spans="1:6" x14ac:dyDescent="0.25">
      <c r="A336" s="7"/>
      <c r="B336" s="78"/>
      <c r="C336" s="78"/>
      <c r="D336" s="96"/>
      <c r="E336" s="80"/>
      <c r="F336" s="81"/>
    </row>
    <row r="337" spans="1:6" x14ac:dyDescent="0.25">
      <c r="A337" s="29" t="s">
        <v>0</v>
      </c>
      <c r="B337" s="83">
        <f>SUM(B324:B336)</f>
        <v>441</v>
      </c>
      <c r="C337" s="83">
        <f>SUM(C324:C336)</f>
        <v>1775659457</v>
      </c>
      <c r="D337" s="97">
        <f>C337/B337</f>
        <v>4026438.6780045349</v>
      </c>
      <c r="E337" s="85">
        <f>(($C324*E324)+($C325*E325)+($C326*E326)+($C327*E327)+($C328*E328)+($C329*E329)+($C330*E330)+($C331*E331)+($C332*E332)+($C333*E333)+($C334*E334)+($C335*E335))/$C337</f>
        <v>239.35306237213931</v>
      </c>
      <c r="F337" s="86">
        <f>(($C324*F324)+($C325*F325)+($C326*F326)+($C327*F327)+($C328*F328)+($C329*F329)+($C330*F330)+($C331*F331)+($C332*F332)+($C333*F333)+($C334*F334)+($C335*F335))/$C337</f>
        <v>6.2486890229095318</v>
      </c>
    </row>
    <row r="338" spans="1:6" x14ac:dyDescent="0.25">
      <c r="A338" s="7"/>
      <c r="B338" s="33"/>
      <c r="C338" s="33"/>
      <c r="D338" s="93"/>
      <c r="E338" s="35"/>
      <c r="F338" s="35"/>
    </row>
    <row r="339" spans="1:6" x14ac:dyDescent="0.25">
      <c r="A339" s="9" t="s">
        <v>85</v>
      </c>
      <c r="B339" s="18"/>
      <c r="C339" s="23"/>
      <c r="D339" s="94"/>
      <c r="E339" s="57"/>
      <c r="F339" s="14"/>
    </row>
    <row r="340" spans="1:6" x14ac:dyDescent="0.25">
      <c r="A340" s="7" t="s">
        <v>20</v>
      </c>
      <c r="B340" s="194">
        <v>16</v>
      </c>
      <c r="C340" s="195">
        <v>60196387</v>
      </c>
      <c r="D340" s="96">
        <f>C340/B340</f>
        <v>3762274.1875</v>
      </c>
      <c r="E340" s="82">
        <v>52</v>
      </c>
      <c r="F340" s="77">
        <v>5.95</v>
      </c>
    </row>
    <row r="341" spans="1:6" x14ac:dyDescent="0.25">
      <c r="A341" s="7" t="s">
        <v>21</v>
      </c>
      <c r="B341" s="136">
        <v>18</v>
      </c>
      <c r="C341" s="137">
        <v>61597741</v>
      </c>
      <c r="D341" s="96">
        <f>C341/B341</f>
        <v>3422096.722222222</v>
      </c>
      <c r="E341" s="138">
        <v>174</v>
      </c>
      <c r="F341" s="127">
        <v>5.9390000000000001</v>
      </c>
    </row>
    <row r="342" spans="1:6" x14ac:dyDescent="0.25">
      <c r="A342" s="7" t="s">
        <v>22</v>
      </c>
      <c r="B342" s="74">
        <v>47</v>
      </c>
      <c r="C342" s="141">
        <v>166709842</v>
      </c>
      <c r="D342" s="96">
        <f>C342/B342</f>
        <v>3547017.9148936169</v>
      </c>
      <c r="E342" s="82">
        <v>168</v>
      </c>
      <c r="F342" s="169">
        <v>6.0960000000000001</v>
      </c>
    </row>
    <row r="343" spans="1:6" x14ac:dyDescent="0.25">
      <c r="A343" s="7" t="s">
        <v>23</v>
      </c>
      <c r="B343" s="125">
        <v>22</v>
      </c>
      <c r="C343" s="137">
        <v>93138028</v>
      </c>
      <c r="D343" s="96">
        <v>4233546.7272727275</v>
      </c>
      <c r="E343" s="138">
        <v>192</v>
      </c>
      <c r="F343" s="189">
        <v>6.109</v>
      </c>
    </row>
    <row r="344" spans="1:6" x14ac:dyDescent="0.25">
      <c r="A344" s="7" t="s">
        <v>24</v>
      </c>
      <c r="B344" s="125">
        <v>8</v>
      </c>
      <c r="C344" s="137">
        <v>30591889</v>
      </c>
      <c r="D344" s="96">
        <v>3823986.125</v>
      </c>
      <c r="E344" s="138">
        <v>202</v>
      </c>
      <c r="F344" s="190">
        <v>6.2430000000000003</v>
      </c>
    </row>
    <row r="345" spans="1:6" x14ac:dyDescent="0.25">
      <c r="A345" s="7" t="s">
        <v>25</v>
      </c>
      <c r="B345" s="125">
        <v>10</v>
      </c>
      <c r="C345" s="137">
        <v>32134096</v>
      </c>
      <c r="D345" s="96">
        <v>3213409.6</v>
      </c>
      <c r="E345" s="138">
        <v>168</v>
      </c>
      <c r="F345" s="190">
        <v>6.2146999999999997</v>
      </c>
    </row>
    <row r="346" spans="1:6" x14ac:dyDescent="0.25">
      <c r="A346" s="7" t="s">
        <v>26</v>
      </c>
      <c r="B346" s="132">
        <v>19</v>
      </c>
      <c r="C346" s="133">
        <v>76790305</v>
      </c>
      <c r="D346" s="96">
        <v>4041595</v>
      </c>
      <c r="E346" s="80">
        <v>239</v>
      </c>
      <c r="F346" s="81">
        <v>6.3390000000000004</v>
      </c>
    </row>
    <row r="347" spans="1:6" x14ac:dyDescent="0.25">
      <c r="A347" s="7" t="s">
        <v>27</v>
      </c>
      <c r="B347" s="78">
        <v>16</v>
      </c>
      <c r="C347" s="78">
        <v>56058003</v>
      </c>
      <c r="D347" s="96">
        <v>3503625.1875</v>
      </c>
      <c r="E347" s="80">
        <v>268</v>
      </c>
      <c r="F347" s="166">
        <v>6.8837000000000002</v>
      </c>
    </row>
    <row r="348" spans="1:6" x14ac:dyDescent="0.25">
      <c r="A348" s="7" t="s">
        <v>28</v>
      </c>
      <c r="B348" s="136">
        <v>10</v>
      </c>
      <c r="C348" s="137">
        <v>37832768</v>
      </c>
      <c r="D348" s="96">
        <v>3783276.8</v>
      </c>
      <c r="E348" s="176">
        <v>292</v>
      </c>
      <c r="F348" s="177">
        <v>6.7969999999999997</v>
      </c>
    </row>
    <row r="349" spans="1:6" x14ac:dyDescent="0.25">
      <c r="A349" s="7" t="s">
        <v>29</v>
      </c>
      <c r="B349" s="143">
        <v>13</v>
      </c>
      <c r="C349" s="143">
        <v>57552312</v>
      </c>
      <c r="D349" s="96">
        <v>4427100.923076923</v>
      </c>
      <c r="E349" s="80">
        <v>324</v>
      </c>
      <c r="F349" s="166">
        <v>7.0659999999999998</v>
      </c>
    </row>
    <row r="350" spans="1:6" x14ac:dyDescent="0.25">
      <c r="A350" s="7" t="s">
        <v>30</v>
      </c>
      <c r="B350" s="143">
        <v>19</v>
      </c>
      <c r="C350" s="143">
        <v>70821418</v>
      </c>
      <c r="D350" s="96">
        <v>3727443.0526315789</v>
      </c>
      <c r="E350" s="80">
        <v>339</v>
      </c>
      <c r="F350" s="81">
        <v>7.2477999999999998</v>
      </c>
    </row>
    <row r="351" spans="1:6" x14ac:dyDescent="0.25">
      <c r="A351" s="7" t="s">
        <v>31</v>
      </c>
      <c r="B351" s="143">
        <v>16</v>
      </c>
      <c r="C351" s="143">
        <v>61919189</v>
      </c>
      <c r="D351" s="96">
        <v>3869949.3125</v>
      </c>
      <c r="E351" s="80">
        <v>346</v>
      </c>
      <c r="F351" s="81">
        <v>7.1595000000000004</v>
      </c>
    </row>
    <row r="352" spans="1:6" x14ac:dyDescent="0.25">
      <c r="A352" s="7"/>
      <c r="B352" s="78"/>
      <c r="C352" s="78"/>
      <c r="D352" s="96"/>
      <c r="E352" s="80"/>
      <c r="F352" s="81"/>
    </row>
    <row r="353" spans="1:6" x14ac:dyDescent="0.25">
      <c r="A353" s="29" t="s">
        <v>0</v>
      </c>
      <c r="B353" s="83">
        <f>SUM(B340:B351)</f>
        <v>214</v>
      </c>
      <c r="C353" s="83">
        <f>SUM(C340:C351)</f>
        <v>805341978</v>
      </c>
      <c r="D353" s="97">
        <f>C353/B353</f>
        <v>3763280.2710280372</v>
      </c>
      <c r="E353" s="85">
        <f>(($C340*E340)+($C341*E341)+($C342*E342)+($C343*E343)+($C344*E344)+($C345*E345)+($C346*E346)+($C347*E347)+($C348*E348)+($C349*E349)+($C350*E350)+($C351*E351))/$C353</f>
        <v>223.28292035833752</v>
      </c>
      <c r="F353" s="86">
        <f>(($C340*F340)+($C341*F341)+($C342*F342)+($C343*F343)+($C344*F344)+($C345*F345)+($C346*F346)+($C347*F347)+($C348*F348)+($C349*F349)+($C350*F350)+($C351*F351))/$C353</f>
        <v>6.4482096475681301</v>
      </c>
    </row>
    <row r="354" spans="1:6" x14ac:dyDescent="0.25">
      <c r="A354" s="129"/>
      <c r="B354" s="52"/>
      <c r="C354" s="52"/>
      <c r="D354" s="94"/>
      <c r="E354" s="25"/>
      <c r="F354" s="130"/>
    </row>
    <row r="355" spans="1:6" x14ac:dyDescent="0.25">
      <c r="A355" s="40"/>
      <c r="B355" s="42"/>
      <c r="C355" s="42"/>
      <c r="D355" s="101"/>
      <c r="E355" s="61"/>
      <c r="F355" s="108"/>
    </row>
    <row r="356" spans="1:6" x14ac:dyDescent="0.25">
      <c r="A356" s="90" t="s">
        <v>0</v>
      </c>
      <c r="B356" s="70">
        <f>SUM(B289,B305,B321,B337,B353)</f>
        <v>1267</v>
      </c>
      <c r="C356" s="70">
        <f>SUM(C289,C305,C321,C337,C353)</f>
        <v>6685671857</v>
      </c>
      <c r="D356" s="102">
        <f>C356/B356</f>
        <v>5276773.3677979475</v>
      </c>
      <c r="E356" s="72">
        <f>(($C289*E289)+($C305*E305)+($C321*E321)+($C337*E337)+($C353*E353))/$C356</f>
        <v>252.20677267963018</v>
      </c>
      <c r="F356" s="73">
        <f>(($C289*F289)+($C305*F305)+(C321*F321)+(C337*F337)+(C353*F353))/$C356</f>
        <v>5.5725558793282239</v>
      </c>
    </row>
    <row r="357" spans="1:6" x14ac:dyDescent="0.25">
      <c r="A357" s="41"/>
      <c r="B357" s="43"/>
      <c r="C357" s="43"/>
      <c r="D357" s="103"/>
      <c r="E357" s="63"/>
      <c r="F357" s="109"/>
    </row>
    <row r="358" spans="1:6" x14ac:dyDescent="0.25">
      <c r="A358" s="10"/>
      <c r="B358" s="2"/>
      <c r="C358" s="3"/>
      <c r="D358" s="4"/>
      <c r="E358" s="55"/>
      <c r="F358" s="56"/>
    </row>
    <row r="359" spans="1:6" x14ac:dyDescent="0.25">
      <c r="A359" s="1"/>
      <c r="B359" s="3"/>
      <c r="C359" s="3"/>
      <c r="D359" s="4"/>
      <c r="E359" s="55"/>
      <c r="F359" s="56"/>
    </row>
    <row r="360" spans="1:6" x14ac:dyDescent="0.25">
      <c r="A360" s="1"/>
      <c r="B360" s="3"/>
      <c r="C360" s="3"/>
      <c r="D360" s="4"/>
      <c r="E360" s="55"/>
      <c r="F360" s="56"/>
    </row>
    <row r="361" spans="1:6" x14ac:dyDescent="0.25">
      <c r="A361" s="1"/>
      <c r="B361" s="2"/>
      <c r="C361" s="3"/>
      <c r="D361" s="4"/>
      <c r="E361" s="55"/>
      <c r="F361" s="56"/>
    </row>
    <row r="362" spans="1:6" x14ac:dyDescent="0.25">
      <c r="A362" s="1"/>
      <c r="B362" s="2"/>
      <c r="C362" s="3"/>
      <c r="D362" s="4"/>
      <c r="E362" s="55"/>
      <c r="F362" s="56"/>
    </row>
    <row r="363" spans="1:6" x14ac:dyDescent="0.25">
      <c r="A363" s="1"/>
      <c r="B363" s="2"/>
      <c r="C363" s="3"/>
      <c r="D363" s="4"/>
      <c r="E363" s="55"/>
      <c r="F363" s="56"/>
    </row>
    <row r="364" spans="1:6" x14ac:dyDescent="0.25">
      <c r="A364" s="1"/>
      <c r="B364" s="2"/>
      <c r="C364" s="3"/>
      <c r="D364" s="4"/>
      <c r="E364" s="55"/>
      <c r="F364" s="56"/>
    </row>
    <row r="365" spans="1:6" x14ac:dyDescent="0.25">
      <c r="A365" s="1"/>
      <c r="B365" s="2"/>
      <c r="C365" s="3"/>
      <c r="D365" s="4"/>
      <c r="E365" s="55"/>
      <c r="F365" s="56"/>
    </row>
    <row r="366" spans="1:6" x14ac:dyDescent="0.25">
      <c r="A366" s="1"/>
      <c r="B366" s="2"/>
      <c r="C366" s="3"/>
      <c r="D366" s="4"/>
      <c r="E366" s="55"/>
      <c r="F366" s="56"/>
    </row>
    <row r="367" spans="1:6" x14ac:dyDescent="0.25">
      <c r="A367" s="1"/>
      <c r="B367" s="2"/>
      <c r="C367" s="3"/>
      <c r="D367" s="4"/>
      <c r="E367" s="55"/>
      <c r="F367" s="56"/>
    </row>
    <row r="368" spans="1:6" x14ac:dyDescent="0.25">
      <c r="A368" s="1"/>
      <c r="B368" s="2"/>
      <c r="C368" s="3"/>
      <c r="D368" s="4"/>
      <c r="E368" s="55"/>
      <c r="F368" s="56"/>
    </row>
    <row r="369" spans="1:6" x14ac:dyDescent="0.25">
      <c r="A369" s="1"/>
      <c r="B369" s="2"/>
      <c r="C369" s="3"/>
      <c r="D369" s="4"/>
      <c r="E369" s="55"/>
      <c r="F369" s="56"/>
    </row>
    <row r="370" spans="1:6" x14ac:dyDescent="0.25">
      <c r="A370" s="1"/>
      <c r="B370" s="2"/>
      <c r="C370" s="3"/>
      <c r="D370" s="4"/>
      <c r="E370" s="55"/>
      <c r="F370" s="56"/>
    </row>
    <row r="371" spans="1:6" x14ac:dyDescent="0.25">
      <c r="A371" s="104"/>
      <c r="B371" s="104"/>
      <c r="C371" s="104"/>
      <c r="D371" s="104"/>
      <c r="E371" s="104"/>
      <c r="F371" s="104"/>
    </row>
    <row r="372" spans="1:6" x14ac:dyDescent="0.25">
      <c r="A372" s="104"/>
      <c r="B372" s="104"/>
      <c r="C372" s="104"/>
      <c r="D372" s="104"/>
      <c r="E372" s="104"/>
      <c r="F372" s="104"/>
    </row>
    <row r="373" spans="1:6" x14ac:dyDescent="0.25">
      <c r="A373" s="104"/>
      <c r="B373" s="104"/>
      <c r="C373" s="104"/>
      <c r="D373" s="104"/>
      <c r="E373" s="104"/>
      <c r="F373" s="104"/>
    </row>
    <row r="374" spans="1:6" x14ac:dyDescent="0.25">
      <c r="A374" s="104"/>
      <c r="B374" s="104"/>
      <c r="C374" s="104"/>
      <c r="D374" s="104"/>
      <c r="E374" s="104"/>
      <c r="F374" s="104"/>
    </row>
    <row r="375" spans="1:6" x14ac:dyDescent="0.25">
      <c r="A375" s="104"/>
      <c r="B375" s="104"/>
      <c r="C375" s="104"/>
      <c r="D375" s="104"/>
      <c r="E375" s="104"/>
      <c r="F375" s="104"/>
    </row>
    <row r="376" spans="1:6" x14ac:dyDescent="0.25">
      <c r="A376" s="104"/>
      <c r="B376" s="104"/>
      <c r="C376" s="104"/>
      <c r="D376" s="104"/>
      <c r="E376" s="104"/>
      <c r="F376" s="104"/>
    </row>
    <row r="377" spans="1:6" x14ac:dyDescent="0.25">
      <c r="A377" s="104"/>
      <c r="B377" s="104"/>
      <c r="C377" s="104"/>
      <c r="D377" s="104"/>
      <c r="E377" s="104"/>
      <c r="F377" s="104"/>
    </row>
    <row r="378" spans="1:6" x14ac:dyDescent="0.25">
      <c r="A378" s="104"/>
      <c r="B378" s="104"/>
      <c r="C378" s="104"/>
      <c r="D378" s="104"/>
      <c r="E378" s="104"/>
      <c r="F378" s="104"/>
    </row>
    <row r="379" spans="1:6" x14ac:dyDescent="0.25">
      <c r="A379" s="104"/>
      <c r="B379" s="104"/>
      <c r="C379" s="104"/>
      <c r="D379" s="104"/>
      <c r="E379" s="104"/>
      <c r="F379" s="104"/>
    </row>
    <row r="380" spans="1:6" x14ac:dyDescent="0.25">
      <c r="A380" s="104"/>
      <c r="B380" s="104"/>
      <c r="C380" s="104"/>
      <c r="D380" s="104"/>
      <c r="E380" s="104"/>
      <c r="F380" s="104"/>
    </row>
    <row r="381" spans="1:6" x14ac:dyDescent="0.25">
      <c r="A381" s="104"/>
      <c r="B381" s="104"/>
      <c r="C381" s="104"/>
      <c r="D381" s="104"/>
      <c r="E381" s="104"/>
      <c r="F381" s="104"/>
    </row>
    <row r="382" spans="1:6" x14ac:dyDescent="0.25">
      <c r="A382" s="104"/>
      <c r="B382" s="104"/>
      <c r="C382" s="104"/>
      <c r="D382" s="104"/>
      <c r="E382" s="104"/>
      <c r="F382" s="104"/>
    </row>
    <row r="383" spans="1:6" x14ac:dyDescent="0.25">
      <c r="A383" s="104"/>
      <c r="B383" s="104"/>
      <c r="C383" s="104"/>
      <c r="D383" s="104"/>
      <c r="E383" s="104"/>
      <c r="F383" s="104"/>
    </row>
    <row r="384" spans="1:6" x14ac:dyDescent="0.25">
      <c r="A384" s="104"/>
      <c r="B384" s="104"/>
      <c r="C384" s="104"/>
      <c r="D384" s="104"/>
      <c r="E384" s="104"/>
      <c r="F384" s="104"/>
    </row>
    <row r="385" spans="1:6" x14ac:dyDescent="0.25">
      <c r="A385" s="104"/>
      <c r="B385" s="104"/>
      <c r="C385" s="104"/>
      <c r="D385" s="104"/>
      <c r="E385" s="104"/>
      <c r="F385" s="104"/>
    </row>
    <row r="386" spans="1:6" x14ac:dyDescent="0.25">
      <c r="A386" s="104"/>
      <c r="B386" s="104"/>
      <c r="C386" s="104"/>
      <c r="D386" s="104"/>
      <c r="E386" s="104"/>
      <c r="F386" s="104"/>
    </row>
    <row r="387" spans="1:6" x14ac:dyDescent="0.25">
      <c r="A387" s="104"/>
      <c r="B387" s="104"/>
      <c r="C387" s="104"/>
      <c r="D387" s="104"/>
      <c r="E387" s="104"/>
      <c r="F387" s="104"/>
    </row>
    <row r="388" spans="1:6" x14ac:dyDescent="0.25">
      <c r="A388" s="104"/>
      <c r="B388" s="104"/>
      <c r="C388" s="104"/>
      <c r="D388" s="104"/>
      <c r="E388" s="104"/>
      <c r="F388" s="104"/>
    </row>
    <row r="389" spans="1:6" x14ac:dyDescent="0.25">
      <c r="A389" s="104"/>
      <c r="B389" s="104"/>
      <c r="C389" s="104"/>
      <c r="D389" s="104"/>
      <c r="E389" s="104"/>
      <c r="F389" s="104"/>
    </row>
    <row r="390" spans="1:6" x14ac:dyDescent="0.25">
      <c r="A390" s="104"/>
      <c r="B390" s="104"/>
      <c r="C390" s="104"/>
      <c r="D390" s="104"/>
      <c r="E390" s="104"/>
      <c r="F390" s="104"/>
    </row>
    <row r="391" spans="1:6" x14ac:dyDescent="0.25">
      <c r="A391" s="104"/>
      <c r="B391" s="104"/>
      <c r="C391" s="104"/>
      <c r="D391" s="104"/>
      <c r="E391" s="104"/>
      <c r="F391" s="104"/>
    </row>
    <row r="392" spans="1:6" x14ac:dyDescent="0.25">
      <c r="A392" s="104"/>
      <c r="B392" s="104"/>
      <c r="C392" s="104"/>
      <c r="D392" s="104"/>
      <c r="E392" s="104"/>
      <c r="F392" s="104"/>
    </row>
    <row r="393" spans="1:6" x14ac:dyDescent="0.25">
      <c r="A393" s="104"/>
      <c r="B393" s="104"/>
      <c r="C393" s="104"/>
      <c r="D393" s="104"/>
      <c r="E393" s="104"/>
      <c r="F393" s="104"/>
    </row>
    <row r="394" spans="1:6" x14ac:dyDescent="0.25">
      <c r="A394" s="104"/>
      <c r="B394" s="104"/>
      <c r="C394" s="104"/>
      <c r="D394" s="104"/>
      <c r="E394" s="104"/>
      <c r="F394" s="104"/>
    </row>
    <row r="395" spans="1:6" x14ac:dyDescent="0.25">
      <c r="A395" s="104"/>
      <c r="B395" s="104"/>
      <c r="C395" s="104"/>
      <c r="D395" s="104"/>
      <c r="E395" s="104"/>
      <c r="F395" s="104"/>
    </row>
    <row r="396" spans="1:6" x14ac:dyDescent="0.25">
      <c r="A396" s="104"/>
      <c r="B396" s="104"/>
      <c r="C396" s="104"/>
      <c r="D396" s="104"/>
      <c r="E396" s="104"/>
      <c r="F396" s="104"/>
    </row>
    <row r="397" spans="1:6" x14ac:dyDescent="0.25">
      <c r="A397" s="104"/>
      <c r="B397" s="104"/>
      <c r="C397" s="104"/>
      <c r="D397" s="104"/>
      <c r="E397" s="104"/>
      <c r="F397" s="104"/>
    </row>
    <row r="398" spans="1:6" x14ac:dyDescent="0.25">
      <c r="A398" s="104"/>
      <c r="B398" s="104"/>
      <c r="C398" s="104"/>
      <c r="D398" s="104"/>
      <c r="E398" s="104"/>
      <c r="F398" s="104"/>
    </row>
    <row r="399" spans="1:6" x14ac:dyDescent="0.25">
      <c r="A399" s="104"/>
      <c r="B399" s="104"/>
      <c r="C399" s="104"/>
      <c r="D399" s="104"/>
      <c r="E399" s="104"/>
      <c r="F399" s="104"/>
    </row>
    <row r="400" spans="1:6" x14ac:dyDescent="0.25">
      <c r="A400" s="104"/>
      <c r="B400" s="104"/>
      <c r="C400" s="104"/>
      <c r="D400" s="104"/>
      <c r="E400" s="104"/>
      <c r="F400" s="104"/>
    </row>
    <row r="401" spans="1:6" x14ac:dyDescent="0.25">
      <c r="A401" s="104"/>
      <c r="B401" s="104"/>
      <c r="C401" s="104"/>
      <c r="D401" s="104"/>
      <c r="E401" s="104"/>
      <c r="F401" s="104"/>
    </row>
    <row r="402" spans="1:6" x14ac:dyDescent="0.25">
      <c r="A402" s="104"/>
      <c r="B402" s="104"/>
      <c r="C402" s="104"/>
      <c r="D402" s="104"/>
      <c r="E402" s="104"/>
      <c r="F402" s="104"/>
    </row>
    <row r="403" spans="1:6" x14ac:dyDescent="0.25">
      <c r="A403" s="104"/>
      <c r="B403" s="104"/>
      <c r="C403" s="104"/>
      <c r="D403" s="104"/>
      <c r="E403" s="104"/>
      <c r="F403" s="104"/>
    </row>
    <row r="404" spans="1:6" x14ac:dyDescent="0.25">
      <c r="A404" s="104"/>
      <c r="B404" s="104"/>
      <c r="C404" s="104"/>
      <c r="D404" s="104"/>
      <c r="E404" s="104"/>
      <c r="F404" s="104"/>
    </row>
    <row r="405" spans="1:6" x14ac:dyDescent="0.25">
      <c r="A405" s="104"/>
      <c r="B405" s="104"/>
      <c r="C405" s="104"/>
      <c r="D405" s="104"/>
      <c r="E405" s="104"/>
      <c r="F405" s="104"/>
    </row>
    <row r="406" spans="1:6" x14ac:dyDescent="0.25">
      <c r="A406" s="104"/>
      <c r="B406" s="104"/>
      <c r="C406" s="104"/>
      <c r="D406" s="104"/>
      <c r="E406" s="104"/>
      <c r="F406" s="104"/>
    </row>
    <row r="407" spans="1:6" x14ac:dyDescent="0.25">
      <c r="A407" s="104"/>
      <c r="B407" s="104"/>
      <c r="C407" s="104"/>
      <c r="D407" s="104"/>
      <c r="E407" s="104"/>
      <c r="F407" s="104"/>
    </row>
  </sheetData>
  <phoneticPr fontId="5" type="noConversion"/>
  <pageMargins left="0.2" right="0.28999999999999998" top="1" bottom="1" header="0" footer="0"/>
  <pageSetup paperSize="9" orientation="portrait" horizontalDpi="300" verticalDpi="300" r:id="rId1"/>
  <headerFooter alignWithMargins="0"/>
  <ignoredErrors>
    <ignoredError sqref="B8:F10 B11:C380" numberStoredAsText="1"/>
    <ignoredError sqref="D11:F380" numberStoredAsText="1" unlockedFormula="1"/>
    <ignoredError sqref="D381:G383 G11:G380"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40"/>
  <sheetViews>
    <sheetView workbookViewId="0">
      <selection activeCell="A4" sqref="A4"/>
    </sheetView>
  </sheetViews>
  <sheetFormatPr baseColWidth="10" defaultRowHeight="13.2" x14ac:dyDescent="0.25"/>
  <cols>
    <col min="1" max="1" width="22.5546875" customWidth="1"/>
    <col min="2" max="3" width="13.33203125" customWidth="1"/>
    <col min="4" max="5" width="13.6640625" customWidth="1"/>
    <col min="6" max="6" width="13.33203125" customWidth="1"/>
    <col min="7" max="7" width="12.6640625" style="104" customWidth="1"/>
    <col min="8" max="11" width="11.44140625" style="104" customWidth="1"/>
  </cols>
  <sheetData>
    <row r="1" spans="1:6" s="5" customFormat="1" ht="5.25" customHeight="1" x14ac:dyDescent="0.2">
      <c r="A1" s="1"/>
      <c r="B1" s="2"/>
      <c r="C1" s="3"/>
      <c r="D1" s="4"/>
      <c r="E1" s="55"/>
      <c r="F1" s="56"/>
    </row>
    <row r="2" spans="1:6" s="5" customFormat="1" x14ac:dyDescent="0.25">
      <c r="A2" s="11" t="s">
        <v>82</v>
      </c>
      <c r="B2" s="2"/>
      <c r="C2" s="3"/>
      <c r="D2" s="4"/>
      <c r="E2" s="55"/>
      <c r="F2" s="56"/>
    </row>
    <row r="3" spans="1:6" s="5" customFormat="1" ht="10.199999999999999" x14ac:dyDescent="0.2">
      <c r="A3" s="1" t="s">
        <v>90</v>
      </c>
      <c r="B3" s="2"/>
      <c r="C3" s="3"/>
      <c r="D3" s="4"/>
      <c r="E3" s="55"/>
      <c r="F3" s="56"/>
    </row>
    <row r="4" spans="1:6" s="5" customFormat="1" ht="3" customHeight="1" x14ac:dyDescent="0.2">
      <c r="A4" s="1"/>
      <c r="B4" s="2"/>
      <c r="C4" s="3"/>
      <c r="D4" s="4"/>
      <c r="E4" s="55"/>
      <c r="F4" s="56"/>
    </row>
    <row r="5" spans="1:6" s="5" customFormat="1" ht="10.199999999999999" x14ac:dyDescent="0.2">
      <c r="A5" s="1" t="s">
        <v>57</v>
      </c>
      <c r="B5" s="2"/>
      <c r="C5" s="3"/>
      <c r="D5" s="4"/>
      <c r="E5" s="55"/>
      <c r="F5" s="56"/>
    </row>
    <row r="6" spans="1:6" s="5" customFormat="1" ht="10.199999999999999" x14ac:dyDescent="0.2">
      <c r="A6" s="110" t="s">
        <v>7</v>
      </c>
      <c r="B6" s="111" t="s">
        <v>51</v>
      </c>
      <c r="C6" s="112" t="s">
        <v>3</v>
      </c>
      <c r="D6" s="61" t="s">
        <v>11</v>
      </c>
      <c r="E6" s="113" t="s">
        <v>13</v>
      </c>
      <c r="F6" s="62" t="s">
        <v>15</v>
      </c>
    </row>
    <row r="7" spans="1:6" s="5" customFormat="1" ht="10.199999999999999" x14ac:dyDescent="0.2">
      <c r="A7" s="114"/>
      <c r="B7" s="115" t="s">
        <v>9</v>
      </c>
      <c r="C7" s="116" t="s">
        <v>50</v>
      </c>
      <c r="D7" s="117" t="s">
        <v>52</v>
      </c>
      <c r="E7" s="118" t="s">
        <v>52</v>
      </c>
      <c r="F7" s="119" t="s">
        <v>16</v>
      </c>
    </row>
    <row r="8" spans="1:6" s="5" customFormat="1" ht="10.199999999999999" x14ac:dyDescent="0.2">
      <c r="A8" s="41"/>
      <c r="B8" s="120" t="s">
        <v>4</v>
      </c>
      <c r="C8" s="120" t="s">
        <v>5</v>
      </c>
      <c r="D8" s="121" t="s">
        <v>6</v>
      </c>
      <c r="E8" s="122" t="s">
        <v>17</v>
      </c>
      <c r="F8" s="122" t="s">
        <v>18</v>
      </c>
    </row>
    <row r="9" spans="1:6" s="5" customFormat="1" ht="10.199999999999999" x14ac:dyDescent="0.2">
      <c r="A9" s="7"/>
      <c r="B9" s="33"/>
      <c r="C9" s="33"/>
      <c r="D9" s="93"/>
      <c r="E9" s="35"/>
      <c r="F9" s="188"/>
    </row>
    <row r="10" spans="1:6" s="5" customFormat="1" ht="10.199999999999999" x14ac:dyDescent="0.2">
      <c r="A10" s="9" t="s">
        <v>19</v>
      </c>
      <c r="B10" s="52"/>
      <c r="C10" s="23"/>
      <c r="D10" s="94"/>
      <c r="E10" s="57"/>
      <c r="F10" s="130"/>
    </row>
    <row r="11" spans="1:6" s="5" customFormat="1" ht="10.199999999999999" x14ac:dyDescent="0.2">
      <c r="A11" s="7" t="s">
        <v>20</v>
      </c>
      <c r="B11" s="125">
        <v>4556</v>
      </c>
      <c r="C11" s="137">
        <v>6655643991</v>
      </c>
      <c r="D11" s="124">
        <f t="shared" ref="D11:D22" si="0">C11/B11</f>
        <v>1460852.5002194908</v>
      </c>
      <c r="E11" s="138">
        <v>58</v>
      </c>
      <c r="F11" s="127">
        <v>1.6437366832086757</v>
      </c>
    </row>
    <row r="12" spans="1:6" s="5" customFormat="1" ht="10.199999999999999" x14ac:dyDescent="0.2">
      <c r="A12" s="7" t="s">
        <v>21</v>
      </c>
      <c r="B12" s="125">
        <v>1231</v>
      </c>
      <c r="C12" s="125">
        <v>1309339576</v>
      </c>
      <c r="D12" s="124">
        <f t="shared" si="0"/>
        <v>1063638.9731925265</v>
      </c>
      <c r="E12" s="138">
        <v>56</v>
      </c>
      <c r="F12" s="127">
        <v>2.0044320544619358</v>
      </c>
    </row>
    <row r="13" spans="1:6" s="5" customFormat="1" ht="10.199999999999999" x14ac:dyDescent="0.2">
      <c r="A13" s="7" t="s">
        <v>22</v>
      </c>
      <c r="B13" s="125">
        <v>636</v>
      </c>
      <c r="C13" s="180">
        <v>575306405</v>
      </c>
      <c r="D13" s="124">
        <f t="shared" si="0"/>
        <v>904569.81918238988</v>
      </c>
      <c r="E13" s="138">
        <v>53</v>
      </c>
      <c r="F13" s="127">
        <v>2.1311967520159976</v>
      </c>
    </row>
    <row r="14" spans="1:6" s="5" customFormat="1" ht="10.199999999999999" x14ac:dyDescent="0.2">
      <c r="A14" s="7" t="s">
        <v>23</v>
      </c>
      <c r="B14" s="125">
        <v>447</v>
      </c>
      <c r="C14" s="180">
        <v>430770796</v>
      </c>
      <c r="D14" s="124">
        <f t="shared" si="0"/>
        <v>963693.05592841166</v>
      </c>
      <c r="E14" s="138">
        <v>54</v>
      </c>
      <c r="F14" s="190">
        <v>2.0944550535872444</v>
      </c>
    </row>
    <row r="15" spans="1:6" s="5" customFormat="1" ht="10.199999999999999" x14ac:dyDescent="0.2">
      <c r="A15" s="7" t="s">
        <v>24</v>
      </c>
      <c r="B15" s="125">
        <v>409</v>
      </c>
      <c r="C15" s="180">
        <v>370183799</v>
      </c>
      <c r="D15" s="124">
        <f t="shared" si="0"/>
        <v>905094.86308068456</v>
      </c>
      <c r="E15" s="138">
        <v>53</v>
      </c>
      <c r="F15" s="127">
        <v>2.1276436681120128</v>
      </c>
    </row>
    <row r="16" spans="1:6" s="5" customFormat="1" ht="10.199999999999999" x14ac:dyDescent="0.2">
      <c r="A16" s="7" t="s">
        <v>25</v>
      </c>
      <c r="B16" s="125">
        <v>433</v>
      </c>
      <c r="C16" s="180">
        <v>374179002</v>
      </c>
      <c r="D16" s="96">
        <f t="shared" si="0"/>
        <v>864154.73903002311</v>
      </c>
      <c r="E16" s="138">
        <v>53</v>
      </c>
      <c r="F16" s="127">
        <v>2.1138104788146288</v>
      </c>
    </row>
    <row r="17" spans="1:6" s="5" customFormat="1" ht="10.199999999999999" x14ac:dyDescent="0.2">
      <c r="A17" s="7" t="s">
        <v>26</v>
      </c>
      <c r="B17" s="78">
        <v>489</v>
      </c>
      <c r="C17" s="78">
        <v>426766300</v>
      </c>
      <c r="D17" s="96">
        <f t="shared" si="0"/>
        <v>872732.71983640082</v>
      </c>
      <c r="E17" s="80">
        <v>53</v>
      </c>
      <c r="F17" s="81">
        <v>2.1144480130225842</v>
      </c>
    </row>
    <row r="18" spans="1:6" s="5" customFormat="1" ht="10.199999999999999" x14ac:dyDescent="0.2">
      <c r="A18" s="7" t="s">
        <v>27</v>
      </c>
      <c r="B18" s="78">
        <v>1376</v>
      </c>
      <c r="C18" s="78">
        <v>1841874526</v>
      </c>
      <c r="D18" s="96">
        <f t="shared" si="0"/>
        <v>1338571.6031976745</v>
      </c>
      <c r="E18" s="80">
        <v>57</v>
      </c>
      <c r="F18" s="81">
        <v>1.7546995776030403</v>
      </c>
    </row>
    <row r="19" spans="1:6" s="5" customFormat="1" ht="10.199999999999999" x14ac:dyDescent="0.2">
      <c r="A19" s="7" t="s">
        <v>28</v>
      </c>
      <c r="B19" s="125">
        <v>1764</v>
      </c>
      <c r="C19" s="137">
        <v>2341270855</v>
      </c>
      <c r="D19" s="96">
        <f t="shared" si="0"/>
        <v>1327251.0515873015</v>
      </c>
      <c r="E19" s="82">
        <v>58</v>
      </c>
      <c r="F19" s="77">
        <v>1.7997606247569335</v>
      </c>
    </row>
    <row r="20" spans="1:6" s="5" customFormat="1" ht="10.199999999999999" x14ac:dyDescent="0.2">
      <c r="A20" s="7" t="s">
        <v>29</v>
      </c>
      <c r="B20" s="136">
        <v>928</v>
      </c>
      <c r="C20" s="137">
        <v>983002949</v>
      </c>
      <c r="D20" s="96">
        <f t="shared" si="0"/>
        <v>1059270.4191810344</v>
      </c>
      <c r="E20" s="80">
        <v>56</v>
      </c>
      <c r="F20" s="81">
        <v>2.0684820696707797</v>
      </c>
    </row>
    <row r="21" spans="1:6" s="5" customFormat="1" ht="10.199999999999999" x14ac:dyDescent="0.2">
      <c r="A21" s="7" t="s">
        <v>30</v>
      </c>
      <c r="B21" s="136">
        <v>700</v>
      </c>
      <c r="C21" s="180">
        <v>701328866</v>
      </c>
      <c r="D21" s="96">
        <f t="shared" si="0"/>
        <v>1001898.38</v>
      </c>
      <c r="E21" s="138">
        <v>55</v>
      </c>
      <c r="F21" s="127">
        <v>2.1123886498206677</v>
      </c>
    </row>
    <row r="22" spans="1:6" s="5" customFormat="1" ht="10.199999999999999" x14ac:dyDescent="0.2">
      <c r="A22" s="7" t="s">
        <v>31</v>
      </c>
      <c r="B22" s="125">
        <v>726</v>
      </c>
      <c r="C22" s="137">
        <v>703466096</v>
      </c>
      <c r="D22" s="96">
        <f t="shared" si="0"/>
        <v>968961.56473829201</v>
      </c>
      <c r="E22" s="138">
        <v>55</v>
      </c>
      <c r="F22" s="189">
        <v>2.1310643953052715</v>
      </c>
    </row>
    <row r="23" spans="1:6" s="5" customFormat="1" ht="10.199999999999999" x14ac:dyDescent="0.2">
      <c r="A23" s="7"/>
      <c r="B23" s="78"/>
      <c r="C23" s="78"/>
      <c r="D23" s="96"/>
      <c r="E23" s="80"/>
      <c r="F23" s="81"/>
    </row>
    <row r="24" spans="1:6" s="50" customFormat="1" ht="10.199999999999999" x14ac:dyDescent="0.2">
      <c r="A24" s="29" t="s">
        <v>0</v>
      </c>
      <c r="B24" s="83">
        <f>SUM(B11:B23)</f>
        <v>13695</v>
      </c>
      <c r="C24" s="83">
        <f>SUM(C11:C23)</f>
        <v>16713133161</v>
      </c>
      <c r="D24" s="97">
        <f>C24/B24</f>
        <v>1220382.122015334</v>
      </c>
      <c r="E24" s="85">
        <f>(($C11*E11)+($C12*E12)+($C13*E13)+($C14*E14)+($C15*E15)+($C16*E16)+($C17*E17)+($C18*E18)+($C19*E19)+($C20*E20)+($C21*E21)+($C22*E22))/$C24</f>
        <v>56.737746838203392</v>
      </c>
      <c r="F24" s="86">
        <f>(($C11*F11)+($C12*F12)+($C13*F13)+($C14*F14)+($C15*F15)+($C16*F16)+($C17*F17)+($C18*F18)+($C19*F19)+($C20*F20)+($C21*F21)+($C22*F22))/$C24</f>
        <v>1.8328978408259866</v>
      </c>
    </row>
    <row r="25" spans="1:6" s="5" customFormat="1" ht="10.199999999999999" x14ac:dyDescent="0.2">
      <c r="A25" s="9"/>
      <c r="B25" s="154"/>
      <c r="C25" s="154"/>
      <c r="D25" s="159"/>
      <c r="E25" s="155"/>
      <c r="F25" s="156"/>
    </row>
    <row r="26" spans="1:6" s="5" customFormat="1" ht="10.199999999999999" x14ac:dyDescent="0.2">
      <c r="A26" s="9" t="s">
        <v>81</v>
      </c>
      <c r="B26" s="154"/>
      <c r="C26" s="154"/>
      <c r="D26" s="160"/>
      <c r="E26" s="155"/>
      <c r="F26" s="156"/>
    </row>
    <row r="27" spans="1:6" s="5" customFormat="1" ht="10.199999999999999" x14ac:dyDescent="0.2">
      <c r="A27" s="7" t="s">
        <v>20</v>
      </c>
      <c r="B27" s="18">
        <v>1</v>
      </c>
      <c r="C27" s="18">
        <v>336659</v>
      </c>
      <c r="D27" s="124">
        <f t="shared" ref="D27:D38" si="1">C27/B27</f>
        <v>336659</v>
      </c>
      <c r="E27" s="204">
        <v>36</v>
      </c>
      <c r="F27" s="205">
        <v>1.75</v>
      </c>
    </row>
    <row r="28" spans="1:6" s="5" customFormat="1" ht="10.199999999999999" x14ac:dyDescent="0.2">
      <c r="A28" s="7" t="s">
        <v>21</v>
      </c>
      <c r="B28" s="18">
        <v>18</v>
      </c>
      <c r="C28" s="18">
        <v>8948622</v>
      </c>
      <c r="D28" s="216">
        <f t="shared" si="1"/>
        <v>497145.66666666669</v>
      </c>
      <c r="E28" s="204">
        <v>31</v>
      </c>
      <c r="F28" s="205">
        <v>1.5412499634021863</v>
      </c>
    </row>
    <row r="29" spans="1:6" s="5" customFormat="1" ht="10.199999999999999" x14ac:dyDescent="0.2">
      <c r="A29" s="7" t="s">
        <v>22</v>
      </c>
      <c r="B29" s="18">
        <v>161</v>
      </c>
      <c r="C29" s="18">
        <v>88603506</v>
      </c>
      <c r="D29" s="124">
        <f t="shared" si="1"/>
        <v>550332.33540372667</v>
      </c>
      <c r="E29" s="204">
        <v>32</v>
      </c>
      <c r="F29" s="205">
        <v>1.5798746054134698</v>
      </c>
    </row>
    <row r="30" spans="1:6" s="5" customFormat="1" ht="10.199999999999999" x14ac:dyDescent="0.2">
      <c r="A30" s="7" t="s">
        <v>23</v>
      </c>
      <c r="B30" s="18">
        <v>181</v>
      </c>
      <c r="C30" s="18">
        <v>104247913</v>
      </c>
      <c r="D30" s="124">
        <f t="shared" si="1"/>
        <v>575955.320441989</v>
      </c>
      <c r="E30" s="204">
        <v>35</v>
      </c>
      <c r="F30" s="205">
        <v>1.5543434998070418</v>
      </c>
    </row>
    <row r="31" spans="1:6" s="5" customFormat="1" ht="10.199999999999999" x14ac:dyDescent="0.2">
      <c r="A31" s="7" t="s">
        <v>24</v>
      </c>
      <c r="B31" s="18">
        <v>162</v>
      </c>
      <c r="C31" s="18">
        <v>86559037</v>
      </c>
      <c r="D31" s="124">
        <f t="shared" si="1"/>
        <v>534315.04320987652</v>
      </c>
      <c r="E31" s="204">
        <v>33</v>
      </c>
      <c r="F31" s="205">
        <v>1.5427483971430966</v>
      </c>
    </row>
    <row r="32" spans="1:6" s="5" customFormat="1" ht="10.199999999999999" x14ac:dyDescent="0.2">
      <c r="A32" s="7" t="s">
        <v>25</v>
      </c>
      <c r="B32" s="18">
        <v>63</v>
      </c>
      <c r="C32" s="18">
        <v>33894476</v>
      </c>
      <c r="D32" s="124">
        <f t="shared" si="1"/>
        <v>538007.5555555555</v>
      </c>
      <c r="E32" s="204">
        <v>32</v>
      </c>
      <c r="F32" s="205">
        <v>1.7604920524512608</v>
      </c>
    </row>
    <row r="33" spans="1:6" s="5" customFormat="1" ht="10.199999999999999" x14ac:dyDescent="0.2">
      <c r="A33" s="7" t="s">
        <v>26</v>
      </c>
      <c r="B33" s="18">
        <v>137</v>
      </c>
      <c r="C33" s="18">
        <v>79560941</v>
      </c>
      <c r="D33" s="124">
        <f t="shared" si="1"/>
        <v>580736.79562043794</v>
      </c>
      <c r="E33" s="204">
        <v>48</v>
      </c>
      <c r="F33" s="205">
        <v>2.1167582658430346</v>
      </c>
    </row>
    <row r="34" spans="1:6" s="5" customFormat="1" ht="10.199999999999999" x14ac:dyDescent="0.2">
      <c r="A34" s="7" t="s">
        <v>27</v>
      </c>
      <c r="B34" s="18">
        <v>397</v>
      </c>
      <c r="C34" s="18">
        <v>277424852</v>
      </c>
      <c r="D34" s="124">
        <f t="shared" si="1"/>
        <v>698803.15365239291</v>
      </c>
      <c r="E34" s="204">
        <v>52</v>
      </c>
      <c r="F34" s="205">
        <v>2.1461507381826053</v>
      </c>
    </row>
    <row r="35" spans="1:6" s="5" customFormat="1" ht="10.199999999999999" x14ac:dyDescent="0.2">
      <c r="A35" s="7" t="s">
        <v>28</v>
      </c>
      <c r="B35" s="18">
        <v>1120</v>
      </c>
      <c r="C35" s="18">
        <v>749124206</v>
      </c>
      <c r="D35" s="124">
        <f t="shared" si="1"/>
        <v>668860.89821428573</v>
      </c>
      <c r="E35" s="204">
        <v>53</v>
      </c>
      <c r="F35" s="205">
        <v>2.1533651516661845</v>
      </c>
    </row>
    <row r="36" spans="1:6" s="5" customFormat="1" ht="10.199999999999999" x14ac:dyDescent="0.2">
      <c r="A36" s="7" t="s">
        <v>29</v>
      </c>
      <c r="B36" s="18">
        <v>384</v>
      </c>
      <c r="C36" s="18">
        <v>264637154</v>
      </c>
      <c r="D36" s="124">
        <f t="shared" si="1"/>
        <v>689159.25520833337</v>
      </c>
      <c r="E36" s="204">
        <v>51</v>
      </c>
      <c r="F36" s="205">
        <v>2.1306538245948641</v>
      </c>
    </row>
    <row r="37" spans="1:6" s="5" customFormat="1" ht="10.199999999999999" x14ac:dyDescent="0.2">
      <c r="A37" s="7" t="s">
        <v>30</v>
      </c>
      <c r="B37" s="18">
        <v>223</v>
      </c>
      <c r="C37" s="18">
        <v>142990990</v>
      </c>
      <c r="D37" s="124">
        <f t="shared" si="1"/>
        <v>641215.20179372199</v>
      </c>
      <c r="E37" s="204">
        <v>49</v>
      </c>
      <c r="F37" s="205">
        <v>2.1375244415749552</v>
      </c>
    </row>
    <row r="38" spans="1:6" s="5" customFormat="1" ht="10.199999999999999" x14ac:dyDescent="0.2">
      <c r="A38" s="7" t="s">
        <v>31</v>
      </c>
      <c r="B38" s="18">
        <v>530</v>
      </c>
      <c r="C38" s="18">
        <v>337586461</v>
      </c>
      <c r="D38" s="124">
        <f t="shared" si="1"/>
        <v>636955.58679245284</v>
      </c>
      <c r="E38" s="204">
        <v>48</v>
      </c>
      <c r="F38" s="205">
        <v>2.1264057348555814</v>
      </c>
    </row>
    <row r="39" spans="1:6" s="5" customFormat="1" ht="10.199999999999999" x14ac:dyDescent="0.2">
      <c r="A39" s="9"/>
      <c r="B39" s="154"/>
      <c r="C39" s="154"/>
      <c r="D39" s="160"/>
      <c r="E39" s="155"/>
      <c r="F39" s="156"/>
    </row>
    <row r="40" spans="1:6" s="50" customFormat="1" ht="10.199999999999999" x14ac:dyDescent="0.2">
      <c r="A40" s="29" t="s">
        <v>0</v>
      </c>
      <c r="B40" s="83">
        <f>SUM(B27:B39)</f>
        <v>3377</v>
      </c>
      <c r="C40" s="83">
        <f>SUM(C27:C39)</f>
        <v>2173914817</v>
      </c>
      <c r="D40" s="97">
        <f>C40/B40</f>
        <v>643741.43233639328</v>
      </c>
      <c r="E40" s="85">
        <f>(($C27*E27)+($C28*E28)+($C29*E29)+($C30*E30)+($C31*E31)+($C32*E32)+($C33*E33)+($C34*E34)+($C35*E35)+($C36*E36)+($C37*E37)+($C38*E38))/$C40</f>
        <v>48.470340541406777</v>
      </c>
      <c r="F40" s="86">
        <f>(($C27*F27)+($C28*F28)+($C29*F29)+($C30*F30)+($C31*F31)+($C32*F32)+($C33*F33)+($C34*F34)+($C35*F35)+($C36*F36)+($C37*F37)+($C38*F38))/$C40</f>
        <v>2.0579913825206706</v>
      </c>
    </row>
    <row r="41" spans="1:6" s="5" customFormat="1" ht="10.199999999999999" x14ac:dyDescent="0.2">
      <c r="A41" s="7"/>
      <c r="B41" s="33"/>
      <c r="C41" s="33"/>
      <c r="D41" s="93"/>
      <c r="E41" s="35"/>
      <c r="F41" s="35"/>
    </row>
    <row r="42" spans="1:6" s="5" customFormat="1" ht="10.199999999999999" x14ac:dyDescent="0.2">
      <c r="A42" s="9" t="s">
        <v>53</v>
      </c>
      <c r="B42" s="18"/>
      <c r="C42" s="23"/>
      <c r="D42" s="94"/>
      <c r="E42" s="57"/>
      <c r="F42" s="14"/>
    </row>
    <row r="43" spans="1:6" s="5" customFormat="1" ht="10.199999999999999" x14ac:dyDescent="0.2">
      <c r="A43" s="7" t="s">
        <v>20</v>
      </c>
      <c r="B43" s="201">
        <v>0</v>
      </c>
      <c r="C43" s="201">
        <v>0</v>
      </c>
      <c r="D43" s="201">
        <v>0</v>
      </c>
      <c r="E43" s="153">
        <v>0</v>
      </c>
      <c r="F43" s="127">
        <v>0</v>
      </c>
    </row>
    <row r="44" spans="1:6" s="5" customFormat="1" ht="10.199999999999999" x14ac:dyDescent="0.2">
      <c r="A44" s="7" t="s">
        <v>21</v>
      </c>
      <c r="B44" s="201">
        <v>0</v>
      </c>
      <c r="C44" s="201">
        <v>0</v>
      </c>
      <c r="D44" s="201">
        <v>0</v>
      </c>
      <c r="E44" s="153">
        <v>0</v>
      </c>
      <c r="F44" s="127">
        <v>0</v>
      </c>
    </row>
    <row r="45" spans="1:6" s="5" customFormat="1" ht="10.199999999999999" x14ac:dyDescent="0.2">
      <c r="A45" s="7" t="s">
        <v>22</v>
      </c>
      <c r="B45" s="201">
        <v>0</v>
      </c>
      <c r="C45" s="201">
        <v>0</v>
      </c>
      <c r="D45" s="201">
        <v>0</v>
      </c>
      <c r="E45" s="153">
        <v>0</v>
      </c>
      <c r="F45" s="127">
        <v>0</v>
      </c>
    </row>
    <row r="46" spans="1:6" s="5" customFormat="1" ht="10.199999999999999" x14ac:dyDescent="0.2">
      <c r="A46" s="7" t="s">
        <v>23</v>
      </c>
      <c r="B46" s="201">
        <v>0</v>
      </c>
      <c r="C46" s="201">
        <v>0</v>
      </c>
      <c r="D46" s="201">
        <v>0</v>
      </c>
      <c r="E46" s="202">
        <v>0</v>
      </c>
      <c r="F46" s="177">
        <v>0</v>
      </c>
    </row>
    <row r="47" spans="1:6" s="5" customFormat="1" ht="10.199999999999999" x14ac:dyDescent="0.2">
      <c r="A47" s="7" t="s">
        <v>24</v>
      </c>
      <c r="B47" s="125">
        <v>0</v>
      </c>
      <c r="C47" s="125">
        <v>0</v>
      </c>
      <c r="D47" s="125">
        <v>0</v>
      </c>
      <c r="E47" s="209">
        <v>0</v>
      </c>
      <c r="F47" s="177">
        <v>0</v>
      </c>
    </row>
    <row r="48" spans="1:6" s="5" customFormat="1" ht="10.199999999999999" x14ac:dyDescent="0.2">
      <c r="A48" s="7" t="s">
        <v>25</v>
      </c>
      <c r="B48" s="125">
        <v>0</v>
      </c>
      <c r="C48" s="125">
        <v>0</v>
      </c>
      <c r="D48" s="125">
        <v>0</v>
      </c>
      <c r="E48" s="209">
        <v>0</v>
      </c>
      <c r="F48" s="177">
        <v>0</v>
      </c>
    </row>
    <row r="49" spans="1:6" s="5" customFormat="1" ht="10.199999999999999" x14ac:dyDescent="0.2">
      <c r="A49" s="7" t="s">
        <v>26</v>
      </c>
      <c r="B49" s="125">
        <v>0</v>
      </c>
      <c r="C49" s="125">
        <v>0</v>
      </c>
      <c r="D49" s="125">
        <v>0</v>
      </c>
      <c r="E49" s="209">
        <v>0</v>
      </c>
      <c r="F49" s="177">
        <v>0</v>
      </c>
    </row>
    <row r="50" spans="1:6" s="5" customFormat="1" ht="10.199999999999999" x14ac:dyDescent="0.2">
      <c r="A50" s="7" t="s">
        <v>27</v>
      </c>
      <c r="B50" s="201">
        <v>0</v>
      </c>
      <c r="C50" s="201">
        <v>0</v>
      </c>
      <c r="D50" s="201">
        <v>0</v>
      </c>
      <c r="E50" s="202">
        <v>0</v>
      </c>
      <c r="F50" s="127">
        <v>0</v>
      </c>
    </row>
    <row r="51" spans="1:6" s="5" customFormat="1" ht="10.199999999999999" x14ac:dyDescent="0.2">
      <c r="A51" s="7" t="s">
        <v>28</v>
      </c>
      <c r="B51" s="201">
        <v>0</v>
      </c>
      <c r="C51" s="201">
        <v>0</v>
      </c>
      <c r="D51" s="201">
        <v>0</v>
      </c>
      <c r="E51" s="202">
        <v>0</v>
      </c>
      <c r="F51" s="127">
        <v>0</v>
      </c>
    </row>
    <row r="52" spans="1:6" s="5" customFormat="1" ht="10.199999999999999" x14ac:dyDescent="0.2">
      <c r="A52" s="7" t="s">
        <v>29</v>
      </c>
      <c r="B52" s="201">
        <v>0</v>
      </c>
      <c r="C52" s="201">
        <v>0</v>
      </c>
      <c r="D52" s="201">
        <v>0</v>
      </c>
      <c r="E52" s="202">
        <v>0</v>
      </c>
      <c r="F52" s="177">
        <v>0</v>
      </c>
    </row>
    <row r="53" spans="1:6" s="5" customFormat="1" ht="10.199999999999999" x14ac:dyDescent="0.2">
      <c r="A53" s="7" t="s">
        <v>30</v>
      </c>
      <c r="B53" s="201">
        <v>0</v>
      </c>
      <c r="C53" s="201">
        <v>0</v>
      </c>
      <c r="D53" s="201">
        <v>0</v>
      </c>
      <c r="E53" s="202">
        <v>0</v>
      </c>
      <c r="F53" s="127">
        <v>0</v>
      </c>
    </row>
    <row r="54" spans="1:6" s="5" customFormat="1" ht="10.199999999999999" x14ac:dyDescent="0.2">
      <c r="A54" s="7" t="s">
        <v>31</v>
      </c>
      <c r="B54" s="201">
        <v>0</v>
      </c>
      <c r="C54" s="201">
        <v>0</v>
      </c>
      <c r="D54" s="201">
        <v>0</v>
      </c>
      <c r="E54" s="202">
        <v>0</v>
      </c>
      <c r="F54" s="127">
        <v>0</v>
      </c>
    </row>
    <row r="55" spans="1:6" s="5" customFormat="1" ht="10.199999999999999" x14ac:dyDescent="0.2">
      <c r="A55" s="7"/>
      <c r="B55" s="78"/>
      <c r="C55" s="78"/>
      <c r="D55" s="96"/>
      <c r="E55" s="80"/>
      <c r="F55" s="81"/>
    </row>
    <row r="56" spans="1:6" s="50" customFormat="1" ht="10.199999999999999" x14ac:dyDescent="0.2">
      <c r="A56" s="29" t="s">
        <v>0</v>
      </c>
      <c r="B56" s="83">
        <f>SUM(B43:B55)</f>
        <v>0</v>
      </c>
      <c r="C56" s="83">
        <f>SUM(C43:C55)</f>
        <v>0</v>
      </c>
      <c r="D56" s="207">
        <v>0</v>
      </c>
      <c r="E56" s="85">
        <v>0</v>
      </c>
      <c r="F56" s="86">
        <v>0</v>
      </c>
    </row>
    <row r="57" spans="1:6" s="5" customFormat="1" ht="10.199999999999999" x14ac:dyDescent="0.2">
      <c r="A57" s="32"/>
      <c r="B57" s="87"/>
      <c r="C57" s="87"/>
      <c r="D57" s="98"/>
      <c r="E57" s="88"/>
      <c r="F57" s="89"/>
    </row>
    <row r="58" spans="1:6" s="5" customFormat="1" ht="10.199999999999999" x14ac:dyDescent="0.2">
      <c r="A58" s="9" t="s">
        <v>32</v>
      </c>
      <c r="B58" s="78"/>
      <c r="C58" s="78"/>
      <c r="D58" s="99"/>
      <c r="E58" s="80"/>
      <c r="F58" s="81"/>
    </row>
    <row r="59" spans="1:6" s="5" customFormat="1" ht="10.199999999999999" x14ac:dyDescent="0.2">
      <c r="A59" s="7" t="s">
        <v>20</v>
      </c>
      <c r="B59" s="74">
        <v>1064</v>
      </c>
      <c r="C59" s="141">
        <v>964749823</v>
      </c>
      <c r="D59" s="95">
        <f t="shared" ref="D59:D70" si="2">C59/B59</f>
        <v>906719.7584586466</v>
      </c>
      <c r="E59" s="82">
        <v>39</v>
      </c>
      <c r="F59" s="169">
        <v>1.9458148160240709</v>
      </c>
    </row>
    <row r="60" spans="1:6" s="5" customFormat="1" ht="10.199999999999999" x14ac:dyDescent="0.2">
      <c r="A60" s="7" t="s">
        <v>21</v>
      </c>
      <c r="B60" s="125">
        <v>1019</v>
      </c>
      <c r="C60" s="180">
        <v>904177371</v>
      </c>
      <c r="D60" s="124">
        <f t="shared" si="2"/>
        <v>887318.32286555448</v>
      </c>
      <c r="E60" s="176">
        <v>40</v>
      </c>
      <c r="F60" s="127">
        <v>1.9852270104424012</v>
      </c>
    </row>
    <row r="61" spans="1:6" s="5" customFormat="1" ht="10.199999999999999" x14ac:dyDescent="0.2">
      <c r="A61" s="7" t="s">
        <v>22</v>
      </c>
      <c r="B61" s="200">
        <v>1364</v>
      </c>
      <c r="C61" s="200">
        <v>1248245781</v>
      </c>
      <c r="D61" s="124">
        <f t="shared" si="2"/>
        <v>915136.20307917893</v>
      </c>
      <c r="E61" s="82">
        <v>39</v>
      </c>
      <c r="F61" s="77">
        <v>1.9736685618006506</v>
      </c>
    </row>
    <row r="62" spans="1:6" s="5" customFormat="1" ht="10.199999999999999" x14ac:dyDescent="0.2">
      <c r="A62" s="7" t="s">
        <v>23</v>
      </c>
      <c r="B62" s="125">
        <v>1132</v>
      </c>
      <c r="C62" s="180">
        <v>1135306748</v>
      </c>
      <c r="D62" s="124">
        <f t="shared" si="2"/>
        <v>1002921.1554770318</v>
      </c>
      <c r="E62" s="138">
        <v>39</v>
      </c>
      <c r="F62" s="190">
        <v>1.953069323948033</v>
      </c>
    </row>
    <row r="63" spans="1:6" s="5" customFormat="1" ht="10.199999999999999" x14ac:dyDescent="0.2">
      <c r="A63" s="7" t="s">
        <v>24</v>
      </c>
      <c r="B63" s="125">
        <v>1443</v>
      </c>
      <c r="C63" s="180">
        <v>1378442082</v>
      </c>
      <c r="D63" s="96">
        <f t="shared" si="2"/>
        <v>955261.3180873181</v>
      </c>
      <c r="E63" s="138">
        <v>38</v>
      </c>
      <c r="F63" s="190">
        <v>1.9507694168248704</v>
      </c>
    </row>
    <row r="64" spans="1:6" s="5" customFormat="1" ht="10.199999999999999" x14ac:dyDescent="0.2">
      <c r="A64" s="7" t="s">
        <v>25</v>
      </c>
      <c r="B64" s="125">
        <v>2949</v>
      </c>
      <c r="C64" s="125">
        <v>3015971546</v>
      </c>
      <c r="D64" s="96">
        <f t="shared" si="2"/>
        <v>1022709.9172600881</v>
      </c>
      <c r="E64" s="138">
        <v>47</v>
      </c>
      <c r="F64" s="190">
        <v>1.9333394461938336</v>
      </c>
    </row>
    <row r="65" spans="1:6" s="5" customFormat="1" ht="10.199999999999999" x14ac:dyDescent="0.2">
      <c r="A65" s="7" t="s">
        <v>26</v>
      </c>
      <c r="B65" s="125">
        <v>2064</v>
      </c>
      <c r="C65" s="125">
        <v>2005086037</v>
      </c>
      <c r="D65" s="96">
        <f t="shared" si="2"/>
        <v>971456.41327519377</v>
      </c>
      <c r="E65" s="138">
        <v>43</v>
      </c>
      <c r="F65" s="190">
        <v>2.0498995721299313</v>
      </c>
    </row>
    <row r="66" spans="1:6" s="5" customFormat="1" ht="10.199999999999999" x14ac:dyDescent="0.2">
      <c r="A66" s="7" t="s">
        <v>27</v>
      </c>
      <c r="B66" s="78">
        <v>2021</v>
      </c>
      <c r="C66" s="78">
        <v>2096402184</v>
      </c>
      <c r="D66" s="96">
        <f t="shared" si="2"/>
        <v>1037309.3438891638</v>
      </c>
      <c r="E66" s="80">
        <v>42</v>
      </c>
      <c r="F66" s="166">
        <v>2.0401372074653401</v>
      </c>
    </row>
    <row r="67" spans="1:6" s="5" customFormat="1" ht="10.199999999999999" x14ac:dyDescent="0.2">
      <c r="A67" s="7" t="s">
        <v>28</v>
      </c>
      <c r="B67" s="79">
        <v>1412</v>
      </c>
      <c r="C67" s="135">
        <v>1525389157</v>
      </c>
      <c r="D67" s="96">
        <f t="shared" si="2"/>
        <v>1080303.935552408</v>
      </c>
      <c r="E67" s="134">
        <v>43</v>
      </c>
      <c r="F67" s="167">
        <v>2.0233869192109379</v>
      </c>
    </row>
    <row r="68" spans="1:6" s="5" customFormat="1" ht="10.199999999999999" x14ac:dyDescent="0.2">
      <c r="A68" s="7" t="s">
        <v>29</v>
      </c>
      <c r="B68" s="78">
        <v>2020</v>
      </c>
      <c r="C68" s="78">
        <v>2129685000</v>
      </c>
      <c r="D68" s="96">
        <f t="shared" si="2"/>
        <v>1054299.504950495</v>
      </c>
      <c r="E68" s="80">
        <v>44</v>
      </c>
      <c r="F68" s="166">
        <v>2.058435032284117</v>
      </c>
    </row>
    <row r="69" spans="1:6" s="235" customFormat="1" ht="10.199999999999999" x14ac:dyDescent="0.2">
      <c r="A69" s="233" t="s">
        <v>30</v>
      </c>
      <c r="B69" s="74">
        <v>2254</v>
      </c>
      <c r="C69" s="141">
        <v>2348424667</v>
      </c>
      <c r="D69" s="234">
        <f t="shared" si="2"/>
        <v>1041892.0439219166</v>
      </c>
      <c r="E69" s="82">
        <v>43</v>
      </c>
      <c r="F69" s="77">
        <v>2.0547729065264497</v>
      </c>
    </row>
    <row r="70" spans="1:6" s="5" customFormat="1" ht="10.199999999999999" x14ac:dyDescent="0.2">
      <c r="A70" s="7" t="s">
        <v>31</v>
      </c>
      <c r="B70" s="125">
        <v>2221</v>
      </c>
      <c r="C70" s="137">
        <v>2242193525</v>
      </c>
      <c r="D70" s="96">
        <f t="shared" si="2"/>
        <v>1009542.3345339937</v>
      </c>
      <c r="E70" s="138">
        <v>43</v>
      </c>
      <c r="F70" s="189">
        <v>2.0319707046339812</v>
      </c>
    </row>
    <row r="71" spans="1:6" s="5" customFormat="1" ht="10.199999999999999" x14ac:dyDescent="0.2">
      <c r="A71" s="7"/>
      <c r="B71" s="78" t="s">
        <v>65</v>
      </c>
      <c r="C71" s="78"/>
      <c r="D71" s="96"/>
      <c r="E71" s="80"/>
      <c r="F71" s="81"/>
    </row>
    <row r="72" spans="1:6" s="50" customFormat="1" ht="10.199999999999999" x14ac:dyDescent="0.2">
      <c r="A72" s="29" t="s">
        <v>0</v>
      </c>
      <c r="B72" s="83">
        <f>SUM(B59:B71)</f>
        <v>20963</v>
      </c>
      <c r="C72" s="83">
        <f>SUM(C59:C71)</f>
        <v>20994073921</v>
      </c>
      <c r="D72" s="97">
        <f>C72/B72</f>
        <v>1001482.322234413</v>
      </c>
      <c r="E72" s="85">
        <f>(($C59*E59)+($C60*E60)+($C61*E61)+($C62*E62)+($C63*E63)+($C64*E64)+($C65*E65)+($C66*E66)+($C67*E67)+($C68*E68)+($C69*E69)+($C70*E70))/$C72</f>
        <v>42.480768574407271</v>
      </c>
      <c r="F72" s="86">
        <f>(($C59*F59)+($C60*F60)+($C61*F61)+($C62*F62)+($C63*F63)+($C64*F64)+($C65*F65)+($C66*F66)+($C67*F67)+($C68*F68)+($C69*F69)+($C70*F70))/$C72</f>
        <v>2.0059037789014362</v>
      </c>
    </row>
    <row r="73" spans="1:6" s="50" customFormat="1" ht="10.199999999999999" x14ac:dyDescent="0.2">
      <c r="A73" s="32"/>
      <c r="B73" s="87"/>
      <c r="C73" s="87"/>
      <c r="D73" s="98"/>
      <c r="E73" s="88"/>
      <c r="F73" s="89"/>
    </row>
    <row r="74" spans="1:6" s="50" customFormat="1" ht="10.199999999999999" x14ac:dyDescent="0.2">
      <c r="A74" s="9" t="s">
        <v>79</v>
      </c>
      <c r="B74" s="78"/>
      <c r="C74" s="78"/>
      <c r="D74" s="99"/>
      <c r="E74" s="80"/>
      <c r="F74" s="81"/>
    </row>
    <row r="75" spans="1:6" s="50" customFormat="1" ht="10.199999999999999" x14ac:dyDescent="0.2">
      <c r="A75" s="7" t="s">
        <v>20</v>
      </c>
      <c r="B75" s="78">
        <v>59</v>
      </c>
      <c r="C75" s="78">
        <v>39580557</v>
      </c>
      <c r="D75" s="124">
        <f t="shared" ref="D75:D86" si="3">C75/B75</f>
        <v>670856.89830508479</v>
      </c>
      <c r="E75" s="80">
        <v>49</v>
      </c>
      <c r="F75" s="81">
        <v>2.4757353263118556</v>
      </c>
    </row>
    <row r="76" spans="1:6" s="50" customFormat="1" ht="10.199999999999999" x14ac:dyDescent="0.2">
      <c r="A76" s="7" t="s">
        <v>21</v>
      </c>
      <c r="B76" s="78">
        <v>33</v>
      </c>
      <c r="C76" s="78">
        <v>22241398</v>
      </c>
      <c r="D76" s="124">
        <f t="shared" si="3"/>
        <v>673981.75757575757</v>
      </c>
      <c r="E76" s="80">
        <v>50</v>
      </c>
      <c r="F76" s="81">
        <v>2.4175638379386042</v>
      </c>
    </row>
    <row r="77" spans="1:6" s="50" customFormat="1" ht="10.199999999999999" x14ac:dyDescent="0.2">
      <c r="A77" s="7" t="s">
        <v>22</v>
      </c>
      <c r="B77" s="78">
        <v>98</v>
      </c>
      <c r="C77" s="78">
        <v>72932436</v>
      </c>
      <c r="D77" s="124">
        <f t="shared" si="3"/>
        <v>744208.53061224485</v>
      </c>
      <c r="E77" s="80">
        <v>53</v>
      </c>
      <c r="F77" s="81">
        <v>2.3690127092422912</v>
      </c>
    </row>
    <row r="78" spans="1:6" s="50" customFormat="1" ht="10.199999999999999" x14ac:dyDescent="0.2">
      <c r="A78" s="7" t="s">
        <v>23</v>
      </c>
      <c r="B78" s="78">
        <v>48</v>
      </c>
      <c r="C78" s="78">
        <v>39803085</v>
      </c>
      <c r="D78" s="124">
        <f t="shared" si="3"/>
        <v>829230.9375</v>
      </c>
      <c r="E78" s="80">
        <v>54</v>
      </c>
      <c r="F78" s="81">
        <v>2.2999999999999998</v>
      </c>
    </row>
    <row r="79" spans="1:6" s="50" customFormat="1" ht="10.199999999999999" x14ac:dyDescent="0.2">
      <c r="A79" s="7" t="s">
        <v>24</v>
      </c>
      <c r="B79" s="78">
        <v>26</v>
      </c>
      <c r="C79" s="78">
        <v>21114718</v>
      </c>
      <c r="D79" s="124">
        <f t="shared" si="3"/>
        <v>812104.5384615385</v>
      </c>
      <c r="E79" s="80">
        <v>54</v>
      </c>
      <c r="F79" s="81">
        <v>2.2999999999999998</v>
      </c>
    </row>
    <row r="80" spans="1:6" s="50" customFormat="1" ht="10.199999999999999" x14ac:dyDescent="0.2">
      <c r="A80" s="7" t="s">
        <v>25</v>
      </c>
      <c r="B80" s="78">
        <v>22</v>
      </c>
      <c r="C80" s="78">
        <v>14701538</v>
      </c>
      <c r="D80" s="124">
        <f t="shared" si="3"/>
        <v>668251.72727272729</v>
      </c>
      <c r="E80" s="80">
        <v>55</v>
      </c>
      <c r="F80" s="81">
        <v>2.2999999999999998</v>
      </c>
    </row>
    <row r="81" spans="1:6" s="50" customFormat="1" ht="10.199999999999999" x14ac:dyDescent="0.2">
      <c r="A81" s="7" t="s">
        <v>26</v>
      </c>
      <c r="B81" s="78">
        <v>30</v>
      </c>
      <c r="C81" s="78">
        <v>16712703</v>
      </c>
      <c r="D81" s="124">
        <f t="shared" si="3"/>
        <v>557090.1</v>
      </c>
      <c r="E81" s="80">
        <v>51</v>
      </c>
      <c r="F81" s="81">
        <v>2.2999999999999998</v>
      </c>
    </row>
    <row r="82" spans="1:6" s="50" customFormat="1" ht="10.199999999999999" x14ac:dyDescent="0.2">
      <c r="A82" s="7" t="s">
        <v>27</v>
      </c>
      <c r="B82" s="78">
        <v>185</v>
      </c>
      <c r="C82" s="78">
        <v>123536095</v>
      </c>
      <c r="D82" s="124">
        <f t="shared" si="3"/>
        <v>667762.67567567562</v>
      </c>
      <c r="E82" s="80">
        <v>53</v>
      </c>
      <c r="F82" s="81">
        <v>2.2999999999999998</v>
      </c>
    </row>
    <row r="83" spans="1:6" s="50" customFormat="1" ht="10.199999999999999" x14ac:dyDescent="0.2">
      <c r="A83" s="7" t="s">
        <v>28</v>
      </c>
      <c r="B83" s="78">
        <v>46</v>
      </c>
      <c r="C83" s="78">
        <v>35921256</v>
      </c>
      <c r="D83" s="124">
        <f t="shared" si="3"/>
        <v>780896.86956521741</v>
      </c>
      <c r="E83" s="80">
        <v>52</v>
      </c>
      <c r="F83" s="81">
        <v>2.2999999999999998</v>
      </c>
    </row>
    <row r="84" spans="1:6" s="50" customFormat="1" ht="10.199999999999999" x14ac:dyDescent="0.2">
      <c r="A84" s="7" t="s">
        <v>29</v>
      </c>
      <c r="B84" s="78">
        <v>29</v>
      </c>
      <c r="C84" s="78">
        <v>19643530</v>
      </c>
      <c r="D84" s="124">
        <f t="shared" si="3"/>
        <v>677363.10344827583</v>
      </c>
      <c r="E84" s="80">
        <v>51</v>
      </c>
      <c r="F84" s="81">
        <v>2.2999999999999998</v>
      </c>
    </row>
    <row r="85" spans="1:6" s="50" customFormat="1" ht="10.199999999999999" x14ac:dyDescent="0.2">
      <c r="A85" s="7" t="s">
        <v>30</v>
      </c>
      <c r="B85" s="78">
        <v>20</v>
      </c>
      <c r="C85" s="78">
        <v>12369140</v>
      </c>
      <c r="D85" s="124">
        <f t="shared" si="3"/>
        <v>618457</v>
      </c>
      <c r="E85" s="80">
        <v>55</v>
      </c>
      <c r="F85" s="81">
        <v>2.2999999999999998</v>
      </c>
    </row>
    <row r="86" spans="1:6" s="50" customFormat="1" ht="10.199999999999999" x14ac:dyDescent="0.2">
      <c r="A86" s="7" t="s">
        <v>31</v>
      </c>
      <c r="B86" s="78">
        <v>82</v>
      </c>
      <c r="C86" s="78">
        <v>55529267</v>
      </c>
      <c r="D86" s="124">
        <f t="shared" si="3"/>
        <v>677186.18292682932</v>
      </c>
      <c r="E86" s="80">
        <v>43</v>
      </c>
      <c r="F86" s="81">
        <v>2.2789749059716562</v>
      </c>
    </row>
    <row r="87" spans="1:6" s="50" customFormat="1" ht="10.199999999999999" x14ac:dyDescent="0.2">
      <c r="A87" s="7"/>
      <c r="B87" s="78"/>
      <c r="C87" s="78"/>
      <c r="D87" s="99"/>
      <c r="E87" s="80"/>
      <c r="F87" s="81"/>
    </row>
    <row r="88" spans="1:6" s="50" customFormat="1" ht="10.199999999999999" x14ac:dyDescent="0.2">
      <c r="A88" s="29" t="s">
        <v>0</v>
      </c>
      <c r="B88" s="83">
        <f>SUM(B75:B86)</f>
        <v>678</v>
      </c>
      <c r="C88" s="83">
        <f>SUM(C75:C86)</f>
        <v>474085723</v>
      </c>
      <c r="D88" s="97">
        <f>C88/B88</f>
        <v>699241.47935103241</v>
      </c>
      <c r="E88" s="85">
        <f>(($C75*E75)+($C76*E76)+($C77*E77)+($C78*E78)+($C79*E79)+($C80*E80)+($C81*E81)+($C82*E82)+($C83*E83)+($C84*E84)+($C85*E85)+($C86*E86))/$C88</f>
        <v>51.367565996076202</v>
      </c>
      <c r="F88" s="86">
        <f>(($C74*F74)+($C75*F75)+($C76*F76)+($C77*F77)+($C78*F78)+($C79*F79)+($C80*F80)+($C81*F81)+($C82*F82)+($C83*F83)+($C84*F84)+($C85*F85)+($C86*F86))/$C88</f>
        <v>2.3283413789914951</v>
      </c>
    </row>
    <row r="89" spans="1:6" s="50" customFormat="1" ht="10.199999999999999" x14ac:dyDescent="0.2">
      <c r="A89" s="7"/>
      <c r="B89" s="78"/>
      <c r="C89" s="78"/>
      <c r="D89" s="99"/>
      <c r="E89" s="80"/>
      <c r="F89" s="81"/>
    </row>
    <row r="90" spans="1:6" s="50" customFormat="1" ht="10.199999999999999" x14ac:dyDescent="0.2">
      <c r="A90" s="9" t="s">
        <v>68</v>
      </c>
      <c r="B90" s="78"/>
      <c r="C90" s="78"/>
      <c r="D90" s="99"/>
      <c r="E90" s="80"/>
      <c r="F90" s="81"/>
    </row>
    <row r="91" spans="1:6" s="50" customFormat="1" ht="10.199999999999999" x14ac:dyDescent="0.2">
      <c r="A91" s="7" t="s">
        <v>20</v>
      </c>
      <c r="B91" s="136">
        <v>43</v>
      </c>
      <c r="C91" s="125">
        <v>20642298</v>
      </c>
      <c r="D91" s="125">
        <f>C91/B91</f>
        <v>480053.4418604651</v>
      </c>
      <c r="E91" s="138">
        <v>24</v>
      </c>
      <c r="F91" s="189">
        <v>1.7718196162074591</v>
      </c>
    </row>
    <row r="92" spans="1:6" s="50" customFormat="1" ht="10.199999999999999" x14ac:dyDescent="0.2">
      <c r="A92" s="7" t="s">
        <v>21</v>
      </c>
      <c r="B92" s="125">
        <v>23</v>
      </c>
      <c r="C92" s="180">
        <v>13701752</v>
      </c>
      <c r="D92" s="125">
        <f t="shared" ref="D92:D99" si="4">C92/B92</f>
        <v>595728.34782608692</v>
      </c>
      <c r="E92" s="176">
        <v>28</v>
      </c>
      <c r="F92" s="127">
        <v>1.8046995041218086</v>
      </c>
    </row>
    <row r="93" spans="1:6" s="50" customFormat="1" ht="10.199999999999999" x14ac:dyDescent="0.2">
      <c r="A93" s="7" t="s">
        <v>22</v>
      </c>
      <c r="B93" s="125">
        <v>10</v>
      </c>
      <c r="C93" s="125">
        <v>6770081</v>
      </c>
      <c r="D93" s="125">
        <f t="shared" si="4"/>
        <v>677008.1</v>
      </c>
      <c r="E93" s="138">
        <v>38</v>
      </c>
      <c r="F93" s="127">
        <v>1.9654620365694295</v>
      </c>
    </row>
    <row r="94" spans="1:6" s="50" customFormat="1" ht="10.199999999999999" x14ac:dyDescent="0.2">
      <c r="A94" s="7" t="s">
        <v>23</v>
      </c>
      <c r="B94" s="125">
        <v>26</v>
      </c>
      <c r="C94" s="125">
        <v>14876609</v>
      </c>
      <c r="D94" s="125">
        <f t="shared" si="4"/>
        <v>572177.26923076925</v>
      </c>
      <c r="E94" s="138">
        <v>29</v>
      </c>
      <c r="F94" s="127">
        <v>2.0034906335173561</v>
      </c>
    </row>
    <row r="95" spans="1:6" s="50" customFormat="1" ht="10.199999999999999" x14ac:dyDescent="0.2">
      <c r="A95" s="7" t="s">
        <v>24</v>
      </c>
      <c r="B95" s="136">
        <v>29</v>
      </c>
      <c r="C95" s="180">
        <v>19224810</v>
      </c>
      <c r="D95" s="125">
        <f t="shared" si="4"/>
        <v>662924.48275862064</v>
      </c>
      <c r="E95" s="138">
        <v>32</v>
      </c>
      <c r="F95" s="189">
        <v>2.0462923108212774</v>
      </c>
    </row>
    <row r="96" spans="1:6" s="50" customFormat="1" ht="10.199999999999999" x14ac:dyDescent="0.2">
      <c r="A96" s="7" t="s">
        <v>25</v>
      </c>
      <c r="B96" s="74">
        <v>7</v>
      </c>
      <c r="C96" s="74">
        <v>3679922</v>
      </c>
      <c r="D96" s="125">
        <f t="shared" si="4"/>
        <v>525703.14285714284</v>
      </c>
      <c r="E96" s="82">
        <v>23</v>
      </c>
      <c r="F96" s="169">
        <v>1.9254616293497526</v>
      </c>
    </row>
    <row r="97" spans="1:6" s="50" customFormat="1" ht="10.199999999999999" x14ac:dyDescent="0.2">
      <c r="A97" s="7" t="s">
        <v>26</v>
      </c>
      <c r="B97" s="143">
        <v>45</v>
      </c>
      <c r="C97" s="143">
        <v>19767212</v>
      </c>
      <c r="D97" s="125">
        <f t="shared" si="4"/>
        <v>439271.37777777779</v>
      </c>
      <c r="E97" s="80">
        <v>24</v>
      </c>
      <c r="F97" s="191">
        <v>1.9655517733102674</v>
      </c>
    </row>
    <row r="98" spans="1:6" s="50" customFormat="1" ht="10.199999999999999" x14ac:dyDescent="0.2">
      <c r="A98" s="7" t="s">
        <v>27</v>
      </c>
      <c r="B98" s="143">
        <v>63</v>
      </c>
      <c r="C98" s="143">
        <v>31516573</v>
      </c>
      <c r="D98" s="125">
        <f t="shared" si="4"/>
        <v>500263.06349206349</v>
      </c>
      <c r="E98" s="80">
        <v>26</v>
      </c>
      <c r="F98" s="191">
        <v>1.9894360275147935</v>
      </c>
    </row>
    <row r="99" spans="1:6" s="50" customFormat="1" ht="10.199999999999999" x14ac:dyDescent="0.2">
      <c r="A99" s="7" t="s">
        <v>28</v>
      </c>
      <c r="B99" s="125">
        <v>51</v>
      </c>
      <c r="C99" s="125">
        <v>19688785</v>
      </c>
      <c r="D99" s="125">
        <f t="shared" si="4"/>
        <v>386054.60784313723</v>
      </c>
      <c r="E99" s="80">
        <v>24</v>
      </c>
      <c r="F99" s="191">
        <v>1.9444093817876522</v>
      </c>
    </row>
    <row r="100" spans="1:6" s="50" customFormat="1" ht="10.199999999999999" x14ac:dyDescent="0.2">
      <c r="A100" s="7" t="s">
        <v>29</v>
      </c>
      <c r="B100" s="136">
        <v>39</v>
      </c>
      <c r="C100" s="137">
        <v>20619877</v>
      </c>
      <c r="D100" s="125">
        <f>C100/B100</f>
        <v>528714.79487179487</v>
      </c>
      <c r="E100" s="138">
        <v>24</v>
      </c>
      <c r="F100" s="127">
        <v>1.9647998351299574</v>
      </c>
    </row>
    <row r="101" spans="1:6" s="50" customFormat="1" ht="10.199999999999999" x14ac:dyDescent="0.2">
      <c r="A101" s="7" t="s">
        <v>30</v>
      </c>
      <c r="B101" s="136">
        <v>13</v>
      </c>
      <c r="C101" s="137">
        <v>8475556</v>
      </c>
      <c r="D101" s="125">
        <f>C101/B101</f>
        <v>651965.84615384613</v>
      </c>
      <c r="E101" s="153">
        <v>24</v>
      </c>
      <c r="F101" s="127">
        <v>1.9734566711611603</v>
      </c>
    </row>
    <row r="102" spans="1:6" s="50" customFormat="1" ht="10.199999999999999" x14ac:dyDescent="0.2">
      <c r="A102" s="7" t="s">
        <v>31</v>
      </c>
      <c r="B102" s="142">
        <v>47</v>
      </c>
      <c r="C102" s="141">
        <v>24285629</v>
      </c>
      <c r="D102" s="125">
        <f>C102/B102</f>
        <v>516715.51063829788</v>
      </c>
      <c r="E102" s="82">
        <v>29</v>
      </c>
      <c r="F102" s="169">
        <v>1.9967728671964806</v>
      </c>
    </row>
    <row r="103" spans="1:6" s="50" customFormat="1" ht="10.199999999999999" x14ac:dyDescent="0.2">
      <c r="A103" s="7"/>
      <c r="B103" s="78"/>
      <c r="C103" s="78"/>
      <c r="D103" s="165"/>
      <c r="E103" s="80"/>
      <c r="F103" s="81"/>
    </row>
    <row r="104" spans="1:6" s="50" customFormat="1" ht="10.199999999999999" x14ac:dyDescent="0.2">
      <c r="A104" s="29" t="s">
        <v>0</v>
      </c>
      <c r="B104" s="83">
        <f>SUM(B91:B102)</f>
        <v>396</v>
      </c>
      <c r="C104" s="83">
        <f>SUM(C91:C102)</f>
        <v>203249104</v>
      </c>
      <c r="D104" s="97">
        <f>C104/B104</f>
        <v>513255.31313131313</v>
      </c>
      <c r="E104" s="85">
        <f>(($C91*E91)+($C92*E92)+($C93*E93)+($C94*E94)+($C95*E95)+($C96*E96)+($C97*E97)+($C98*E98)+($C99*E99)+($C100*E100)+($C101*E101)+($C102*E102))/$C104</f>
        <v>26.748110692778258</v>
      </c>
      <c r="F104" s="86">
        <f>(($C91*F91)+($C92*F92)+($C93*F93)+($C94*F94)+($C95*F95)+($C96*F96)+($C97*F97)+($C98*F98)+($C99*F99)+($C100*F100)+($C101*F101)+($C102*F102))/$C104</f>
        <v>1.9503568793100312</v>
      </c>
    </row>
    <row r="105" spans="1:6" s="5" customFormat="1" ht="10.199999999999999" x14ac:dyDescent="0.2">
      <c r="A105" s="9"/>
      <c r="B105" s="154"/>
      <c r="C105" s="154"/>
      <c r="D105" s="159"/>
      <c r="E105" s="155"/>
      <c r="F105" s="163"/>
    </row>
    <row r="106" spans="1:6" s="5" customFormat="1" ht="10.199999999999999" x14ac:dyDescent="0.2">
      <c r="A106" s="9" t="s">
        <v>71</v>
      </c>
      <c r="B106" s="154"/>
      <c r="C106" s="154"/>
      <c r="D106" s="94"/>
      <c r="E106" s="155"/>
      <c r="F106" s="164"/>
    </row>
    <row r="107" spans="1:6" s="5" customFormat="1" ht="10.199999999999999" x14ac:dyDescent="0.2">
      <c r="A107" s="7" t="s">
        <v>20</v>
      </c>
      <c r="B107" s="74">
        <v>446</v>
      </c>
      <c r="C107" s="141">
        <v>300600199</v>
      </c>
      <c r="D107" s="94">
        <f t="shared" ref="D107:D116" si="5">C107/B107</f>
        <v>673991.47757847537</v>
      </c>
      <c r="E107" s="82">
        <v>31</v>
      </c>
      <c r="F107" s="77">
        <v>1.7175158832812349</v>
      </c>
    </row>
    <row r="108" spans="1:6" s="5" customFormat="1" ht="10.199999999999999" x14ac:dyDescent="0.2">
      <c r="A108" s="7" t="s">
        <v>21</v>
      </c>
      <c r="B108" s="125">
        <v>255</v>
      </c>
      <c r="C108" s="137">
        <v>183387643</v>
      </c>
      <c r="D108" s="196">
        <f t="shared" si="5"/>
        <v>719167.22745098034</v>
      </c>
      <c r="E108" s="138">
        <v>31</v>
      </c>
      <c r="F108" s="190">
        <v>1.7450090151384954</v>
      </c>
    </row>
    <row r="109" spans="1:6" s="5" customFormat="1" ht="10.199999999999999" x14ac:dyDescent="0.2">
      <c r="A109" s="7" t="s">
        <v>22</v>
      </c>
      <c r="B109" s="193">
        <v>209</v>
      </c>
      <c r="C109" s="193">
        <v>153684146</v>
      </c>
      <c r="D109" s="196">
        <f t="shared" si="5"/>
        <v>735330.84210526315</v>
      </c>
      <c r="E109" s="138">
        <v>29</v>
      </c>
      <c r="F109" s="190">
        <v>1.6552837447526956</v>
      </c>
    </row>
    <row r="110" spans="1:6" s="5" customFormat="1" ht="10.199999999999999" x14ac:dyDescent="0.2">
      <c r="A110" s="7" t="s">
        <v>23</v>
      </c>
      <c r="B110" s="125">
        <v>257</v>
      </c>
      <c r="C110" s="125">
        <v>185638685</v>
      </c>
      <c r="D110" s="196">
        <f t="shared" si="5"/>
        <v>722329.51361867704</v>
      </c>
      <c r="E110" s="138">
        <v>29</v>
      </c>
      <c r="F110" s="190">
        <v>1.5762511197490976</v>
      </c>
    </row>
    <row r="111" spans="1:6" s="5" customFormat="1" ht="10.199999999999999" x14ac:dyDescent="0.2">
      <c r="A111" s="7" t="s">
        <v>24</v>
      </c>
      <c r="B111" s="125">
        <v>262</v>
      </c>
      <c r="C111" s="180">
        <v>207050855</v>
      </c>
      <c r="D111" s="196">
        <f t="shared" si="5"/>
        <v>790270.43893129774</v>
      </c>
      <c r="E111" s="138">
        <v>27</v>
      </c>
      <c r="F111" s="190">
        <v>1.4806713287902145</v>
      </c>
    </row>
    <row r="112" spans="1:6" s="5" customFormat="1" ht="10.199999999999999" x14ac:dyDescent="0.2">
      <c r="A112" s="7" t="s">
        <v>25</v>
      </c>
      <c r="B112" s="125">
        <v>228</v>
      </c>
      <c r="C112" s="180">
        <v>171326925</v>
      </c>
      <c r="D112" s="196">
        <f t="shared" si="5"/>
        <v>751433.88157894742</v>
      </c>
      <c r="E112" s="138">
        <v>28</v>
      </c>
      <c r="F112" s="190">
        <v>1.5164150048219216</v>
      </c>
    </row>
    <row r="113" spans="1:6" s="5" customFormat="1" ht="10.199999999999999" x14ac:dyDescent="0.2">
      <c r="A113" s="7" t="s">
        <v>26</v>
      </c>
      <c r="B113" s="53">
        <v>216</v>
      </c>
      <c r="C113" s="53">
        <v>189183960</v>
      </c>
      <c r="D113" s="196">
        <f t="shared" si="5"/>
        <v>875851.66666666663</v>
      </c>
      <c r="E113" s="211">
        <v>26</v>
      </c>
      <c r="F113" s="212">
        <v>1.432351859533969</v>
      </c>
    </row>
    <row r="114" spans="1:6" s="5" customFormat="1" ht="10.199999999999999" x14ac:dyDescent="0.2">
      <c r="A114" s="7" t="s">
        <v>27</v>
      </c>
      <c r="B114" s="125">
        <v>216</v>
      </c>
      <c r="C114" s="180">
        <v>178740233</v>
      </c>
      <c r="D114" s="196">
        <f t="shared" si="5"/>
        <v>827501.07870370371</v>
      </c>
      <c r="E114" s="138">
        <v>27</v>
      </c>
      <c r="F114" s="127">
        <v>1.5582275978122955</v>
      </c>
    </row>
    <row r="115" spans="1:6" s="5" customFormat="1" ht="10.199999999999999" x14ac:dyDescent="0.2">
      <c r="A115" s="7" t="s">
        <v>28</v>
      </c>
      <c r="B115" s="53">
        <v>180</v>
      </c>
      <c r="C115" s="53">
        <v>149156826</v>
      </c>
      <c r="D115" s="196">
        <f t="shared" si="5"/>
        <v>828649.03333333333</v>
      </c>
      <c r="E115" s="211">
        <v>28</v>
      </c>
      <c r="F115" s="212">
        <v>1.6409424577725997</v>
      </c>
    </row>
    <row r="116" spans="1:6" s="5" customFormat="1" ht="10.199999999999999" x14ac:dyDescent="0.2">
      <c r="A116" s="7" t="s">
        <v>29</v>
      </c>
      <c r="B116" s="53">
        <v>227</v>
      </c>
      <c r="C116" s="53">
        <v>172310783</v>
      </c>
      <c r="D116" s="196">
        <f t="shared" si="5"/>
        <v>759078.33920704841</v>
      </c>
      <c r="E116" s="211">
        <v>27</v>
      </c>
      <c r="F116" s="212">
        <v>1.6532019209151874</v>
      </c>
    </row>
    <row r="117" spans="1:6" s="5" customFormat="1" ht="10.199999999999999" x14ac:dyDescent="0.2">
      <c r="A117" s="7" t="s">
        <v>30</v>
      </c>
      <c r="B117" s="125">
        <v>196</v>
      </c>
      <c r="C117" s="137">
        <v>144181497</v>
      </c>
      <c r="D117" s="196">
        <f>C117/B117</f>
        <v>735619.88265306118</v>
      </c>
      <c r="E117" s="138">
        <v>27</v>
      </c>
      <c r="F117" s="127">
        <v>1.6320104746172805</v>
      </c>
    </row>
    <row r="118" spans="1:6" s="5" customFormat="1" ht="10.199999999999999" x14ac:dyDescent="0.2">
      <c r="A118" s="7" t="s">
        <v>31</v>
      </c>
      <c r="B118" s="125">
        <v>492</v>
      </c>
      <c r="C118" s="137">
        <v>285494867</v>
      </c>
      <c r="D118" s="196">
        <f>C118/B118</f>
        <v>580274.11991869914</v>
      </c>
      <c r="E118" s="138">
        <v>30</v>
      </c>
      <c r="F118" s="127">
        <v>1.7531900704890782</v>
      </c>
    </row>
    <row r="119" spans="1:6" s="5" customFormat="1" ht="10.199999999999999" x14ac:dyDescent="0.2">
      <c r="A119" s="7"/>
      <c r="B119" s="154"/>
      <c r="C119" s="154"/>
      <c r="D119" s="162"/>
      <c r="E119" s="155"/>
      <c r="F119" s="156"/>
    </row>
    <row r="120" spans="1:6" s="50" customFormat="1" ht="10.199999999999999" x14ac:dyDescent="0.2">
      <c r="A120" s="29" t="s">
        <v>0</v>
      </c>
      <c r="B120" s="83">
        <f>SUM(B107:B118)</f>
        <v>3184</v>
      </c>
      <c r="C120" s="83">
        <f>SUM(C107:C118)</f>
        <v>2320756619</v>
      </c>
      <c r="D120" s="97">
        <f>C120/B120</f>
        <v>728880.84767587937</v>
      </c>
      <c r="E120" s="85">
        <f>(($C107*E107)+($C108*E108)+($C109*E109)+($C110*E110)+($C111*E111)+($C112*E112)+($C113*E113)+($C114*E114)+($C115*E115)+($C116*E116)+($C117*E117)+($C118*E118))/$C120</f>
        <v>28.552244381210574</v>
      </c>
      <c r="F120" s="86">
        <f>(($C107*F107)+($C108*F108)+($C109*F109)+($C110*F110)+($C111*F111)+($C112*F112)+($C113*F113)+($C114*F114)+($C115*F115)+($C116*F116)+($C117*F117)+($C118*F118))/$C120</f>
        <v>1.6221565157798219</v>
      </c>
    </row>
    <row r="121" spans="1:6" s="50" customFormat="1" ht="10.199999999999999" x14ac:dyDescent="0.2">
      <c r="A121" s="9"/>
      <c r="B121" s="154"/>
      <c r="C121" s="154"/>
      <c r="D121" s="160"/>
      <c r="E121" s="155"/>
      <c r="F121" s="156"/>
    </row>
    <row r="122" spans="1:6" s="50" customFormat="1" ht="10.199999999999999" x14ac:dyDescent="0.2">
      <c r="A122" s="9" t="s">
        <v>73</v>
      </c>
      <c r="B122" s="154"/>
      <c r="C122" s="154"/>
      <c r="D122" s="160"/>
      <c r="E122" s="155"/>
      <c r="F122" s="156"/>
    </row>
    <row r="123" spans="1:6" s="50" customFormat="1" ht="10.199999999999999" x14ac:dyDescent="0.2">
      <c r="A123" s="7" t="s">
        <v>20</v>
      </c>
      <c r="B123" s="136">
        <v>264</v>
      </c>
      <c r="C123" s="137">
        <v>126299360</v>
      </c>
      <c r="D123" s="197">
        <f t="shared" ref="D123:D133" si="6">C123/B123</f>
        <v>478406.66666666669</v>
      </c>
      <c r="E123" s="138">
        <v>51</v>
      </c>
      <c r="F123" s="127">
        <v>2.1779073258961881</v>
      </c>
    </row>
    <row r="124" spans="1:6" s="50" customFormat="1" ht="10.199999999999999" x14ac:dyDescent="0.2">
      <c r="A124" s="7" t="s">
        <v>21</v>
      </c>
      <c r="B124" s="125">
        <v>90</v>
      </c>
      <c r="C124" s="180">
        <v>40226865</v>
      </c>
      <c r="D124" s="197">
        <f t="shared" si="6"/>
        <v>446965.16666666669</v>
      </c>
      <c r="E124" s="176">
        <v>51</v>
      </c>
      <c r="F124" s="127">
        <v>2.181324157375923</v>
      </c>
    </row>
    <row r="125" spans="1:6" s="50" customFormat="1" ht="10.199999999999999" x14ac:dyDescent="0.2">
      <c r="A125" s="7" t="s">
        <v>22</v>
      </c>
      <c r="B125" s="125">
        <v>51</v>
      </c>
      <c r="C125" s="125">
        <v>22686436</v>
      </c>
      <c r="D125" s="197">
        <f t="shared" si="6"/>
        <v>444832.07843137253</v>
      </c>
      <c r="E125" s="138">
        <v>47</v>
      </c>
      <c r="F125" s="190">
        <v>2.1315412081474587</v>
      </c>
    </row>
    <row r="126" spans="1:6" s="50" customFormat="1" ht="10.199999999999999" x14ac:dyDescent="0.2">
      <c r="A126" s="7" t="s">
        <v>23</v>
      </c>
      <c r="B126" s="125">
        <v>105</v>
      </c>
      <c r="C126" s="125">
        <v>56534707</v>
      </c>
      <c r="D126" s="197">
        <f t="shared" si="6"/>
        <v>538425.78095238097</v>
      </c>
      <c r="E126" s="138">
        <v>53</v>
      </c>
      <c r="F126" s="190">
        <v>1.9918831789470492</v>
      </c>
    </row>
    <row r="127" spans="1:6" s="50" customFormat="1" ht="10.199999999999999" x14ac:dyDescent="0.2">
      <c r="A127" s="7" t="s">
        <v>24</v>
      </c>
      <c r="B127" s="125">
        <v>89</v>
      </c>
      <c r="C127" s="180">
        <v>44735553</v>
      </c>
      <c r="D127" s="197">
        <f t="shared" si="6"/>
        <v>502646.6629213483</v>
      </c>
      <c r="E127" s="138">
        <v>54</v>
      </c>
      <c r="F127" s="190">
        <v>2</v>
      </c>
    </row>
    <row r="128" spans="1:6" s="50" customFormat="1" ht="10.199999999999999" x14ac:dyDescent="0.2">
      <c r="A128" s="7" t="s">
        <v>25</v>
      </c>
      <c r="B128" s="125">
        <v>115</v>
      </c>
      <c r="C128" s="125">
        <v>59241337</v>
      </c>
      <c r="D128" s="197">
        <f t="shared" si="6"/>
        <v>515142.06086956523</v>
      </c>
      <c r="E128" s="138">
        <v>53</v>
      </c>
      <c r="F128" s="190">
        <v>1.9961510085432406</v>
      </c>
    </row>
    <row r="129" spans="1:6" s="50" customFormat="1" ht="10.199999999999999" x14ac:dyDescent="0.2">
      <c r="A129" s="7" t="s">
        <v>26</v>
      </c>
      <c r="B129" s="125">
        <v>91</v>
      </c>
      <c r="C129" s="125">
        <v>39400182</v>
      </c>
      <c r="D129" s="197">
        <f t="shared" si="6"/>
        <v>432969.03296703298</v>
      </c>
      <c r="E129" s="138">
        <v>50</v>
      </c>
      <c r="F129" s="127">
        <v>2</v>
      </c>
    </row>
    <row r="130" spans="1:6" s="50" customFormat="1" ht="10.199999999999999" x14ac:dyDescent="0.2">
      <c r="A130" s="7" t="s">
        <v>27</v>
      </c>
      <c r="B130" s="125">
        <v>333</v>
      </c>
      <c r="C130" s="125">
        <v>191693383</v>
      </c>
      <c r="D130" s="197">
        <f t="shared" si="6"/>
        <v>575655.80480480485</v>
      </c>
      <c r="E130" s="213">
        <v>53</v>
      </c>
      <c r="F130" s="127">
        <v>1.9626317936076072</v>
      </c>
    </row>
    <row r="131" spans="1:6" s="50" customFormat="1" ht="10.199999999999999" x14ac:dyDescent="0.2">
      <c r="A131" s="7" t="s">
        <v>28</v>
      </c>
      <c r="B131" s="125">
        <v>132</v>
      </c>
      <c r="C131" s="125">
        <v>73151411</v>
      </c>
      <c r="D131" s="197">
        <f t="shared" si="6"/>
        <v>554177.35606060608</v>
      </c>
      <c r="E131" s="214">
        <v>51</v>
      </c>
      <c r="F131" s="127">
        <v>1.9777794582800323</v>
      </c>
    </row>
    <row r="132" spans="1:6" s="50" customFormat="1" ht="10.199999999999999" x14ac:dyDescent="0.2">
      <c r="A132" s="7" t="s">
        <v>29</v>
      </c>
      <c r="B132" s="125">
        <v>108</v>
      </c>
      <c r="C132" s="125">
        <v>61751788</v>
      </c>
      <c r="D132" s="197">
        <f t="shared" si="6"/>
        <v>571775.81481481483</v>
      </c>
      <c r="E132" s="214">
        <v>53</v>
      </c>
      <c r="F132" s="177">
        <v>1.9658092413453681</v>
      </c>
    </row>
    <row r="133" spans="1:6" s="50" customFormat="1" ht="10.199999999999999" x14ac:dyDescent="0.2">
      <c r="A133" s="7" t="s">
        <v>30</v>
      </c>
      <c r="B133" s="125">
        <v>85</v>
      </c>
      <c r="C133" s="125">
        <v>42918415</v>
      </c>
      <c r="D133" s="197">
        <f t="shared" si="6"/>
        <v>504922.5294117647</v>
      </c>
      <c r="E133" s="213">
        <v>50</v>
      </c>
      <c r="F133" s="127">
        <v>1.9724304399405244</v>
      </c>
    </row>
    <row r="134" spans="1:6" s="50" customFormat="1" ht="10.199999999999999" x14ac:dyDescent="0.2">
      <c r="A134" s="7" t="s">
        <v>31</v>
      </c>
      <c r="B134" s="78">
        <v>413</v>
      </c>
      <c r="C134" s="78">
        <v>225180489</v>
      </c>
      <c r="D134" s="197">
        <f>C134/B134</f>
        <v>545231.20823244553</v>
      </c>
      <c r="E134" s="80">
        <v>53</v>
      </c>
      <c r="F134" s="81">
        <v>1.9725894702182656</v>
      </c>
    </row>
    <row r="135" spans="1:6" s="50" customFormat="1" ht="10.199999999999999" x14ac:dyDescent="0.2">
      <c r="A135" s="9"/>
      <c r="B135" s="154"/>
      <c r="C135" s="154"/>
      <c r="D135" s="198"/>
      <c r="E135" s="155"/>
      <c r="F135" s="156"/>
    </row>
    <row r="136" spans="1:6" s="50" customFormat="1" ht="10.199999999999999" x14ac:dyDescent="0.2">
      <c r="A136" s="29" t="s">
        <v>0</v>
      </c>
      <c r="B136" s="83">
        <f>SUM(B123:B135)</f>
        <v>1876</v>
      </c>
      <c r="C136" s="83">
        <f>SUM(C123:C135)</f>
        <v>983819926</v>
      </c>
      <c r="D136" s="199">
        <f>C136/B136</f>
        <v>524424.26759061834</v>
      </c>
      <c r="E136" s="85">
        <f>(($C123*E123)+($C124*E124)+($C125*E125)+($C126*E126)+($C127*E127)+($C128*E128)+($C129*E129)+($C130*E130)+($C131*E131)+($C132*E132)+($C133*E133)+($C134*E134))/$C136</f>
        <v>52.168857933865432</v>
      </c>
      <c r="F136" s="86">
        <f>(($C123*F123)+($C124*F124)+($C125*F125)+($C126*F126)+($C127*F127)+($C128*F128)+($C129*F129)+($C130*F130)+($C131*F131)+($C132*F132)+($C133*F133)+($C134*F134))/$C136</f>
        <v>2.014032428552377</v>
      </c>
    </row>
    <row r="137" spans="1:6" s="50" customFormat="1" ht="10.199999999999999" x14ac:dyDescent="0.2">
      <c r="A137" s="32"/>
      <c r="B137" s="87"/>
      <c r="C137" s="87"/>
      <c r="D137" s="98"/>
      <c r="E137" s="88"/>
      <c r="F137" s="89"/>
    </row>
    <row r="138" spans="1:6" s="50" customFormat="1" ht="10.199999999999999" x14ac:dyDescent="0.2">
      <c r="A138" s="9" t="s">
        <v>89</v>
      </c>
      <c r="B138" s="78"/>
      <c r="C138" s="78"/>
      <c r="D138" s="99"/>
      <c r="E138" s="80"/>
      <c r="F138" s="81"/>
    </row>
    <row r="139" spans="1:6" s="50" customFormat="1" ht="10.199999999999999" x14ac:dyDescent="0.2">
      <c r="A139" s="7" t="s">
        <v>20</v>
      </c>
      <c r="B139" s="136">
        <v>103</v>
      </c>
      <c r="C139" s="125">
        <v>65547671</v>
      </c>
      <c r="D139" s="95">
        <f t="shared" ref="D139:D150" si="7">C139/B139</f>
        <v>636385.15533980587</v>
      </c>
      <c r="E139" s="138">
        <v>34</v>
      </c>
      <c r="F139" s="189">
        <v>1.9821796376258738</v>
      </c>
    </row>
    <row r="140" spans="1:6" s="50" customFormat="1" ht="10.199999999999999" x14ac:dyDescent="0.2">
      <c r="A140" s="7" t="s">
        <v>21</v>
      </c>
      <c r="B140" s="125">
        <v>57</v>
      </c>
      <c r="C140" s="180">
        <v>28216627</v>
      </c>
      <c r="D140" s="124">
        <f t="shared" si="7"/>
        <v>495028.5438596491</v>
      </c>
      <c r="E140" s="176">
        <v>36</v>
      </c>
      <c r="F140" s="127">
        <v>2.057048217350713</v>
      </c>
    </row>
    <row r="141" spans="1:6" s="50" customFormat="1" ht="10.199999999999999" x14ac:dyDescent="0.2">
      <c r="A141" s="7" t="s">
        <v>22</v>
      </c>
      <c r="B141" s="125">
        <v>340</v>
      </c>
      <c r="C141" s="125">
        <v>200027534</v>
      </c>
      <c r="D141" s="124">
        <f t="shared" si="7"/>
        <v>588316.27647058829</v>
      </c>
      <c r="E141" s="138">
        <v>36</v>
      </c>
      <c r="F141" s="127">
        <v>2.0152400982456746</v>
      </c>
    </row>
    <row r="142" spans="1:6" s="50" customFormat="1" ht="10.199999999999999" x14ac:dyDescent="0.2">
      <c r="A142" s="7" t="s">
        <v>23</v>
      </c>
      <c r="B142" s="125">
        <v>277</v>
      </c>
      <c r="C142" s="125">
        <v>192785058</v>
      </c>
      <c r="D142" s="124">
        <f t="shared" si="7"/>
        <v>695974.93862815888</v>
      </c>
      <c r="E142" s="138">
        <v>36</v>
      </c>
      <c r="F142" s="127">
        <v>1.9372327582047359</v>
      </c>
    </row>
    <row r="143" spans="1:6" s="50" customFormat="1" ht="10.199999999999999" x14ac:dyDescent="0.2">
      <c r="A143" s="7" t="s">
        <v>24</v>
      </c>
      <c r="B143" s="125">
        <v>137</v>
      </c>
      <c r="C143" s="180">
        <v>86579417</v>
      </c>
      <c r="D143" s="96">
        <f t="shared" si="7"/>
        <v>631966.54744525545</v>
      </c>
      <c r="E143" s="138">
        <v>35</v>
      </c>
      <c r="F143" s="189">
        <v>1.9458275611858185</v>
      </c>
    </row>
    <row r="144" spans="1:6" s="50" customFormat="1" ht="10.199999999999999" x14ac:dyDescent="0.2">
      <c r="A144" s="7" t="s">
        <v>25</v>
      </c>
      <c r="B144" s="74">
        <v>299</v>
      </c>
      <c r="C144" s="74">
        <v>393328525</v>
      </c>
      <c r="D144" s="96">
        <f t="shared" si="7"/>
        <v>1315480.0167224081</v>
      </c>
      <c r="E144" s="82">
        <v>46</v>
      </c>
      <c r="F144" s="169">
        <v>1.6969783394428359</v>
      </c>
    </row>
    <row r="145" spans="1:6" s="50" customFormat="1" ht="10.199999999999999" x14ac:dyDescent="0.2">
      <c r="A145" s="7" t="s">
        <v>26</v>
      </c>
      <c r="B145" s="78">
        <v>108</v>
      </c>
      <c r="C145" s="78">
        <v>121377717</v>
      </c>
      <c r="D145" s="96">
        <f t="shared" si="7"/>
        <v>1123867.75</v>
      </c>
      <c r="E145" s="80">
        <v>42</v>
      </c>
      <c r="F145" s="81">
        <v>1.7104772390800529</v>
      </c>
    </row>
    <row r="146" spans="1:6" s="50" customFormat="1" ht="10.199999999999999" x14ac:dyDescent="0.2">
      <c r="A146" s="7" t="s">
        <v>27</v>
      </c>
      <c r="B146" s="74">
        <v>298</v>
      </c>
      <c r="C146" s="74">
        <v>250269867</v>
      </c>
      <c r="D146" s="96">
        <f t="shared" si="7"/>
        <v>839831.76845637581</v>
      </c>
      <c r="E146" s="80">
        <v>39</v>
      </c>
      <c r="F146" s="81">
        <v>1.9260511808638952</v>
      </c>
    </row>
    <row r="147" spans="1:6" s="50" customFormat="1" ht="10.199999999999999" x14ac:dyDescent="0.2">
      <c r="A147" s="7" t="s">
        <v>28</v>
      </c>
      <c r="B147" s="136">
        <v>246</v>
      </c>
      <c r="C147" s="137">
        <v>229257035</v>
      </c>
      <c r="D147" s="96">
        <f t="shared" si="7"/>
        <v>931939.16666666663</v>
      </c>
      <c r="E147" s="138">
        <v>42</v>
      </c>
      <c r="F147" s="127">
        <v>1.8990573818596233</v>
      </c>
    </row>
    <row r="148" spans="1:6" s="50" customFormat="1" ht="10.199999999999999" x14ac:dyDescent="0.2">
      <c r="A148" s="145" t="s">
        <v>29</v>
      </c>
      <c r="B148" s="172">
        <v>170</v>
      </c>
      <c r="C148" s="133">
        <v>124638930</v>
      </c>
      <c r="D148" s="96">
        <f t="shared" si="7"/>
        <v>733170.17647058819</v>
      </c>
      <c r="E148" s="80">
        <v>40</v>
      </c>
      <c r="F148" s="81">
        <v>1.9604644645938472</v>
      </c>
    </row>
    <row r="149" spans="1:6" s="50" customFormat="1" ht="10.199999999999999" x14ac:dyDescent="0.2">
      <c r="A149" s="145" t="s">
        <v>30</v>
      </c>
      <c r="B149" s="171">
        <v>443</v>
      </c>
      <c r="C149" s="141">
        <v>351549224</v>
      </c>
      <c r="D149" s="96">
        <f t="shared" si="7"/>
        <v>793564.83972911967</v>
      </c>
      <c r="E149" s="82">
        <v>42</v>
      </c>
      <c r="F149" s="169">
        <v>1.9339647628122769</v>
      </c>
    </row>
    <row r="150" spans="1:6" s="50" customFormat="1" ht="10.199999999999999" x14ac:dyDescent="0.2">
      <c r="A150" s="145" t="s">
        <v>31</v>
      </c>
      <c r="B150" s="125">
        <v>377</v>
      </c>
      <c r="C150" s="125">
        <v>320757546</v>
      </c>
      <c r="D150" s="96">
        <f t="shared" si="7"/>
        <v>850815.7718832891</v>
      </c>
      <c r="E150" s="138">
        <v>43</v>
      </c>
      <c r="F150" s="190">
        <v>1.9141473654060193</v>
      </c>
    </row>
    <row r="151" spans="1:6" s="50" customFormat="1" ht="10.199999999999999" x14ac:dyDescent="0.2">
      <c r="A151" s="7"/>
      <c r="B151" s="78"/>
      <c r="C151" s="78"/>
      <c r="D151" s="96"/>
      <c r="E151" s="80"/>
      <c r="F151" s="81"/>
    </row>
    <row r="152" spans="1:6" s="50" customFormat="1" ht="10.199999999999999" x14ac:dyDescent="0.2">
      <c r="A152" s="29" t="s">
        <v>0</v>
      </c>
      <c r="B152" s="83">
        <f>SUM(B139:B151)</f>
        <v>2855</v>
      </c>
      <c r="C152" s="83">
        <f>SUM(C139:C151)</f>
        <v>2364335151</v>
      </c>
      <c r="D152" s="97">
        <f>C152/B152</f>
        <v>828138.40665499121</v>
      </c>
      <c r="E152" s="85">
        <f>(($C139*E139)+($C140*E140)+($C141*E141)+($C142*E142)+($C143*E143)+($C144*E144)+($C145*E145)+($C146*E146)+($C147*E147)+($C148*E148)+($C149*E149)+($C150*E150))/$C152</f>
        <v>40.831541114282572</v>
      </c>
      <c r="F152" s="86">
        <f>(($C139*F139)+($C140*F140)+($C141*F141)+($C142*F142)+($C143*F143)+($C144*F144)+($C145*F145)+($C146*F146)+($C147*F147)+($C148*F148)+($C149*F149)+($C150*F150))/$C152</f>
        <v>1.88793527654997</v>
      </c>
    </row>
    <row r="153" spans="1:6" s="5" customFormat="1" ht="10.199999999999999" x14ac:dyDescent="0.2">
      <c r="A153" s="9"/>
      <c r="B153" s="154"/>
      <c r="C153" s="154"/>
      <c r="D153" s="159"/>
      <c r="E153" s="155"/>
      <c r="F153" s="156"/>
    </row>
    <row r="154" spans="1:6" s="5" customFormat="1" ht="10.199999999999999" x14ac:dyDescent="0.2">
      <c r="A154" s="9" t="s">
        <v>76</v>
      </c>
      <c r="B154" s="154"/>
      <c r="C154" s="154"/>
      <c r="D154" s="160"/>
      <c r="E154" s="155"/>
      <c r="F154" s="156"/>
    </row>
    <row r="155" spans="1:6" s="69" customFormat="1" ht="12" x14ac:dyDescent="0.25">
      <c r="A155" s="7" t="s">
        <v>20</v>
      </c>
      <c r="B155" s="53">
        <v>0</v>
      </c>
      <c r="C155" s="53">
        <v>0</v>
      </c>
      <c r="D155" s="96">
        <v>0</v>
      </c>
      <c r="E155" s="206">
        <v>0</v>
      </c>
      <c r="F155" s="25">
        <v>0</v>
      </c>
    </row>
    <row r="156" spans="1:6" s="5" customFormat="1" ht="10.199999999999999" x14ac:dyDescent="0.2">
      <c r="A156" s="7" t="s">
        <v>21</v>
      </c>
      <c r="B156" s="136">
        <v>0</v>
      </c>
      <c r="C156" s="125">
        <v>0</v>
      </c>
      <c r="D156" s="96">
        <v>0</v>
      </c>
      <c r="E156" s="153">
        <v>0</v>
      </c>
      <c r="F156" s="127">
        <v>0</v>
      </c>
    </row>
    <row r="157" spans="1:6" s="5" customFormat="1" ht="10.199999999999999" x14ac:dyDescent="0.2">
      <c r="A157" s="7" t="s">
        <v>22</v>
      </c>
      <c r="B157" s="125">
        <v>0</v>
      </c>
      <c r="C157" s="125">
        <v>0</v>
      </c>
      <c r="D157" s="96">
        <v>0</v>
      </c>
      <c r="E157" s="138">
        <v>0</v>
      </c>
      <c r="F157" s="127">
        <v>0</v>
      </c>
    </row>
    <row r="158" spans="1:6" s="5" customFormat="1" ht="10.199999999999999" x14ac:dyDescent="0.2">
      <c r="A158" s="7" t="s">
        <v>23</v>
      </c>
      <c r="B158" s="203">
        <v>0</v>
      </c>
      <c r="C158" s="203">
        <v>0</v>
      </c>
      <c r="D158" s="96">
        <v>0</v>
      </c>
      <c r="E158" s="204">
        <v>0</v>
      </c>
      <c r="F158" s="205">
        <v>0</v>
      </c>
    </row>
    <row r="159" spans="1:6" s="5" customFormat="1" ht="10.199999999999999" x14ac:dyDescent="0.2">
      <c r="A159" s="7" t="s">
        <v>24</v>
      </c>
      <c r="B159" s="18">
        <v>0</v>
      </c>
      <c r="C159" s="18">
        <v>0</v>
      </c>
      <c r="D159" s="196">
        <v>0</v>
      </c>
      <c r="E159" s="204">
        <v>0</v>
      </c>
      <c r="F159" s="205">
        <v>0</v>
      </c>
    </row>
    <row r="160" spans="1:6" s="5" customFormat="1" ht="10.199999999999999" x14ac:dyDescent="0.2">
      <c r="A160" s="7" t="s">
        <v>25</v>
      </c>
      <c r="B160" s="18">
        <v>0</v>
      </c>
      <c r="C160" s="18">
        <v>0</v>
      </c>
      <c r="D160" s="196">
        <v>0</v>
      </c>
      <c r="E160" s="204">
        <v>0</v>
      </c>
      <c r="F160" s="205">
        <v>0</v>
      </c>
    </row>
    <row r="161" spans="1:6" s="5" customFormat="1" ht="10.199999999999999" x14ac:dyDescent="0.2">
      <c r="A161" s="7" t="s">
        <v>26</v>
      </c>
      <c r="B161" s="18">
        <v>0</v>
      </c>
      <c r="C161" s="18">
        <v>0</v>
      </c>
      <c r="D161" s="96">
        <v>0</v>
      </c>
      <c r="E161" s="204">
        <v>0</v>
      </c>
      <c r="F161" s="205">
        <v>0</v>
      </c>
    </row>
    <row r="162" spans="1:6" s="5" customFormat="1" ht="10.199999999999999" x14ac:dyDescent="0.2">
      <c r="A162" s="7" t="s">
        <v>27</v>
      </c>
      <c r="B162" s="18">
        <v>0</v>
      </c>
      <c r="C162" s="18">
        <v>0</v>
      </c>
      <c r="D162" s="96">
        <v>0</v>
      </c>
      <c r="E162" s="204">
        <v>0</v>
      </c>
      <c r="F162" s="205">
        <v>0</v>
      </c>
    </row>
    <row r="163" spans="1:6" s="5" customFormat="1" ht="10.199999999999999" x14ac:dyDescent="0.2">
      <c r="A163" s="7" t="s">
        <v>28</v>
      </c>
      <c r="B163" s="18">
        <v>0</v>
      </c>
      <c r="C163" s="18">
        <v>0</v>
      </c>
      <c r="D163" s="196">
        <v>0</v>
      </c>
      <c r="E163" s="204">
        <v>0</v>
      </c>
      <c r="F163" s="205">
        <v>0</v>
      </c>
    </row>
    <row r="164" spans="1:6" s="5" customFormat="1" ht="10.199999999999999" x14ac:dyDescent="0.2">
      <c r="A164" s="7" t="s">
        <v>29</v>
      </c>
      <c r="B164" s="18">
        <v>0</v>
      </c>
      <c r="C164" s="18">
        <v>0</v>
      </c>
      <c r="D164" s="196">
        <v>0</v>
      </c>
      <c r="E164" s="204">
        <v>0</v>
      </c>
      <c r="F164" s="205">
        <v>0</v>
      </c>
    </row>
    <row r="165" spans="1:6" s="5" customFormat="1" ht="10.199999999999999" x14ac:dyDescent="0.2">
      <c r="A165" s="7" t="s">
        <v>30</v>
      </c>
      <c r="B165" s="18">
        <v>2</v>
      </c>
      <c r="C165" s="18">
        <v>974811</v>
      </c>
      <c r="D165" s="196">
        <f>C165/B165</f>
        <v>487405.5</v>
      </c>
      <c r="E165" s="204">
        <v>31</v>
      </c>
      <c r="F165" s="205">
        <v>1.92</v>
      </c>
    </row>
    <row r="166" spans="1:6" s="5" customFormat="1" ht="10.199999999999999" x14ac:dyDescent="0.2">
      <c r="A166" s="7" t="s">
        <v>31</v>
      </c>
      <c r="B166" s="18">
        <v>2</v>
      </c>
      <c r="C166" s="18">
        <v>469036</v>
      </c>
      <c r="D166" s="196">
        <f>C166/B166</f>
        <v>234518</v>
      </c>
      <c r="E166" s="204">
        <v>22</v>
      </c>
      <c r="F166" s="205">
        <v>1.92</v>
      </c>
    </row>
    <row r="167" spans="1:6" s="5" customFormat="1" ht="10.199999999999999" x14ac:dyDescent="0.2">
      <c r="A167" s="9"/>
      <c r="B167" s="154"/>
      <c r="C167" s="154"/>
      <c r="D167" s="160"/>
      <c r="E167" s="156"/>
      <c r="F167" s="156"/>
    </row>
    <row r="168" spans="1:6" s="5" customFormat="1" ht="10.199999999999999" x14ac:dyDescent="0.2">
      <c r="A168" s="29" t="s">
        <v>0</v>
      </c>
      <c r="B168" s="83">
        <f>SUM(B155:B167)</f>
        <v>4</v>
      </c>
      <c r="C168" s="83">
        <f>SUM(C155:C167)</f>
        <v>1443847</v>
      </c>
      <c r="D168" s="97">
        <f>C168/B168</f>
        <v>360961.75</v>
      </c>
      <c r="E168" s="85">
        <f>(($C155*E155)+($C156*E156)+($C157*E157)+($C158*E158)+($C159*E159)+($C160*E160)+($C161*E161)+($C162*E162)+($C163*E163)+($C164*E164)+($C165*E165)+($C166*E166))/$C168</f>
        <v>28.076335650522527</v>
      </c>
      <c r="F168" s="86">
        <f>(($C155*F155)+($C156*F156)+($C157*F157)+($C158*F158)+($C159*F159)+($C160*F160)+($C161*F161)+($C162*F162)+($C163*F163)+($C164*F164)+($C165*F165)+($C166*F166))/$C168</f>
        <v>1.92</v>
      </c>
    </row>
    <row r="169" spans="1:6" s="5" customFormat="1" ht="10.199999999999999" x14ac:dyDescent="0.2">
      <c r="A169" s="9"/>
      <c r="B169" s="154"/>
      <c r="C169" s="154"/>
      <c r="D169" s="160"/>
      <c r="E169" s="155"/>
      <c r="F169" s="156"/>
    </row>
    <row r="170" spans="1:6" s="5" customFormat="1" ht="10.199999999999999" x14ac:dyDescent="0.2">
      <c r="A170" s="9" t="s">
        <v>87</v>
      </c>
      <c r="B170" s="78"/>
      <c r="C170" s="78"/>
      <c r="D170" s="99"/>
      <c r="E170" s="80"/>
      <c r="F170" s="81"/>
    </row>
    <row r="171" spans="1:6" s="5" customFormat="1" ht="10.199999999999999" x14ac:dyDescent="0.2">
      <c r="A171" s="7" t="s">
        <v>20</v>
      </c>
      <c r="B171" s="193">
        <v>257</v>
      </c>
      <c r="C171" s="215">
        <v>289218423</v>
      </c>
      <c r="D171" s="96">
        <f t="shared" ref="D171:D176" si="8">C171/B171</f>
        <v>1125363.5136186772</v>
      </c>
      <c r="E171" s="138">
        <v>57</v>
      </c>
      <c r="F171" s="190">
        <v>1.92</v>
      </c>
    </row>
    <row r="172" spans="1:6" s="5" customFormat="1" ht="10.199999999999999" x14ac:dyDescent="0.2">
      <c r="A172" s="7" t="s">
        <v>21</v>
      </c>
      <c r="B172" s="125">
        <v>71</v>
      </c>
      <c r="C172" s="180">
        <v>80125550</v>
      </c>
      <c r="D172" s="96">
        <f t="shared" si="8"/>
        <v>1128528.8732394367</v>
      </c>
      <c r="E172" s="176">
        <v>56</v>
      </c>
      <c r="F172" s="127">
        <v>1.92</v>
      </c>
    </row>
    <row r="173" spans="1:6" x14ac:dyDescent="0.25">
      <c r="A173" s="7" t="s">
        <v>22</v>
      </c>
      <c r="B173" s="193">
        <v>78</v>
      </c>
      <c r="C173" s="193">
        <v>96371884</v>
      </c>
      <c r="D173" s="96">
        <f t="shared" si="8"/>
        <v>1235536.9743589743</v>
      </c>
      <c r="E173" s="138">
        <v>57</v>
      </c>
      <c r="F173" s="190">
        <v>1.92</v>
      </c>
    </row>
    <row r="174" spans="1:6" x14ac:dyDescent="0.25">
      <c r="A174" s="7" t="s">
        <v>23</v>
      </c>
      <c r="B174" s="201">
        <v>102</v>
      </c>
      <c r="C174" s="125">
        <v>102066074</v>
      </c>
      <c r="D174" s="96">
        <f t="shared" si="8"/>
        <v>1000647.7843137255</v>
      </c>
      <c r="E174" s="202">
        <v>56</v>
      </c>
      <c r="F174" s="127">
        <v>1.92</v>
      </c>
    </row>
    <row r="175" spans="1:6" x14ac:dyDescent="0.25">
      <c r="A175" s="7" t="s">
        <v>24</v>
      </c>
      <c r="B175" s="125">
        <v>110</v>
      </c>
      <c r="C175" s="125">
        <v>129020005</v>
      </c>
      <c r="D175" s="96">
        <f t="shared" si="8"/>
        <v>1172909.1363636365</v>
      </c>
      <c r="E175" s="208">
        <v>56</v>
      </c>
      <c r="F175" s="177">
        <v>1.92</v>
      </c>
    </row>
    <row r="176" spans="1:6" x14ac:dyDescent="0.25">
      <c r="A176" s="7" t="s">
        <v>25</v>
      </c>
      <c r="B176" s="193">
        <v>108</v>
      </c>
      <c r="C176" s="193">
        <v>99706886</v>
      </c>
      <c r="D176" s="96">
        <f t="shared" si="8"/>
        <v>923211.90740740742</v>
      </c>
      <c r="E176" s="138">
        <v>55</v>
      </c>
      <c r="F176" s="190">
        <v>1.92</v>
      </c>
    </row>
    <row r="177" spans="1:6" x14ac:dyDescent="0.25">
      <c r="A177" s="7" t="s">
        <v>26</v>
      </c>
      <c r="B177" s="78"/>
      <c r="C177" s="78"/>
      <c r="D177" s="96">
        <v>0</v>
      </c>
      <c r="E177" s="80"/>
      <c r="F177" s="81"/>
    </row>
    <row r="178" spans="1:6" x14ac:dyDescent="0.25">
      <c r="A178" s="7" t="s">
        <v>27</v>
      </c>
      <c r="B178" s="78"/>
      <c r="C178" s="78"/>
      <c r="D178" s="96">
        <v>0</v>
      </c>
      <c r="E178" s="80"/>
      <c r="F178" s="81"/>
    </row>
    <row r="179" spans="1:6" x14ac:dyDescent="0.25">
      <c r="A179" s="7" t="s">
        <v>28</v>
      </c>
      <c r="B179" s="142"/>
      <c r="C179" s="141"/>
      <c r="D179" s="96">
        <v>0</v>
      </c>
      <c r="E179" s="82"/>
      <c r="F179" s="82"/>
    </row>
    <row r="180" spans="1:6" x14ac:dyDescent="0.25">
      <c r="A180" s="7" t="s">
        <v>29</v>
      </c>
      <c r="B180" s="78"/>
      <c r="C180" s="78"/>
      <c r="D180" s="96">
        <v>0</v>
      </c>
      <c r="E180" s="80"/>
      <c r="F180" s="81"/>
    </row>
    <row r="181" spans="1:6" x14ac:dyDescent="0.25">
      <c r="A181" s="7" t="s">
        <v>30</v>
      </c>
      <c r="B181" s="136"/>
      <c r="C181" s="137"/>
      <c r="D181" s="96">
        <v>0</v>
      </c>
      <c r="E181" s="138"/>
      <c r="F181" s="138"/>
    </row>
    <row r="182" spans="1:6" x14ac:dyDescent="0.25">
      <c r="A182" s="7" t="s">
        <v>31</v>
      </c>
      <c r="B182" s="125"/>
      <c r="C182" s="137"/>
      <c r="D182" s="96">
        <v>0</v>
      </c>
      <c r="E182" s="138"/>
      <c r="F182" s="176"/>
    </row>
    <row r="183" spans="1:6" x14ac:dyDescent="0.25">
      <c r="A183" s="7"/>
      <c r="B183" s="78"/>
      <c r="C183" s="78"/>
      <c r="D183" s="96"/>
      <c r="E183" s="80"/>
      <c r="F183" s="81"/>
    </row>
    <row r="184" spans="1:6" x14ac:dyDescent="0.25">
      <c r="A184" s="29" t="s">
        <v>0</v>
      </c>
      <c r="B184" s="83">
        <f>SUM(B171:B183)</f>
        <v>726</v>
      </c>
      <c r="C184" s="83">
        <f>SUM(C171:C183)</f>
        <v>796508822</v>
      </c>
      <c r="D184" s="97">
        <f>C184/B184</f>
        <v>1097119.5895316803</v>
      </c>
      <c r="E184" s="85">
        <f>(($C171*E171)+($C172*E172)+($C173*E173)+($C174*E174)+($C175*E175)+($C176*E176)+($C177*E177)+($C178*E178)+($C179*E179)+($C180*E180)+($C181*E181)+($C182*E182))/$C184</f>
        <v>56.358920595860013</v>
      </c>
      <c r="F184" s="86">
        <f>(($C171*F171)+($C172*F172)+($C173*F173)+($C174*F174)+($C175*F175)+($C176*F176)+($C177*F177)+($C178*F178)+($C179*F179)+($C180*F180)+($C181*F181)+($C182*F182))/$C184</f>
        <v>1.9199999999999997</v>
      </c>
    </row>
    <row r="185" spans="1:6" s="104" customFormat="1" x14ac:dyDescent="0.25">
      <c r="A185" s="227"/>
      <c r="B185" s="228"/>
      <c r="C185" s="228"/>
      <c r="D185" s="159"/>
      <c r="E185" s="217"/>
      <c r="F185" s="163"/>
    </row>
    <row r="186" spans="1:6" s="104" customFormat="1" x14ac:dyDescent="0.25">
      <c r="A186" s="229" t="s">
        <v>86</v>
      </c>
      <c r="B186" s="230"/>
      <c r="C186" s="230"/>
      <c r="D186" s="160"/>
      <c r="E186" s="231"/>
      <c r="F186" s="164"/>
    </row>
    <row r="187" spans="1:6" s="104" customFormat="1" x14ac:dyDescent="0.25">
      <c r="A187" s="7" t="s">
        <v>20</v>
      </c>
      <c r="B187" s="193"/>
      <c r="C187" s="215"/>
      <c r="D187" s="96">
        <v>0</v>
      </c>
      <c r="E187" s="176"/>
      <c r="F187" s="127"/>
    </row>
    <row r="188" spans="1:6" s="104" customFormat="1" x14ac:dyDescent="0.25">
      <c r="A188" s="7" t="s">
        <v>21</v>
      </c>
      <c r="B188" s="125"/>
      <c r="C188" s="180"/>
      <c r="D188" s="96">
        <v>0</v>
      </c>
      <c r="E188" s="176"/>
      <c r="F188" s="127"/>
    </row>
    <row r="189" spans="1:6" s="104" customFormat="1" x14ac:dyDescent="0.25">
      <c r="A189" s="7" t="s">
        <v>22</v>
      </c>
      <c r="B189" s="193"/>
      <c r="C189" s="193"/>
      <c r="D189" s="96">
        <v>0</v>
      </c>
      <c r="E189" s="138"/>
      <c r="F189" s="190"/>
    </row>
    <row r="190" spans="1:6" s="104" customFormat="1" x14ac:dyDescent="0.25">
      <c r="A190" s="7" t="s">
        <v>23</v>
      </c>
      <c r="B190" s="201"/>
      <c r="C190" s="125"/>
      <c r="D190" s="96">
        <v>0</v>
      </c>
      <c r="E190" s="202"/>
      <c r="F190" s="127"/>
    </row>
    <row r="191" spans="1:6" s="104" customFormat="1" x14ac:dyDescent="0.25">
      <c r="A191" s="7" t="s">
        <v>24</v>
      </c>
      <c r="B191" s="125"/>
      <c r="C191" s="125"/>
      <c r="D191" s="96">
        <v>0</v>
      </c>
      <c r="E191" s="208"/>
      <c r="F191" s="177"/>
    </row>
    <row r="192" spans="1:6" s="104" customFormat="1" x14ac:dyDescent="0.25">
      <c r="A192" s="7" t="s">
        <v>25</v>
      </c>
      <c r="B192" s="193"/>
      <c r="C192" s="193"/>
      <c r="D192" s="96">
        <v>0</v>
      </c>
      <c r="E192" s="138"/>
      <c r="F192" s="190"/>
    </row>
    <row r="193" spans="1:6" s="104" customFormat="1" x14ac:dyDescent="0.25">
      <c r="A193" s="7" t="s">
        <v>26</v>
      </c>
      <c r="B193" s="78">
        <v>147</v>
      </c>
      <c r="C193" s="78">
        <v>151975741</v>
      </c>
      <c r="D193" s="96">
        <f t="shared" ref="D193:D198" si="9">C193/B193</f>
        <v>1033848.5782312925</v>
      </c>
      <c r="E193" s="80">
        <v>56</v>
      </c>
      <c r="F193" s="81">
        <v>1.8534709086235019</v>
      </c>
    </row>
    <row r="194" spans="1:6" s="104" customFormat="1" x14ac:dyDescent="0.25">
      <c r="A194" s="7" t="s">
        <v>27</v>
      </c>
      <c r="B194" s="78">
        <v>229</v>
      </c>
      <c r="C194" s="78">
        <v>248240159</v>
      </c>
      <c r="D194" s="96">
        <f t="shared" si="9"/>
        <v>1084018.1615720524</v>
      </c>
      <c r="E194" s="80">
        <v>57</v>
      </c>
      <c r="F194" s="81">
        <v>1.7104131408891017</v>
      </c>
    </row>
    <row r="195" spans="1:6" s="104" customFormat="1" x14ac:dyDescent="0.25">
      <c r="A195" s="7" t="s">
        <v>28</v>
      </c>
      <c r="B195" s="142">
        <v>322</v>
      </c>
      <c r="C195" s="141">
        <v>294711199</v>
      </c>
      <c r="D195" s="96">
        <f t="shared" si="9"/>
        <v>915252.17080745345</v>
      </c>
      <c r="E195" s="82">
        <v>56</v>
      </c>
      <c r="F195" s="77">
        <v>1.8793340192341994</v>
      </c>
    </row>
    <row r="196" spans="1:6" s="104" customFormat="1" x14ac:dyDescent="0.25">
      <c r="A196" s="7" t="s">
        <v>29</v>
      </c>
      <c r="B196" s="78">
        <v>176</v>
      </c>
      <c r="C196" s="78">
        <v>134721818</v>
      </c>
      <c r="D196" s="96">
        <f t="shared" si="9"/>
        <v>765464.875</v>
      </c>
      <c r="E196" s="80">
        <v>56</v>
      </c>
      <c r="F196" s="81">
        <v>1.8637960846846648</v>
      </c>
    </row>
    <row r="197" spans="1:6" s="104" customFormat="1" x14ac:dyDescent="0.25">
      <c r="A197" s="7" t="s">
        <v>30</v>
      </c>
      <c r="B197" s="136">
        <v>160</v>
      </c>
      <c r="C197" s="137">
        <v>124571142</v>
      </c>
      <c r="D197" s="96">
        <f t="shared" si="9"/>
        <v>778569.63749999995</v>
      </c>
      <c r="E197" s="138">
        <v>56</v>
      </c>
      <c r="F197" s="127">
        <v>1.8547719864364733</v>
      </c>
    </row>
    <row r="198" spans="1:6" s="104" customFormat="1" x14ac:dyDescent="0.25">
      <c r="A198" s="7" t="s">
        <v>31</v>
      </c>
      <c r="B198" s="125">
        <v>570</v>
      </c>
      <c r="C198" s="137">
        <v>450538276</v>
      </c>
      <c r="D198" s="96">
        <f t="shared" si="9"/>
        <v>790418.02807017544</v>
      </c>
      <c r="E198" s="138">
        <v>56</v>
      </c>
      <c r="F198" s="176">
        <v>1.92</v>
      </c>
    </row>
    <row r="199" spans="1:6" s="104" customFormat="1" x14ac:dyDescent="0.25">
      <c r="A199" s="237"/>
      <c r="B199" s="238"/>
      <c r="C199" s="238"/>
      <c r="D199" s="239"/>
      <c r="E199" s="82"/>
      <c r="F199" s="236"/>
    </row>
    <row r="200" spans="1:6" s="104" customFormat="1" x14ac:dyDescent="0.25">
      <c r="A200" s="29" t="s">
        <v>0</v>
      </c>
      <c r="B200" s="83">
        <f>SUM(B187:B198)</f>
        <v>1604</v>
      </c>
      <c r="C200" s="83">
        <f>SUM(C187:C198)</f>
        <v>1404758335</v>
      </c>
      <c r="D200" s="97">
        <f>C200/B200</f>
        <v>875784.49812967586</v>
      </c>
      <c r="E200" s="85">
        <f>(($C187*E187)+($C188*E188)+($C189*E189)+($C190*E190)+($C191*E191)+($C192*E192)+($C193*E193)+($C194*E194)+($C195*E195)+($C196*E196)+($C197*E197)+($C198*E198))/$C200</f>
        <v>56.176713782588095</v>
      </c>
      <c r="F200" s="86">
        <f>(($C187*F187)+($C188*F188)+($C189*F189)+($C190*F190)+($C191*F191)+($C192*F192)+($C193*F193)+($C194*F194)+($C195*F195)+($C196*F196)+($C197*F197)+($C198*F198))/$C200</f>
        <v>1.8560595892602409</v>
      </c>
    </row>
    <row r="201" spans="1:6" x14ac:dyDescent="0.25">
      <c r="A201" s="145"/>
      <c r="B201" s="132"/>
      <c r="C201" s="132"/>
      <c r="D201" s="99"/>
      <c r="E201" s="170"/>
      <c r="F201" s="166"/>
    </row>
    <row r="202" spans="1:6" x14ac:dyDescent="0.25">
      <c r="A202" s="9" t="s">
        <v>56</v>
      </c>
      <c r="B202" s="78"/>
      <c r="C202" s="78"/>
      <c r="D202" s="99"/>
      <c r="E202" s="80"/>
      <c r="F202" s="81"/>
    </row>
    <row r="203" spans="1:6" x14ac:dyDescent="0.25">
      <c r="A203" s="7" t="s">
        <v>20</v>
      </c>
      <c r="B203" s="136">
        <v>0</v>
      </c>
      <c r="C203" s="125">
        <v>0</v>
      </c>
      <c r="D203" s="96">
        <v>0</v>
      </c>
      <c r="E203" s="138">
        <v>0</v>
      </c>
      <c r="F203" s="189">
        <v>0</v>
      </c>
    </row>
    <row r="204" spans="1:6" x14ac:dyDescent="0.25">
      <c r="A204" s="7" t="s">
        <v>21</v>
      </c>
      <c r="B204" s="125">
        <v>0</v>
      </c>
      <c r="C204" s="180">
        <v>0</v>
      </c>
      <c r="D204" s="96">
        <v>0</v>
      </c>
      <c r="E204" s="176">
        <v>0</v>
      </c>
      <c r="F204" s="127">
        <v>0</v>
      </c>
    </row>
    <row r="205" spans="1:6" x14ac:dyDescent="0.25">
      <c r="A205" s="7" t="s">
        <v>22</v>
      </c>
      <c r="B205" s="125">
        <v>0</v>
      </c>
      <c r="C205" s="125">
        <v>0</v>
      </c>
      <c r="D205" s="96">
        <v>0</v>
      </c>
      <c r="E205" s="138">
        <v>0</v>
      </c>
      <c r="F205" s="190">
        <v>0</v>
      </c>
    </row>
    <row r="206" spans="1:6" x14ac:dyDescent="0.25">
      <c r="A206" s="7" t="s">
        <v>23</v>
      </c>
      <c r="B206" s="125">
        <v>0</v>
      </c>
      <c r="C206" s="125">
        <v>0</v>
      </c>
      <c r="D206" s="96">
        <v>0</v>
      </c>
      <c r="E206" s="138">
        <v>0</v>
      </c>
      <c r="F206" s="177">
        <v>0</v>
      </c>
    </row>
    <row r="207" spans="1:6" x14ac:dyDescent="0.25">
      <c r="A207" s="7" t="s">
        <v>24</v>
      </c>
      <c r="B207" s="125">
        <v>0</v>
      </c>
      <c r="C207" s="125">
        <v>0</v>
      </c>
      <c r="D207" s="96">
        <v>0</v>
      </c>
      <c r="E207" s="126">
        <v>0</v>
      </c>
      <c r="F207" s="127">
        <v>0</v>
      </c>
    </row>
    <row r="208" spans="1:6" x14ac:dyDescent="0.25">
      <c r="A208" s="7" t="s">
        <v>25</v>
      </c>
      <c r="B208" s="125">
        <v>1</v>
      </c>
      <c r="C208" s="125">
        <v>217000</v>
      </c>
      <c r="D208" s="96">
        <f>C208/B208</f>
        <v>217000</v>
      </c>
      <c r="E208" s="138">
        <v>24</v>
      </c>
      <c r="F208" s="190">
        <v>2.4</v>
      </c>
    </row>
    <row r="209" spans="1:6" x14ac:dyDescent="0.25">
      <c r="A209" s="7" t="s">
        <v>26</v>
      </c>
      <c r="B209" s="78">
        <v>2</v>
      </c>
      <c r="C209" s="78">
        <v>370000</v>
      </c>
      <c r="D209" s="96">
        <f>C209/B209</f>
        <v>185000</v>
      </c>
      <c r="E209" s="80">
        <v>20</v>
      </c>
      <c r="F209" s="166">
        <v>2.4594594594594597</v>
      </c>
    </row>
    <row r="210" spans="1:6" x14ac:dyDescent="0.25">
      <c r="A210" s="7" t="s">
        <v>27</v>
      </c>
      <c r="B210" s="125">
        <v>0</v>
      </c>
      <c r="C210" s="125">
        <v>0</v>
      </c>
      <c r="D210" s="96">
        <v>0</v>
      </c>
      <c r="E210" s="208">
        <v>0</v>
      </c>
      <c r="F210" s="177">
        <v>0</v>
      </c>
    </row>
    <row r="211" spans="1:6" x14ac:dyDescent="0.25">
      <c r="A211" s="145" t="s">
        <v>28</v>
      </c>
      <c r="B211" s="140">
        <v>0</v>
      </c>
      <c r="C211" s="141">
        <v>0</v>
      </c>
      <c r="D211" s="96">
        <v>0</v>
      </c>
      <c r="E211" s="82">
        <v>0</v>
      </c>
      <c r="F211" s="178">
        <v>0</v>
      </c>
    </row>
    <row r="212" spans="1:6" x14ac:dyDescent="0.25">
      <c r="A212" s="7" t="s">
        <v>29</v>
      </c>
      <c r="B212" s="79">
        <v>0</v>
      </c>
      <c r="C212" s="79">
        <v>0</v>
      </c>
      <c r="D212" s="96">
        <v>0</v>
      </c>
      <c r="E212" s="80">
        <v>0</v>
      </c>
      <c r="F212" s="166">
        <v>0</v>
      </c>
    </row>
    <row r="213" spans="1:6" x14ac:dyDescent="0.25">
      <c r="A213" s="7" t="s">
        <v>30</v>
      </c>
      <c r="B213" s="79">
        <v>0</v>
      </c>
      <c r="C213" s="79">
        <v>0</v>
      </c>
      <c r="D213" s="96">
        <v>0</v>
      </c>
      <c r="E213" s="80">
        <v>0</v>
      </c>
      <c r="F213" s="166">
        <v>0</v>
      </c>
    </row>
    <row r="214" spans="1:6" x14ac:dyDescent="0.25">
      <c r="A214" s="7" t="s">
        <v>31</v>
      </c>
      <c r="B214" s="79">
        <v>0</v>
      </c>
      <c r="C214" s="79">
        <v>0</v>
      </c>
      <c r="D214" s="96">
        <v>0</v>
      </c>
      <c r="E214" s="80">
        <v>0</v>
      </c>
      <c r="F214" s="166">
        <v>0</v>
      </c>
    </row>
    <row r="215" spans="1:6" x14ac:dyDescent="0.25">
      <c r="A215" s="7"/>
      <c r="B215" s="78"/>
      <c r="C215" s="78"/>
      <c r="D215" s="96"/>
      <c r="E215" s="80"/>
      <c r="F215" s="81"/>
    </row>
    <row r="216" spans="1:6" x14ac:dyDescent="0.25">
      <c r="A216" s="29" t="s">
        <v>0</v>
      </c>
      <c r="B216" s="83">
        <f>SUM(B203:B215)</f>
        <v>3</v>
      </c>
      <c r="C216" s="83">
        <f>SUM(C203:C215)</f>
        <v>587000</v>
      </c>
      <c r="D216" s="97">
        <f>C216/B216</f>
        <v>195666.66666666666</v>
      </c>
      <c r="E216" s="85">
        <f>(($C203*E203)+($C204*E204)+($C205*E205)+($C206*E206)+($C207*E207)+($C208*E208)+($C209*E209)+($C210*E210)+($C211*E211)+($C212*E212)+($C213*E213)+($C214*E214))/$C216</f>
        <v>21.478705281090289</v>
      </c>
      <c r="F216" s="86">
        <f>(($C203*F203)+($C204*F204)+($C205*F205)+($C206*F206)+($C207*F207)+($C208*F208)+($C209*F209)+($C210*F210)+($C211*F211)+($C212*F212)+($C213*F213)+($C214*F214))/$C216</f>
        <v>2.4374787052810905</v>
      </c>
    </row>
    <row r="217" spans="1:6" x14ac:dyDescent="0.25">
      <c r="A217" s="32"/>
      <c r="B217" s="87"/>
      <c r="C217" s="87"/>
      <c r="D217" s="98"/>
      <c r="E217" s="88"/>
      <c r="F217" s="89"/>
    </row>
    <row r="218" spans="1:6" x14ac:dyDescent="0.25">
      <c r="A218" s="9" t="s">
        <v>1</v>
      </c>
      <c r="B218" s="78"/>
      <c r="C218" s="78"/>
      <c r="D218" s="99"/>
      <c r="E218" s="80"/>
      <c r="F218" s="81"/>
    </row>
    <row r="219" spans="1:6" x14ac:dyDescent="0.25">
      <c r="A219" s="7" t="s">
        <v>20</v>
      </c>
      <c r="B219" s="74">
        <v>567</v>
      </c>
      <c r="C219" s="141">
        <v>376640911</v>
      </c>
      <c r="D219" s="95">
        <f t="shared" ref="D219:D230" si="10">C219/B219</f>
        <v>664269.68430335098</v>
      </c>
      <c r="E219" s="82">
        <v>47</v>
      </c>
      <c r="F219" s="169">
        <v>2.0288806370532595</v>
      </c>
    </row>
    <row r="220" spans="1:6" x14ac:dyDescent="0.25">
      <c r="A220" s="7" t="s">
        <v>21</v>
      </c>
      <c r="B220" s="125">
        <v>511</v>
      </c>
      <c r="C220" s="180">
        <v>378490273</v>
      </c>
      <c r="D220" s="124">
        <f t="shared" si="10"/>
        <v>740685.46575342468</v>
      </c>
      <c r="E220" s="176">
        <v>50</v>
      </c>
      <c r="F220" s="127">
        <v>2.0819165936663317</v>
      </c>
    </row>
    <row r="221" spans="1:6" x14ac:dyDescent="0.25">
      <c r="A221" s="7" t="s">
        <v>22</v>
      </c>
      <c r="B221" s="125">
        <v>747</v>
      </c>
      <c r="C221" s="125">
        <v>563383952</v>
      </c>
      <c r="D221" s="124">
        <f t="shared" si="10"/>
        <v>754195.38420348056</v>
      </c>
      <c r="E221" s="138">
        <v>51</v>
      </c>
      <c r="F221" s="190">
        <v>2.0882285156926161</v>
      </c>
    </row>
    <row r="222" spans="1:6" x14ac:dyDescent="0.25">
      <c r="A222" s="7" t="s">
        <v>23</v>
      </c>
      <c r="B222" s="125">
        <v>297</v>
      </c>
      <c r="C222" s="125">
        <v>206207064</v>
      </c>
      <c r="D222" s="124">
        <f t="shared" si="10"/>
        <v>694299.87878787878</v>
      </c>
      <c r="E222" s="138">
        <v>46</v>
      </c>
      <c r="F222" s="127">
        <v>2.0355037938952472</v>
      </c>
    </row>
    <row r="223" spans="1:6" x14ac:dyDescent="0.25">
      <c r="A223" s="7" t="s">
        <v>24</v>
      </c>
      <c r="B223" s="136">
        <v>592</v>
      </c>
      <c r="C223" s="180">
        <v>456396550</v>
      </c>
      <c r="D223" s="96">
        <f t="shared" si="10"/>
        <v>770940.1182432432</v>
      </c>
      <c r="E223" s="138">
        <v>51</v>
      </c>
      <c r="F223" s="190">
        <v>2.1358614514066767</v>
      </c>
    </row>
    <row r="224" spans="1:6" x14ac:dyDescent="0.25">
      <c r="A224" s="7" t="s">
        <v>25</v>
      </c>
      <c r="B224" s="74">
        <v>374</v>
      </c>
      <c r="C224" s="74">
        <v>247121385</v>
      </c>
      <c r="D224" s="96">
        <f t="shared" si="10"/>
        <v>660752.36631016037</v>
      </c>
      <c r="E224" s="138">
        <v>48</v>
      </c>
      <c r="F224" s="190">
        <v>2.1028708563607315</v>
      </c>
    </row>
    <row r="225" spans="1:6" x14ac:dyDescent="0.25">
      <c r="A225" s="7" t="s">
        <v>26</v>
      </c>
      <c r="B225" s="78">
        <v>358</v>
      </c>
      <c r="C225" s="78">
        <v>240559711</v>
      </c>
      <c r="D225" s="96">
        <f t="shared" si="10"/>
        <v>671954.5</v>
      </c>
      <c r="E225" s="80">
        <v>49</v>
      </c>
      <c r="F225" s="166">
        <v>2.1148476088749542</v>
      </c>
    </row>
    <row r="226" spans="1:6" x14ac:dyDescent="0.25">
      <c r="A226" s="7" t="s">
        <v>27</v>
      </c>
      <c r="B226" s="78">
        <v>631</v>
      </c>
      <c r="C226" s="78">
        <v>461431941</v>
      </c>
      <c r="D226" s="96">
        <f t="shared" si="10"/>
        <v>731270.90491283673</v>
      </c>
      <c r="E226" s="80">
        <v>51</v>
      </c>
      <c r="F226" s="166">
        <v>2.1351217973009806</v>
      </c>
    </row>
    <row r="227" spans="1:6" x14ac:dyDescent="0.25">
      <c r="A227" s="7" t="s">
        <v>28</v>
      </c>
      <c r="B227" s="132">
        <v>756</v>
      </c>
      <c r="C227" s="133">
        <v>540051205</v>
      </c>
      <c r="D227" s="96">
        <f t="shared" si="10"/>
        <v>714353.44576719578</v>
      </c>
      <c r="E227" s="134">
        <v>50</v>
      </c>
      <c r="F227" s="167">
        <v>2.1220443207788047</v>
      </c>
    </row>
    <row r="228" spans="1:6" x14ac:dyDescent="0.25">
      <c r="A228" s="7" t="s">
        <v>29</v>
      </c>
      <c r="B228" s="78">
        <v>452</v>
      </c>
      <c r="C228" s="78">
        <v>350512964</v>
      </c>
      <c r="D228" s="96">
        <f t="shared" si="10"/>
        <v>775471.15929203539</v>
      </c>
      <c r="E228" s="80">
        <v>50</v>
      </c>
      <c r="F228" s="166">
        <v>2.1284606514582438</v>
      </c>
    </row>
    <row r="229" spans="1:6" x14ac:dyDescent="0.25">
      <c r="A229" s="7" t="s">
        <v>30</v>
      </c>
      <c r="B229" s="125">
        <v>756</v>
      </c>
      <c r="C229" s="137">
        <v>656825444</v>
      </c>
      <c r="D229" s="96">
        <f t="shared" si="10"/>
        <v>868816.72486772481</v>
      </c>
      <c r="E229" s="138">
        <v>52</v>
      </c>
      <c r="F229" s="177">
        <v>2.1440367320788503</v>
      </c>
    </row>
    <row r="230" spans="1:6" x14ac:dyDescent="0.25">
      <c r="A230" s="7" t="s">
        <v>31</v>
      </c>
      <c r="B230" s="125">
        <v>1269</v>
      </c>
      <c r="C230" s="137">
        <v>921450480</v>
      </c>
      <c r="D230" s="96">
        <f t="shared" si="10"/>
        <v>726123.30969267141</v>
      </c>
      <c r="E230" s="138">
        <v>50</v>
      </c>
      <c r="F230" s="190">
        <v>2.1235804227916839</v>
      </c>
    </row>
    <row r="231" spans="1:6" x14ac:dyDescent="0.25">
      <c r="A231" s="7"/>
      <c r="B231" s="78"/>
      <c r="C231" s="78"/>
      <c r="D231" s="96"/>
      <c r="E231" s="80"/>
      <c r="F231" s="81"/>
    </row>
    <row r="232" spans="1:6" x14ac:dyDescent="0.25">
      <c r="A232" s="29" t="s">
        <v>0</v>
      </c>
      <c r="B232" s="83">
        <f>SUM(B219:B231)</f>
        <v>7310</v>
      </c>
      <c r="C232" s="83">
        <f>SUM(C219:C231)</f>
        <v>5399071880</v>
      </c>
      <c r="D232" s="97">
        <f>C232/B232</f>
        <v>738587.12448700413</v>
      </c>
      <c r="E232" s="85">
        <f>(($C219*E219)+($C220*E220)+($C221*E221)+($C222*E222)+($C223*E223)+($C224*E224)+($C225*E225)+($C226*E226)+($C227*E227)+($C228*E228)+($C229*E229)+($C230*E230))/$C232</f>
        <v>50.019505178545614</v>
      </c>
      <c r="F232" s="86">
        <f>(($C219*F219)+($C220*F220)+($C221*F221)+($C222*F222)+($C223*F223)+($C224*F224)+($C225*F225)+($C226*F226)+($C227*F227)+($C228*F228)+($C229*F229)+($C230*F230))/$C232</f>
        <v>2.1103398849174053</v>
      </c>
    </row>
    <row r="233" spans="1:6" x14ac:dyDescent="0.25">
      <c r="A233" s="32"/>
      <c r="B233" s="87"/>
      <c r="C233" s="87"/>
      <c r="D233" s="98"/>
      <c r="E233" s="88"/>
      <c r="F233" s="89"/>
    </row>
    <row r="234" spans="1:6" x14ac:dyDescent="0.25">
      <c r="A234" s="9" t="s">
        <v>2</v>
      </c>
      <c r="B234" s="78"/>
      <c r="C234" s="78"/>
      <c r="D234" s="99"/>
      <c r="E234" s="80"/>
      <c r="F234" s="81"/>
    </row>
    <row r="235" spans="1:6" x14ac:dyDescent="0.25">
      <c r="A235" s="7" t="s">
        <v>20</v>
      </c>
      <c r="B235" s="125">
        <v>339</v>
      </c>
      <c r="C235" s="137">
        <v>824330313</v>
      </c>
      <c r="D235" s="95">
        <f t="shared" ref="D235:D246" si="11">C235/B235</f>
        <v>2431652.8407079647</v>
      </c>
      <c r="E235" s="138">
        <v>42</v>
      </c>
      <c r="F235" s="190">
        <v>1.4079401000021214</v>
      </c>
    </row>
    <row r="236" spans="1:6" x14ac:dyDescent="0.25">
      <c r="A236" s="7" t="s">
        <v>21</v>
      </c>
      <c r="B236" s="125">
        <v>319</v>
      </c>
      <c r="C236" s="180">
        <v>1077235090</v>
      </c>
      <c r="D236" s="124">
        <f t="shared" si="11"/>
        <v>3376912.5078369905</v>
      </c>
      <c r="E236" s="176">
        <v>43</v>
      </c>
      <c r="F236" s="127">
        <v>1.2790996842481246</v>
      </c>
    </row>
    <row r="237" spans="1:6" x14ac:dyDescent="0.25">
      <c r="A237" s="7" t="s">
        <v>22</v>
      </c>
      <c r="B237" s="136">
        <v>566</v>
      </c>
      <c r="C237" s="180">
        <v>1686036736</v>
      </c>
      <c r="D237" s="124">
        <f t="shared" si="11"/>
        <v>2978863.4911660776</v>
      </c>
      <c r="E237" s="138">
        <v>44</v>
      </c>
      <c r="F237" s="190">
        <v>1.2676315997897687</v>
      </c>
    </row>
    <row r="238" spans="1:6" x14ac:dyDescent="0.25">
      <c r="A238" s="7" t="s">
        <v>23</v>
      </c>
      <c r="B238" s="125">
        <v>386</v>
      </c>
      <c r="C238" s="180">
        <v>1495208407</v>
      </c>
      <c r="D238" s="124">
        <f t="shared" si="11"/>
        <v>3873596.9093264248</v>
      </c>
      <c r="E238" s="138">
        <v>46</v>
      </c>
      <c r="F238" s="190">
        <v>1.1748909482756806</v>
      </c>
    </row>
    <row r="239" spans="1:6" x14ac:dyDescent="0.25">
      <c r="A239" s="7" t="s">
        <v>24</v>
      </c>
      <c r="B239" s="125">
        <v>448</v>
      </c>
      <c r="C239" s="125">
        <v>1795749771</v>
      </c>
      <c r="D239" s="96">
        <f t="shared" si="11"/>
        <v>4008370.0245535714</v>
      </c>
      <c r="E239" s="138">
        <v>46</v>
      </c>
      <c r="F239" s="190">
        <v>1.1983361962015808</v>
      </c>
    </row>
    <row r="240" spans="1:6" x14ac:dyDescent="0.25">
      <c r="A240" s="7" t="s">
        <v>25</v>
      </c>
      <c r="B240" s="125">
        <v>481</v>
      </c>
      <c r="C240" s="125">
        <v>1759706505</v>
      </c>
      <c r="D240" s="96">
        <f t="shared" si="11"/>
        <v>3658433.4823284824</v>
      </c>
      <c r="E240" s="138">
        <v>46</v>
      </c>
      <c r="F240" s="190">
        <v>1.291029232182102</v>
      </c>
    </row>
    <row r="241" spans="1:6" x14ac:dyDescent="0.25">
      <c r="A241" s="7" t="s">
        <v>26</v>
      </c>
      <c r="B241" s="78">
        <v>474</v>
      </c>
      <c r="C241" s="78">
        <v>1453024814</v>
      </c>
      <c r="D241" s="96">
        <f t="shared" si="11"/>
        <v>3065453.1940928269</v>
      </c>
      <c r="E241" s="80">
        <v>48</v>
      </c>
      <c r="F241" s="81">
        <v>1.3491091770990224</v>
      </c>
    </row>
    <row r="242" spans="1:6" x14ac:dyDescent="0.25">
      <c r="A242" s="7" t="s">
        <v>27</v>
      </c>
      <c r="B242" s="125">
        <v>486</v>
      </c>
      <c r="C242" s="125">
        <v>1528070354</v>
      </c>
      <c r="D242" s="96">
        <f t="shared" si="11"/>
        <v>3144177.6831275718</v>
      </c>
      <c r="E242" s="80">
        <v>45</v>
      </c>
      <c r="F242" s="81">
        <v>1.3513870746555954</v>
      </c>
    </row>
    <row r="243" spans="1:6" x14ac:dyDescent="0.25">
      <c r="A243" s="7" t="s">
        <v>28</v>
      </c>
      <c r="B243" s="142">
        <v>400</v>
      </c>
      <c r="C243" s="141">
        <v>1021100340</v>
      </c>
      <c r="D243" s="96">
        <f t="shared" si="11"/>
        <v>2552750.85</v>
      </c>
      <c r="E243" s="82">
        <v>46</v>
      </c>
      <c r="F243" s="168">
        <v>1.4318448116959788</v>
      </c>
    </row>
    <row r="244" spans="1:6" x14ac:dyDescent="0.25">
      <c r="A244" s="145" t="s">
        <v>29</v>
      </c>
      <c r="B244" s="172">
        <v>521</v>
      </c>
      <c r="C244" s="133">
        <v>1591584248</v>
      </c>
      <c r="D244" s="96">
        <f t="shared" si="11"/>
        <v>3054864.199616123</v>
      </c>
      <c r="E244" s="170">
        <v>46</v>
      </c>
      <c r="F244" s="81">
        <v>1.3148360688412644</v>
      </c>
    </row>
    <row r="245" spans="1:6" x14ac:dyDescent="0.25">
      <c r="A245" s="145" t="s">
        <v>30</v>
      </c>
      <c r="B245" s="180">
        <v>436</v>
      </c>
      <c r="C245" s="137">
        <v>1208912644</v>
      </c>
      <c r="D245" s="96">
        <f t="shared" si="11"/>
        <v>2772735.4220183487</v>
      </c>
      <c r="E245" s="138">
        <v>47</v>
      </c>
      <c r="F245" s="190">
        <v>1.3494877297933199</v>
      </c>
    </row>
    <row r="246" spans="1:6" x14ac:dyDescent="0.25">
      <c r="A246" s="7" t="s">
        <v>31</v>
      </c>
      <c r="B246" s="125">
        <v>573</v>
      </c>
      <c r="C246" s="137">
        <v>1555971238</v>
      </c>
      <c r="D246" s="96">
        <f t="shared" si="11"/>
        <v>2715482.0907504363</v>
      </c>
      <c r="E246" s="138">
        <v>48</v>
      </c>
      <c r="F246" s="190">
        <v>1.3473395056098074</v>
      </c>
    </row>
    <row r="247" spans="1:6" x14ac:dyDescent="0.25">
      <c r="A247" s="7"/>
      <c r="B247" s="78"/>
      <c r="C247" s="78"/>
      <c r="D247" s="96"/>
      <c r="E247" s="80"/>
      <c r="F247" s="81"/>
    </row>
    <row r="248" spans="1:6" x14ac:dyDescent="0.25">
      <c r="A248" s="29" t="s">
        <v>0</v>
      </c>
      <c r="B248" s="83">
        <f>SUM(B235:B247)</f>
        <v>5429</v>
      </c>
      <c r="C248" s="83">
        <f>SUM(C235:C247)</f>
        <v>16996930460</v>
      </c>
      <c r="D248" s="97">
        <f>C248/B248</f>
        <v>3130766.3400257872</v>
      </c>
      <c r="E248" s="85">
        <f>(($C235*E235)+($C236*E236)+($C237*E237)+($C238*E238)+($C239*E239)+($C240*E240)+($C241*E241)+($C242*E242)+($C243*E243)+($C244*E244)+($C245*E245)+($C246*E246))/$C248</f>
        <v>45.752763264526529</v>
      </c>
      <c r="F248" s="86">
        <f>(($C235*F235)+($C236*F236)+($C237*F237)+($C238*F238)+($C239*F239)+($C240*F240)+($C241*F241)+($C242*F242)+($C243*F243)+($C244*F244)+($C245*F245)+($C246*F246))/$C248</f>
        <v>1.3040055149743786</v>
      </c>
    </row>
    <row r="249" spans="1:6" x14ac:dyDescent="0.25">
      <c r="A249" s="7"/>
      <c r="B249" s="33"/>
      <c r="C249" s="33"/>
      <c r="D249" s="93"/>
      <c r="E249" s="35"/>
      <c r="F249" s="35"/>
    </row>
    <row r="250" spans="1:6" x14ac:dyDescent="0.25">
      <c r="A250" s="9" t="s">
        <v>59</v>
      </c>
      <c r="B250" s="18"/>
      <c r="C250" s="23"/>
      <c r="D250" s="94"/>
      <c r="E250" s="57"/>
      <c r="F250" s="130"/>
    </row>
    <row r="251" spans="1:6" x14ac:dyDescent="0.25">
      <c r="A251" s="7" t="s">
        <v>20</v>
      </c>
      <c r="B251" s="142">
        <v>205</v>
      </c>
      <c r="C251" s="141">
        <v>160853574</v>
      </c>
      <c r="D251" s="96">
        <f t="shared" ref="D251:D262" si="12">C251/B251</f>
        <v>784651.58048780484</v>
      </c>
      <c r="E251" s="82">
        <v>38</v>
      </c>
      <c r="F251" s="168">
        <v>2.1416486924934599</v>
      </c>
    </row>
    <row r="252" spans="1:6" x14ac:dyDescent="0.25">
      <c r="A252" s="7" t="s">
        <v>21</v>
      </c>
      <c r="B252" s="125">
        <v>153</v>
      </c>
      <c r="C252" s="180">
        <v>151197814</v>
      </c>
      <c r="D252" s="96">
        <f t="shared" si="12"/>
        <v>988221.00653594767</v>
      </c>
      <c r="E252" s="176">
        <v>46</v>
      </c>
      <c r="F252" s="127">
        <v>2.0617919199546098</v>
      </c>
    </row>
    <row r="253" spans="1:6" x14ac:dyDescent="0.25">
      <c r="A253" s="7" t="s">
        <v>22</v>
      </c>
      <c r="B253" s="125">
        <v>671</v>
      </c>
      <c r="C253" s="125">
        <v>593070928</v>
      </c>
      <c r="D253" s="96">
        <f t="shared" si="12"/>
        <v>883861.29359165428</v>
      </c>
      <c r="E253" s="138">
        <v>47</v>
      </c>
      <c r="F253" s="190">
        <v>2.0673747720947131</v>
      </c>
    </row>
    <row r="254" spans="1:6" x14ac:dyDescent="0.25">
      <c r="A254" s="7" t="s">
        <v>23</v>
      </c>
      <c r="B254" s="125">
        <v>856</v>
      </c>
      <c r="C254" s="125">
        <v>964299996</v>
      </c>
      <c r="D254" s="96">
        <f t="shared" si="12"/>
        <v>1126518.6869158878</v>
      </c>
      <c r="E254" s="138">
        <v>52</v>
      </c>
      <c r="F254" s="190">
        <v>2.0586466333864841</v>
      </c>
    </row>
    <row r="255" spans="1:6" x14ac:dyDescent="0.25">
      <c r="A255" s="7" t="s">
        <v>24</v>
      </c>
      <c r="B255" s="125">
        <v>1110</v>
      </c>
      <c r="C255" s="125">
        <v>1191440531</v>
      </c>
      <c r="D255" s="96">
        <f t="shared" si="12"/>
        <v>1073369.8477477478</v>
      </c>
      <c r="E255" s="138">
        <v>53</v>
      </c>
      <c r="F255" s="190">
        <v>2.0668153621005194</v>
      </c>
    </row>
    <row r="256" spans="1:6" x14ac:dyDescent="0.25">
      <c r="A256" s="7" t="s">
        <v>25</v>
      </c>
      <c r="B256" s="125">
        <v>888</v>
      </c>
      <c r="C256" s="125">
        <v>971746536</v>
      </c>
      <c r="D256" s="96">
        <f t="shared" si="12"/>
        <v>1094309.1621621621</v>
      </c>
      <c r="E256" s="138">
        <v>52</v>
      </c>
      <c r="F256" s="127">
        <v>2.0644747986423488</v>
      </c>
    </row>
    <row r="257" spans="1:6" x14ac:dyDescent="0.25">
      <c r="A257" s="7" t="s">
        <v>26</v>
      </c>
      <c r="B257" s="125">
        <v>481</v>
      </c>
      <c r="C257" s="125">
        <v>498212044</v>
      </c>
      <c r="D257" s="96">
        <f t="shared" si="12"/>
        <v>1035783.8752598752</v>
      </c>
      <c r="E257" s="126">
        <v>51</v>
      </c>
      <c r="F257" s="127">
        <v>2.0582788820336106</v>
      </c>
    </row>
    <row r="258" spans="1:6" x14ac:dyDescent="0.25">
      <c r="A258" s="7" t="s">
        <v>27</v>
      </c>
      <c r="B258" s="125">
        <v>583</v>
      </c>
      <c r="C258" s="125">
        <v>566760820</v>
      </c>
      <c r="D258" s="96">
        <f t="shared" si="12"/>
        <v>972145.48885077192</v>
      </c>
      <c r="E258" s="126">
        <v>49</v>
      </c>
      <c r="F258" s="127">
        <v>2.0719300025714551</v>
      </c>
    </row>
    <row r="259" spans="1:6" x14ac:dyDescent="0.25">
      <c r="A259" s="7" t="s">
        <v>28</v>
      </c>
      <c r="B259" s="132">
        <v>410</v>
      </c>
      <c r="C259" s="133">
        <v>376305350</v>
      </c>
      <c r="D259" s="96">
        <f t="shared" si="12"/>
        <v>917817.92682926834</v>
      </c>
      <c r="E259" s="134">
        <v>47</v>
      </c>
      <c r="F259" s="167">
        <v>2.0581212294749465</v>
      </c>
    </row>
    <row r="260" spans="1:6" x14ac:dyDescent="0.25">
      <c r="A260" s="7" t="s">
        <v>29</v>
      </c>
      <c r="B260" s="78">
        <v>392</v>
      </c>
      <c r="C260" s="78">
        <v>445370298</v>
      </c>
      <c r="D260" s="96">
        <f t="shared" si="12"/>
        <v>1136148.719387755</v>
      </c>
      <c r="E260" s="80">
        <v>49</v>
      </c>
      <c r="F260" s="166">
        <v>2.0447703890437703</v>
      </c>
    </row>
    <row r="261" spans="1:6" x14ac:dyDescent="0.25">
      <c r="A261" s="7" t="s">
        <v>30</v>
      </c>
      <c r="B261" s="125">
        <v>787</v>
      </c>
      <c r="C261" s="137">
        <v>876322229</v>
      </c>
      <c r="D261" s="96">
        <f t="shared" si="12"/>
        <v>1113497.1143583227</v>
      </c>
      <c r="E261" s="138">
        <v>51</v>
      </c>
      <c r="F261" s="177">
        <v>2.0640390552388919</v>
      </c>
    </row>
    <row r="262" spans="1:6" x14ac:dyDescent="0.25">
      <c r="A262" s="7" t="s">
        <v>31</v>
      </c>
      <c r="B262" s="125">
        <v>802</v>
      </c>
      <c r="C262" s="137">
        <v>853411429</v>
      </c>
      <c r="D262" s="96">
        <f t="shared" si="12"/>
        <v>1064104.0261845386</v>
      </c>
      <c r="E262" s="138">
        <v>51</v>
      </c>
      <c r="F262" s="190">
        <v>2.0678143411880647</v>
      </c>
    </row>
    <row r="263" spans="1:6" x14ac:dyDescent="0.25">
      <c r="A263" s="7"/>
      <c r="B263" s="78"/>
      <c r="C263" s="78"/>
      <c r="D263" s="96"/>
      <c r="E263" s="80"/>
      <c r="F263" s="179"/>
    </row>
    <row r="264" spans="1:6" x14ac:dyDescent="0.25">
      <c r="A264" s="29" t="s">
        <v>0</v>
      </c>
      <c r="B264" s="83">
        <f>SUM(B251:B263)</f>
        <v>7338</v>
      </c>
      <c r="C264" s="83">
        <f>SUM(C251:C263)</f>
        <v>7648991549</v>
      </c>
      <c r="D264" s="97">
        <f>C264/B264</f>
        <v>1042380.9687925866</v>
      </c>
      <c r="E264" s="85">
        <f>(($C251*E251)+($C252*E252)+($C253*E253)+($C254*E254)+($C255*E255)+($C256*E256)+($C257*E257)+($C258*E258)+($C259*E259)+($C260*E260)+($C261*E261)+($C262*E262))/$C264</f>
        <v>50.420848453339033</v>
      </c>
      <c r="F264" s="86">
        <f>(($C251*F251)+($C252*F252)+($C253*F253)+($C254*F254)+($C255*F255)+($C256*F256)+($C257*F257)+($C258*F258)+($C259*F259)+($C260*F260)+($C261*F261)+($C262*F262))/$C264</f>
        <v>2.0649109910645556</v>
      </c>
    </row>
    <row r="265" spans="1:6" x14ac:dyDescent="0.25">
      <c r="A265" s="7"/>
      <c r="B265" s="33"/>
      <c r="C265" s="33"/>
      <c r="D265" s="93"/>
      <c r="E265" s="35"/>
      <c r="F265" s="35"/>
    </row>
    <row r="266" spans="1:6" x14ac:dyDescent="0.25">
      <c r="A266" s="9" t="s">
        <v>83</v>
      </c>
      <c r="B266" s="18"/>
      <c r="C266" s="23"/>
      <c r="D266" s="94"/>
      <c r="E266" s="57"/>
      <c r="F266" s="14"/>
    </row>
    <row r="267" spans="1:6" x14ac:dyDescent="0.25">
      <c r="A267" s="7" t="s">
        <v>20</v>
      </c>
      <c r="B267" s="74">
        <v>0</v>
      </c>
      <c r="C267" s="141">
        <v>0</v>
      </c>
      <c r="D267" s="96">
        <v>0</v>
      </c>
      <c r="E267" s="82">
        <v>0</v>
      </c>
      <c r="F267" s="77">
        <v>0</v>
      </c>
    </row>
    <row r="268" spans="1:6" x14ac:dyDescent="0.25">
      <c r="A268" s="7" t="s">
        <v>21</v>
      </c>
      <c r="B268" s="125">
        <v>0</v>
      </c>
      <c r="C268" s="180">
        <v>0</v>
      </c>
      <c r="D268" s="96">
        <v>0</v>
      </c>
      <c r="E268" s="176">
        <v>0</v>
      </c>
      <c r="F268" s="127">
        <v>0</v>
      </c>
    </row>
    <row r="269" spans="1:6" x14ac:dyDescent="0.25">
      <c r="A269" s="7" t="s">
        <v>22</v>
      </c>
      <c r="B269" s="125">
        <v>0</v>
      </c>
      <c r="C269" s="125">
        <v>0</v>
      </c>
      <c r="D269" s="96">
        <v>0</v>
      </c>
      <c r="E269" s="126">
        <v>0</v>
      </c>
      <c r="F269" s="127">
        <v>0</v>
      </c>
    </row>
    <row r="270" spans="1:6" x14ac:dyDescent="0.25">
      <c r="A270" s="7" t="s">
        <v>23</v>
      </c>
      <c r="B270" s="74">
        <v>0</v>
      </c>
      <c r="C270" s="171">
        <v>0</v>
      </c>
      <c r="D270" s="96">
        <v>0</v>
      </c>
      <c r="E270" s="138">
        <v>0</v>
      </c>
      <c r="F270" s="190">
        <v>0</v>
      </c>
    </row>
    <row r="271" spans="1:6" x14ac:dyDescent="0.25">
      <c r="A271" s="7" t="s">
        <v>24</v>
      </c>
      <c r="B271" s="125">
        <v>0</v>
      </c>
      <c r="C271" s="180">
        <v>0</v>
      </c>
      <c r="D271" s="96">
        <v>0</v>
      </c>
      <c r="E271" s="138">
        <v>0</v>
      </c>
      <c r="F271" s="190">
        <v>0</v>
      </c>
    </row>
    <row r="272" spans="1:6" x14ac:dyDescent="0.25">
      <c r="A272" s="7" t="s">
        <v>25</v>
      </c>
      <c r="B272" s="125">
        <v>0</v>
      </c>
      <c r="C272" s="125">
        <v>0</v>
      </c>
      <c r="D272" s="96">
        <v>0</v>
      </c>
      <c r="E272" s="138">
        <v>0</v>
      </c>
      <c r="F272" s="190">
        <v>0</v>
      </c>
    </row>
    <row r="273" spans="1:6" x14ac:dyDescent="0.25">
      <c r="A273" s="7" t="s">
        <v>26</v>
      </c>
      <c r="B273" s="132">
        <v>4</v>
      </c>
      <c r="C273" s="133">
        <v>12170810</v>
      </c>
      <c r="D273" s="96">
        <f>C273/B273</f>
        <v>3042702.5</v>
      </c>
      <c r="E273" s="170">
        <v>37</v>
      </c>
      <c r="F273" s="166">
        <v>2.0499999999999998</v>
      </c>
    </row>
    <row r="274" spans="1:6" x14ac:dyDescent="0.25">
      <c r="A274" s="7" t="s">
        <v>27</v>
      </c>
      <c r="B274" s="132">
        <v>0</v>
      </c>
      <c r="C274" s="133">
        <v>0</v>
      </c>
      <c r="D274" s="96">
        <v>0</v>
      </c>
      <c r="E274" s="170">
        <v>0</v>
      </c>
      <c r="F274" s="166">
        <v>0</v>
      </c>
    </row>
    <row r="275" spans="1:6" x14ac:dyDescent="0.25">
      <c r="A275" s="7" t="s">
        <v>28</v>
      </c>
      <c r="B275" s="142">
        <v>9</v>
      </c>
      <c r="C275" s="141">
        <v>38653632</v>
      </c>
      <c r="D275" s="96">
        <f>C275/B275</f>
        <v>4294848</v>
      </c>
      <c r="E275" s="82">
        <v>35</v>
      </c>
      <c r="F275" s="178">
        <v>2.25</v>
      </c>
    </row>
    <row r="276" spans="1:6" x14ac:dyDescent="0.25">
      <c r="A276" s="7" t="s">
        <v>29</v>
      </c>
      <c r="B276" s="132">
        <v>24</v>
      </c>
      <c r="C276" s="133">
        <v>10698116</v>
      </c>
      <c r="D276" s="96">
        <f>C276/B276</f>
        <v>445754.83333333331</v>
      </c>
      <c r="E276" s="170">
        <v>23</v>
      </c>
      <c r="F276" s="166">
        <v>1.17</v>
      </c>
    </row>
    <row r="277" spans="1:6" x14ac:dyDescent="0.25">
      <c r="A277" s="7" t="s">
        <v>30</v>
      </c>
      <c r="B277" s="74">
        <v>22</v>
      </c>
      <c r="C277" s="141">
        <v>34251126</v>
      </c>
      <c r="D277" s="96">
        <f>C277/B277</f>
        <v>1556869.3636363635</v>
      </c>
      <c r="E277" s="82">
        <v>33</v>
      </c>
      <c r="F277" s="77">
        <v>2.04</v>
      </c>
    </row>
    <row r="278" spans="1:6" x14ac:dyDescent="0.25">
      <c r="A278" s="7" t="s">
        <v>31</v>
      </c>
      <c r="B278" s="125">
        <v>1</v>
      </c>
      <c r="C278" s="137">
        <v>479760</v>
      </c>
      <c r="D278" s="96">
        <f>C278/B278</f>
        <v>479760</v>
      </c>
      <c r="E278" s="138">
        <v>12</v>
      </c>
      <c r="F278" s="138">
        <v>1.17</v>
      </c>
    </row>
    <row r="279" spans="1:6" x14ac:dyDescent="0.25">
      <c r="A279" s="7"/>
      <c r="B279" s="78"/>
      <c r="C279" s="78"/>
      <c r="D279" s="96"/>
      <c r="E279" s="80"/>
      <c r="F279" s="81"/>
    </row>
    <row r="280" spans="1:6" x14ac:dyDescent="0.25">
      <c r="A280" s="218" t="s">
        <v>0</v>
      </c>
      <c r="B280" s="219">
        <f>SUM(B267:B279)</f>
        <v>60</v>
      </c>
      <c r="C280" s="219">
        <f>SUM(C267:C279)</f>
        <v>96253444</v>
      </c>
      <c r="D280" s="220">
        <f>C280/B280</f>
        <v>1604224.0666666667</v>
      </c>
      <c r="E280" s="85">
        <f>(($C267*E267)+($C268*E268)+($C269*E269)+($C270*E270)+($C271*E271)+($C272*E272)+($C273*E273)+($C274*E274)+($C275*E275)+($C276*E276)+($C277*E277)+($C278*E278))/$C280</f>
        <v>33.092821447511014</v>
      </c>
      <c r="F280" s="86">
        <f>(($C267*F267)+($C268*F268)+($C269*F269)+($C270*F270)+($C271*F271)+($C272*F272)+($C273*F273)+($C274*F274)+($C275*F275)+($C276*F276)+($C277*F277)+($C278*F278))/$C280</f>
        <v>2.0245638635018604</v>
      </c>
    </row>
    <row r="281" spans="1:6" x14ac:dyDescent="0.25">
      <c r="A281" s="227"/>
      <c r="B281" s="228"/>
      <c r="C281" s="228"/>
      <c r="D281" s="159"/>
      <c r="E281" s="217"/>
      <c r="F281" s="163"/>
    </row>
    <row r="282" spans="1:6" x14ac:dyDescent="0.25">
      <c r="A282" s="9" t="s">
        <v>84</v>
      </c>
      <c r="B282" s="18"/>
      <c r="C282" s="23"/>
      <c r="D282" s="94"/>
      <c r="E282" s="57"/>
      <c r="F282" s="14"/>
    </row>
    <row r="283" spans="1:6" x14ac:dyDescent="0.25">
      <c r="A283" s="7" t="s">
        <v>20</v>
      </c>
      <c r="B283" s="74">
        <v>2</v>
      </c>
      <c r="C283" s="141">
        <v>6736233</v>
      </c>
      <c r="D283" s="96">
        <f>C283/B283</f>
        <v>3368116.5</v>
      </c>
      <c r="E283" s="82">
        <v>29</v>
      </c>
      <c r="F283" s="77">
        <v>1.94</v>
      </c>
    </row>
    <row r="284" spans="1:6" x14ac:dyDescent="0.25">
      <c r="A284" s="7" t="s">
        <v>21</v>
      </c>
      <c r="B284" s="125">
        <v>0</v>
      </c>
      <c r="C284" s="180">
        <v>0</v>
      </c>
      <c r="D284" s="96">
        <v>0</v>
      </c>
      <c r="E284" s="176">
        <v>0</v>
      </c>
      <c r="F284" s="127">
        <v>0</v>
      </c>
    </row>
    <row r="285" spans="1:6" x14ac:dyDescent="0.25">
      <c r="A285" s="7" t="s">
        <v>22</v>
      </c>
      <c r="B285" s="125">
        <v>1</v>
      </c>
      <c r="C285" s="125">
        <v>859428</v>
      </c>
      <c r="D285" s="96">
        <f>C285/B285</f>
        <v>859428</v>
      </c>
      <c r="E285" s="126">
        <v>12</v>
      </c>
      <c r="F285" s="127">
        <v>2.0499999999999998</v>
      </c>
    </row>
    <row r="286" spans="1:6" x14ac:dyDescent="0.25">
      <c r="A286" s="7" t="s">
        <v>23</v>
      </c>
      <c r="B286" s="74">
        <v>0</v>
      </c>
      <c r="C286" s="171">
        <v>0</v>
      </c>
      <c r="D286" s="96">
        <v>0</v>
      </c>
      <c r="E286" s="138">
        <v>0</v>
      </c>
      <c r="F286" s="190">
        <v>0</v>
      </c>
    </row>
    <row r="287" spans="1:6" x14ac:dyDescent="0.25">
      <c r="A287" s="7" t="s">
        <v>24</v>
      </c>
      <c r="B287" s="125">
        <v>0</v>
      </c>
      <c r="C287" s="180">
        <v>0</v>
      </c>
      <c r="D287" s="96">
        <v>0</v>
      </c>
      <c r="E287" s="138">
        <v>0</v>
      </c>
      <c r="F287" s="190">
        <v>0</v>
      </c>
    </row>
    <row r="288" spans="1:6" x14ac:dyDescent="0.25">
      <c r="A288" s="7" t="s">
        <v>25</v>
      </c>
      <c r="B288" s="125">
        <v>0</v>
      </c>
      <c r="C288" s="125">
        <v>0</v>
      </c>
      <c r="D288" s="96">
        <v>0</v>
      </c>
      <c r="E288" s="138">
        <v>0</v>
      </c>
      <c r="F288" s="190">
        <v>0</v>
      </c>
    </row>
    <row r="289" spans="1:6" x14ac:dyDescent="0.25">
      <c r="A289" s="7" t="s">
        <v>26</v>
      </c>
      <c r="B289" s="132">
        <v>0</v>
      </c>
      <c r="C289" s="133">
        <v>0</v>
      </c>
      <c r="D289" s="96">
        <v>0</v>
      </c>
      <c r="E289" s="170">
        <v>0</v>
      </c>
      <c r="F289" s="166">
        <v>0</v>
      </c>
    </row>
    <row r="290" spans="1:6" x14ac:dyDescent="0.25">
      <c r="A290" s="7" t="s">
        <v>27</v>
      </c>
      <c r="B290" s="132">
        <v>0</v>
      </c>
      <c r="C290" s="133">
        <v>0</v>
      </c>
      <c r="D290" s="96">
        <v>0</v>
      </c>
      <c r="E290" s="170">
        <v>0</v>
      </c>
      <c r="F290" s="166">
        <v>0</v>
      </c>
    </row>
    <row r="291" spans="1:6" x14ac:dyDescent="0.25">
      <c r="A291" s="7" t="s">
        <v>28</v>
      </c>
      <c r="B291" s="142">
        <v>0</v>
      </c>
      <c r="C291" s="141">
        <v>0</v>
      </c>
      <c r="D291" s="96">
        <v>0</v>
      </c>
      <c r="E291" s="82">
        <v>0</v>
      </c>
      <c r="F291" s="178">
        <v>0</v>
      </c>
    </row>
    <row r="292" spans="1:6" x14ac:dyDescent="0.25">
      <c r="A292" s="7" t="s">
        <v>29</v>
      </c>
      <c r="B292" s="132">
        <v>0</v>
      </c>
      <c r="C292" s="133">
        <v>0</v>
      </c>
      <c r="D292" s="96">
        <v>0</v>
      </c>
      <c r="E292" s="170">
        <v>0</v>
      </c>
      <c r="F292" s="166">
        <v>0</v>
      </c>
    </row>
    <row r="293" spans="1:6" x14ac:dyDescent="0.25">
      <c r="A293" s="7" t="s">
        <v>30</v>
      </c>
      <c r="B293" s="74">
        <v>0</v>
      </c>
      <c r="C293" s="141">
        <v>0</v>
      </c>
      <c r="D293" s="96">
        <v>0</v>
      </c>
      <c r="E293" s="82">
        <v>0</v>
      </c>
      <c r="F293" s="127">
        <v>0</v>
      </c>
    </row>
    <row r="294" spans="1:6" x14ac:dyDescent="0.25">
      <c r="A294" s="7" t="s">
        <v>31</v>
      </c>
      <c r="B294" s="125">
        <v>0</v>
      </c>
      <c r="C294" s="137">
        <v>0</v>
      </c>
      <c r="D294" s="96">
        <v>0</v>
      </c>
      <c r="E294" s="138">
        <v>0</v>
      </c>
      <c r="F294" s="77">
        <v>0</v>
      </c>
    </row>
    <row r="295" spans="1:6" x14ac:dyDescent="0.25">
      <c r="A295" s="1"/>
      <c r="B295" s="125"/>
      <c r="C295" s="137"/>
      <c r="D295" s="96"/>
      <c r="E295" s="138"/>
      <c r="F295" s="138"/>
    </row>
    <row r="296" spans="1:6" x14ac:dyDescent="0.25">
      <c r="A296" s="218" t="s">
        <v>0</v>
      </c>
      <c r="B296" s="219">
        <f>SUM(B283:B295)</f>
        <v>3</v>
      </c>
      <c r="C296" s="219">
        <f>SUM(C283:C295)</f>
        <v>7595661</v>
      </c>
      <c r="D296" s="220">
        <f>C296/B296</f>
        <v>2531887</v>
      </c>
      <c r="E296" s="221">
        <f>(($C283*E283)+($C284*E284)+($C285*E285)+($C286*E286)+($C287*E287)+($C288*E288)+($C289*E289)+($C290*E290)+($C291*E291)+($C292*E292)+($C293*E293)+($C294*E294))/$C296</f>
        <v>27.076497094854549</v>
      </c>
      <c r="F296" s="222">
        <f>(($C283*F283)+($C284*F284)+($C285*F285)+($C286*F286)+($C287*F287)+($C288*F288)+($C289*F289)+($C290*F290)+($C291*F291)+($C292*F292)+($C293*F293)+($C294*F294))/$C296</f>
        <v>1.9524461952685881</v>
      </c>
    </row>
    <row r="297" spans="1:6" x14ac:dyDescent="0.25">
      <c r="A297" s="223"/>
      <c r="B297" s="224"/>
      <c r="C297" s="224"/>
      <c r="D297" s="162"/>
      <c r="E297" s="225"/>
      <c r="F297" s="226"/>
    </row>
    <row r="298" spans="1:6" x14ac:dyDescent="0.25">
      <c r="A298" s="40"/>
      <c r="B298" s="42"/>
      <c r="C298" s="42"/>
      <c r="D298" s="101"/>
      <c r="E298" s="61"/>
      <c r="F298" s="108"/>
    </row>
    <row r="299" spans="1:6" x14ac:dyDescent="0.25">
      <c r="A299" s="90" t="s">
        <v>0</v>
      </c>
      <c r="B299" s="70">
        <f>SUM(B24,B40,B56,B72,B88,B104,B120,B136,B152,B168,B184,B200,B216,B232,B248,B264,B280,B296)</f>
        <v>69501</v>
      </c>
      <c r="C299" s="70">
        <f>SUM(C24,C40,C56,C72,C88,C104,C120,C136,C152,C168,C184,C200,C216,C232,C248,C264,C280,C296)</f>
        <v>78579509420</v>
      </c>
      <c r="D299" s="102">
        <f>C299/B299</f>
        <v>1130624.1553358946</v>
      </c>
      <c r="E299" s="72">
        <f>(($C24*E24)+($C40*E40)+($C56*E56)+($C72*E72)+($C88*E88)+($C104*E104)+($C120*E120)+($C136*E136)+($C152*E152)+($C168*E168)+($C184*E184)+($C200*E200)+($C216*E216)+($C232*E232)+($C248*E248)+($C264*E264)+($C280*E280)+($C296*E296))/$C299</f>
        <v>47.722743340830085</v>
      </c>
      <c r="F299" s="73">
        <f>(($C24*F24)+($C40*F40)+($C56*F56)+($C72*F72)+($C88*F88)+($C104*F104)+($C120*F120)+($C136*F136)+($C152*F152)+($C168*F168)+($C184*F184)+($C200*F200)+($C216*F216)+($C232*F232)+($C248*F248)+($C264*F264)+($C280*F280)+($C296*F296))/$C299</f>
        <v>1.8151354853291739</v>
      </c>
    </row>
    <row r="300" spans="1:6" x14ac:dyDescent="0.25">
      <c r="A300" s="41"/>
      <c r="B300" s="43"/>
      <c r="C300" s="43"/>
      <c r="D300" s="103"/>
      <c r="E300" s="63"/>
      <c r="F300" s="109"/>
    </row>
    <row r="301" spans="1:6" x14ac:dyDescent="0.25">
      <c r="A301" s="10"/>
      <c r="B301" s="2"/>
      <c r="C301" s="3"/>
      <c r="D301" s="4"/>
      <c r="E301" s="55"/>
      <c r="F301" s="14"/>
    </row>
    <row r="302" spans="1:6" x14ac:dyDescent="0.25">
      <c r="A302" s="131" t="s">
        <v>58</v>
      </c>
      <c r="B302" s="2"/>
      <c r="C302" s="3"/>
      <c r="D302" s="4"/>
      <c r="E302" s="55"/>
      <c r="F302" s="14"/>
    </row>
    <row r="303" spans="1:6" x14ac:dyDescent="0.25">
      <c r="A303" s="110" t="s">
        <v>7</v>
      </c>
      <c r="B303" s="111" t="s">
        <v>51</v>
      </c>
      <c r="C303" s="112" t="s">
        <v>3</v>
      </c>
      <c r="D303" s="61" t="s">
        <v>11</v>
      </c>
      <c r="E303" s="113" t="s">
        <v>13</v>
      </c>
      <c r="F303" s="62" t="s">
        <v>15</v>
      </c>
    </row>
    <row r="304" spans="1:6" x14ac:dyDescent="0.25">
      <c r="A304" s="114"/>
      <c r="B304" s="115" t="s">
        <v>9</v>
      </c>
      <c r="C304" s="116" t="s">
        <v>50</v>
      </c>
      <c r="D304" s="117" t="s">
        <v>52</v>
      </c>
      <c r="E304" s="118" t="s">
        <v>52</v>
      </c>
      <c r="F304" s="119" t="s">
        <v>60</v>
      </c>
    </row>
    <row r="305" spans="1:6" x14ac:dyDescent="0.25">
      <c r="A305" s="41"/>
      <c r="B305" s="120" t="s">
        <v>4</v>
      </c>
      <c r="C305" s="120" t="s">
        <v>5</v>
      </c>
      <c r="D305" s="121" t="s">
        <v>6</v>
      </c>
      <c r="E305" s="122" t="s">
        <v>17</v>
      </c>
      <c r="F305" s="122" t="s">
        <v>18</v>
      </c>
    </row>
    <row r="306" spans="1:6" x14ac:dyDescent="0.25">
      <c r="A306" s="32"/>
      <c r="B306" s="87"/>
      <c r="C306" s="87"/>
      <c r="D306" s="98"/>
      <c r="E306" s="88"/>
      <c r="F306" s="89"/>
    </row>
    <row r="307" spans="1:6" x14ac:dyDescent="0.25">
      <c r="A307" s="9" t="s">
        <v>32</v>
      </c>
      <c r="B307" s="78"/>
      <c r="C307" s="78"/>
      <c r="D307" s="99"/>
      <c r="E307" s="80"/>
      <c r="F307" s="81"/>
    </row>
    <row r="308" spans="1:6" x14ac:dyDescent="0.25">
      <c r="A308" s="7" t="s">
        <v>20</v>
      </c>
      <c r="B308" s="136">
        <v>19</v>
      </c>
      <c r="C308" s="187">
        <v>78288000</v>
      </c>
      <c r="D308" s="96">
        <f t="shared" ref="D308:D319" si="13">C308/B308</f>
        <v>4120421.0526315789</v>
      </c>
      <c r="E308" s="138">
        <v>260</v>
      </c>
      <c r="F308" s="190">
        <v>6.11</v>
      </c>
    </row>
    <row r="309" spans="1:6" x14ac:dyDescent="0.25">
      <c r="A309" s="7" t="s">
        <v>21</v>
      </c>
      <c r="B309" s="136">
        <v>19</v>
      </c>
      <c r="C309" s="137">
        <v>108348439</v>
      </c>
      <c r="D309" s="96">
        <f t="shared" si="13"/>
        <v>5702549.4210526319</v>
      </c>
      <c r="E309" s="138">
        <v>248</v>
      </c>
      <c r="F309" s="127">
        <v>6.17</v>
      </c>
    </row>
    <row r="310" spans="1:6" x14ac:dyDescent="0.25">
      <c r="A310" s="7" t="s">
        <v>22</v>
      </c>
      <c r="B310" s="142">
        <v>18</v>
      </c>
      <c r="C310" s="141">
        <v>71841877</v>
      </c>
      <c r="D310" s="96">
        <f t="shared" si="13"/>
        <v>3991215.388888889</v>
      </c>
      <c r="E310" s="82">
        <v>260</v>
      </c>
      <c r="F310" s="169">
        <v>6.1669999999999998</v>
      </c>
    </row>
    <row r="311" spans="1:6" x14ac:dyDescent="0.25">
      <c r="A311" s="7" t="s">
        <v>23</v>
      </c>
      <c r="B311" s="125">
        <v>17</v>
      </c>
      <c r="C311" s="137">
        <v>87029757</v>
      </c>
      <c r="D311" s="96">
        <f t="shared" si="13"/>
        <v>5119397.4705882352</v>
      </c>
      <c r="E311" s="138">
        <v>256</v>
      </c>
      <c r="F311" s="190">
        <v>5.91</v>
      </c>
    </row>
    <row r="312" spans="1:6" x14ac:dyDescent="0.25">
      <c r="A312" s="7" t="s">
        <v>24</v>
      </c>
      <c r="B312" s="125">
        <v>19</v>
      </c>
      <c r="C312" s="137">
        <v>58711681</v>
      </c>
      <c r="D312" s="96">
        <f t="shared" si="13"/>
        <v>3090088.4736842103</v>
      </c>
      <c r="E312" s="138">
        <v>273</v>
      </c>
      <c r="F312" s="190">
        <v>6.04</v>
      </c>
    </row>
    <row r="313" spans="1:6" x14ac:dyDescent="0.25">
      <c r="A313" s="7" t="s">
        <v>25</v>
      </c>
      <c r="B313" s="125">
        <v>17</v>
      </c>
      <c r="C313" s="137">
        <v>77993727</v>
      </c>
      <c r="D313" s="96">
        <f t="shared" si="13"/>
        <v>4587866.2941176472</v>
      </c>
      <c r="E313" s="138">
        <v>240</v>
      </c>
      <c r="F313" s="190">
        <v>5.4950000000000001</v>
      </c>
    </row>
    <row r="314" spans="1:6" x14ac:dyDescent="0.25">
      <c r="A314" s="7" t="s">
        <v>26</v>
      </c>
      <c r="B314" s="125">
        <v>17</v>
      </c>
      <c r="C314" s="137">
        <v>81613503</v>
      </c>
      <c r="D314" s="96">
        <f t="shared" si="13"/>
        <v>4800794.2941176472</v>
      </c>
      <c r="E314" s="138">
        <v>260</v>
      </c>
      <c r="F314" s="190">
        <v>5.0964999999999998</v>
      </c>
    </row>
    <row r="315" spans="1:6" x14ac:dyDescent="0.25">
      <c r="A315" s="7" t="s">
        <v>27</v>
      </c>
      <c r="B315" s="78">
        <v>22</v>
      </c>
      <c r="C315" s="78">
        <v>109545245</v>
      </c>
      <c r="D315" s="96">
        <f t="shared" si="13"/>
        <v>4979329.3181818184</v>
      </c>
      <c r="E315" s="80">
        <v>279</v>
      </c>
      <c r="F315" s="81">
        <v>4.9770000000000003</v>
      </c>
    </row>
    <row r="316" spans="1:6" x14ac:dyDescent="0.25">
      <c r="A316" s="7" t="s">
        <v>28</v>
      </c>
      <c r="B316" s="132">
        <v>22</v>
      </c>
      <c r="C316" s="133">
        <v>87417230</v>
      </c>
      <c r="D316" s="96">
        <f t="shared" si="13"/>
        <v>3973510.4545454546</v>
      </c>
      <c r="E316" s="134">
        <v>269</v>
      </c>
      <c r="F316" s="191">
        <v>4.8918999999999997</v>
      </c>
    </row>
    <row r="317" spans="1:6" x14ac:dyDescent="0.25">
      <c r="A317" s="7" t="s">
        <v>29</v>
      </c>
      <c r="B317" s="78">
        <v>40</v>
      </c>
      <c r="C317" s="78">
        <v>435060115</v>
      </c>
      <c r="D317" s="96">
        <f t="shared" si="13"/>
        <v>10876502.875</v>
      </c>
      <c r="E317" s="80">
        <v>260</v>
      </c>
      <c r="F317" s="81">
        <v>5.1303999999999998</v>
      </c>
    </row>
    <row r="318" spans="1:6" x14ac:dyDescent="0.25">
      <c r="A318" s="7" t="s">
        <v>30</v>
      </c>
      <c r="B318" s="125">
        <v>47</v>
      </c>
      <c r="C318" s="137">
        <v>243368355</v>
      </c>
      <c r="D318" s="96">
        <f t="shared" si="13"/>
        <v>5178050.1063829791</v>
      </c>
      <c r="E318" s="138">
        <v>265</v>
      </c>
      <c r="F318" s="190">
        <v>4.7119999999999997</v>
      </c>
    </row>
    <row r="319" spans="1:6" x14ac:dyDescent="0.25">
      <c r="A319" s="7" t="s">
        <v>31</v>
      </c>
      <c r="B319" s="125">
        <v>43</v>
      </c>
      <c r="C319" s="137">
        <v>269191147</v>
      </c>
      <c r="D319" s="96">
        <f t="shared" si="13"/>
        <v>6260259.2325581396</v>
      </c>
      <c r="E319" s="138">
        <v>237</v>
      </c>
      <c r="F319" s="190">
        <v>4.7240000000000002</v>
      </c>
    </row>
    <row r="320" spans="1:6" x14ac:dyDescent="0.25">
      <c r="A320" s="7"/>
      <c r="B320" s="78"/>
      <c r="C320" s="78"/>
      <c r="D320" s="96"/>
      <c r="E320" s="80"/>
      <c r="F320" s="81"/>
    </row>
    <row r="321" spans="1:6" x14ac:dyDescent="0.25">
      <c r="A321" s="29" t="s">
        <v>0</v>
      </c>
      <c r="B321" s="83">
        <f>SUM(B308:B320)</f>
        <v>300</v>
      </c>
      <c r="C321" s="83">
        <f>SUM(C308:C320)</f>
        <v>1708409076</v>
      </c>
      <c r="D321" s="97">
        <f>C321/B321</f>
        <v>5694696.9199999999</v>
      </c>
      <c r="E321" s="85">
        <f>(($C308*E308)+($C309*E309)+($C310*E310)+($C311*E311)+($C312*E312)+($C313*E313)+($C314*E314)+($C315*E315)+($C316*E316)+($C317*E317)+($C318*E318)+($C319*E319))/$C321</f>
        <v>257.33590571020824</v>
      </c>
      <c r="F321" s="86">
        <f>(($C308*F308)+($C309*F309)+($C310*F310)+($C311*F311)+($C312*F312)+($C313*F313)+($C314*F314)+($C315*F315)+($C316*F316)+($C317*F317)+($C318*F318)+($C319*F319))/$C321</f>
        <v>5.2251347803595376</v>
      </c>
    </row>
    <row r="322" spans="1:6" x14ac:dyDescent="0.25">
      <c r="A322" s="7"/>
      <c r="B322" s="33"/>
      <c r="C322" s="33"/>
      <c r="D322" s="93"/>
      <c r="E322" s="35"/>
      <c r="F322" s="35"/>
    </row>
    <row r="323" spans="1:6" x14ac:dyDescent="0.25">
      <c r="A323" s="9" t="s">
        <v>59</v>
      </c>
      <c r="B323" s="18"/>
      <c r="C323" s="23"/>
      <c r="D323" s="94"/>
      <c r="E323" s="57"/>
      <c r="F323" s="14"/>
    </row>
    <row r="324" spans="1:6" x14ac:dyDescent="0.25">
      <c r="A324" s="7" t="s">
        <v>20</v>
      </c>
      <c r="B324" s="142">
        <v>3</v>
      </c>
      <c r="C324" s="141">
        <v>19600211</v>
      </c>
      <c r="D324" s="96">
        <f t="shared" ref="D324:D330" si="14">C324/B324</f>
        <v>6533403.666666667</v>
      </c>
      <c r="E324" s="82">
        <v>259</v>
      </c>
      <c r="F324" s="168">
        <v>6.2494304642944911</v>
      </c>
    </row>
    <row r="325" spans="1:6" x14ac:dyDescent="0.25">
      <c r="A325" s="7" t="s">
        <v>21</v>
      </c>
      <c r="B325" s="136">
        <v>0</v>
      </c>
      <c r="C325" s="137">
        <v>0</v>
      </c>
      <c r="D325" s="96">
        <v>0</v>
      </c>
      <c r="E325" s="138">
        <v>0</v>
      </c>
      <c r="F325" s="127">
        <v>0</v>
      </c>
    </row>
    <row r="326" spans="1:6" x14ac:dyDescent="0.25">
      <c r="A326" s="7" t="s">
        <v>22</v>
      </c>
      <c r="B326" s="125">
        <v>2</v>
      </c>
      <c r="C326" s="137">
        <v>12155948</v>
      </c>
      <c r="D326" s="96">
        <f t="shared" si="14"/>
        <v>6077974</v>
      </c>
      <c r="E326" s="138">
        <v>300</v>
      </c>
      <c r="F326" s="190">
        <v>6.3832120366095673</v>
      </c>
    </row>
    <row r="327" spans="1:6" x14ac:dyDescent="0.25">
      <c r="A327" s="7" t="s">
        <v>23</v>
      </c>
      <c r="B327" s="125">
        <v>4</v>
      </c>
      <c r="C327" s="137">
        <v>22963367</v>
      </c>
      <c r="D327" s="96">
        <f t="shared" si="14"/>
        <v>5740841.75</v>
      </c>
      <c r="E327" s="138">
        <v>345</v>
      </c>
      <c r="F327" s="190">
        <v>6.2681130302015378</v>
      </c>
    </row>
    <row r="328" spans="1:6" x14ac:dyDescent="0.25">
      <c r="A328" s="7" t="s">
        <v>24</v>
      </c>
      <c r="B328" s="125">
        <v>9</v>
      </c>
      <c r="C328" s="137">
        <v>59832920</v>
      </c>
      <c r="D328" s="96">
        <f t="shared" si="14"/>
        <v>6648102.222222222</v>
      </c>
      <c r="E328" s="138">
        <v>299</v>
      </c>
      <c r="F328" s="190">
        <v>6.2321445053993685</v>
      </c>
    </row>
    <row r="329" spans="1:6" x14ac:dyDescent="0.25">
      <c r="A329" s="7" t="s">
        <v>25</v>
      </c>
      <c r="B329" s="74">
        <v>3</v>
      </c>
      <c r="C329" s="141">
        <v>8925189</v>
      </c>
      <c r="D329" s="96">
        <f t="shared" si="14"/>
        <v>2975063</v>
      </c>
      <c r="E329" s="82">
        <v>300</v>
      </c>
      <c r="F329" s="169">
        <v>6.204097620789879</v>
      </c>
    </row>
    <row r="330" spans="1:6" x14ac:dyDescent="0.25">
      <c r="A330" s="7" t="s">
        <v>26</v>
      </c>
      <c r="B330" s="78">
        <v>2</v>
      </c>
      <c r="C330" s="78">
        <v>6174324</v>
      </c>
      <c r="D330" s="96">
        <f t="shared" si="14"/>
        <v>3087162</v>
      </c>
      <c r="E330" s="80">
        <v>312</v>
      </c>
      <c r="F330" s="81">
        <v>5.5606703146773642</v>
      </c>
    </row>
    <row r="331" spans="1:6" x14ac:dyDescent="0.25">
      <c r="A331" s="7" t="s">
        <v>27</v>
      </c>
      <c r="B331" s="78">
        <v>5</v>
      </c>
      <c r="C331" s="78">
        <v>33340557</v>
      </c>
      <c r="D331" s="96">
        <f>C331/B331</f>
        <v>6668111.4000000004</v>
      </c>
      <c r="E331" s="80">
        <v>315</v>
      </c>
      <c r="F331" s="81">
        <v>4.950398947444099</v>
      </c>
    </row>
    <row r="332" spans="1:6" x14ac:dyDescent="0.25">
      <c r="A332" s="7" t="s">
        <v>28</v>
      </c>
      <c r="B332" s="132">
        <v>6</v>
      </c>
      <c r="C332" s="133">
        <v>53912662</v>
      </c>
      <c r="D332" s="96">
        <f>C332/B332</f>
        <v>8985443.666666666</v>
      </c>
      <c r="E332" s="134">
        <v>319</v>
      </c>
      <c r="F332" s="191">
        <v>4.8783649347531757</v>
      </c>
    </row>
    <row r="333" spans="1:6" x14ac:dyDescent="0.25">
      <c r="A333" s="7" t="s">
        <v>29</v>
      </c>
      <c r="B333" s="78">
        <v>10</v>
      </c>
      <c r="C333" s="78">
        <v>71323104</v>
      </c>
      <c r="D333" s="96">
        <f>C333/B333</f>
        <v>7132310.4000000004</v>
      </c>
      <c r="E333" s="80">
        <v>270</v>
      </c>
      <c r="F333" s="81">
        <v>4.7498855739649244</v>
      </c>
    </row>
    <row r="334" spans="1:6" x14ac:dyDescent="0.25">
      <c r="A334" s="7" t="s">
        <v>30</v>
      </c>
      <c r="B334" s="125">
        <v>8</v>
      </c>
      <c r="C334" s="137">
        <v>52850033</v>
      </c>
      <c r="D334" s="96">
        <f>C334/B334</f>
        <v>6606254.125</v>
      </c>
      <c r="E334" s="138">
        <v>298</v>
      </c>
      <c r="F334" s="189">
        <v>4.6260696459735415</v>
      </c>
    </row>
    <row r="335" spans="1:6" x14ac:dyDescent="0.25">
      <c r="A335" s="7" t="s">
        <v>31</v>
      </c>
      <c r="B335" s="125">
        <v>6</v>
      </c>
      <c r="C335" s="137">
        <v>45477625</v>
      </c>
      <c r="D335" s="96">
        <f>C335/B335</f>
        <v>7579604.166666667</v>
      </c>
      <c r="E335" s="138">
        <v>261</v>
      </c>
      <c r="F335" s="190">
        <v>4.5474765107016912</v>
      </c>
    </row>
    <row r="336" spans="1:6" x14ac:dyDescent="0.25">
      <c r="A336" s="7"/>
      <c r="B336" s="78"/>
      <c r="C336" s="78"/>
      <c r="D336" s="96"/>
      <c r="E336" s="80"/>
      <c r="F336" s="81"/>
    </row>
    <row r="337" spans="1:6" x14ac:dyDescent="0.25">
      <c r="A337" s="29" t="s">
        <v>0</v>
      </c>
      <c r="B337" s="83">
        <f>SUM(B324:B336)</f>
        <v>58</v>
      </c>
      <c r="C337" s="83">
        <f>SUM(C324:C336)</f>
        <v>386555940</v>
      </c>
      <c r="D337" s="97">
        <f>C337/B337</f>
        <v>6664757.5862068962</v>
      </c>
      <c r="E337" s="85">
        <f>(($C324*E324)+($C325*E325)+($C326*E326)+($C327*E327)+($C328*E328)+($C329*E329)+($C330*E330)+($C331*E331)+($C332*E332)+($C333*E333)+($C334*E334)+($C335*E335))/$C337</f>
        <v>294.17789364199137</v>
      </c>
      <c r="F337" s="86">
        <f>(($C324*F324)+($C325*F325)+($C326*F326)+($C327*F327)+($C328*F328)+($C329*F329)+($C330*F330)+($C331*F331)+($C332*F332)+($C333*F333)+($C334*F334)+($C335*F335))/$C337</f>
        <v>5.2379024434859289</v>
      </c>
    </row>
    <row r="338" spans="1:6" x14ac:dyDescent="0.25">
      <c r="A338" s="7"/>
      <c r="B338" s="33"/>
      <c r="C338" s="33"/>
      <c r="D338" s="93"/>
      <c r="E338" s="35"/>
      <c r="F338" s="35"/>
    </row>
    <row r="339" spans="1:6" x14ac:dyDescent="0.25">
      <c r="A339" s="9" t="s">
        <v>66</v>
      </c>
      <c r="B339" s="18"/>
      <c r="C339" s="23"/>
      <c r="D339" s="94"/>
      <c r="E339" s="57"/>
      <c r="F339" s="14"/>
    </row>
    <row r="340" spans="1:6" x14ac:dyDescent="0.25">
      <c r="A340" s="7" t="s">
        <v>20</v>
      </c>
      <c r="B340" s="201">
        <v>4</v>
      </c>
      <c r="C340" s="201">
        <v>38810731</v>
      </c>
      <c r="D340" s="96">
        <f t="shared" ref="D340:D351" si="15">C340/B340</f>
        <v>9702682.75</v>
      </c>
      <c r="E340" s="202">
        <v>274</v>
      </c>
      <c r="F340" s="127">
        <v>5.66</v>
      </c>
    </row>
    <row r="341" spans="1:6" x14ac:dyDescent="0.25">
      <c r="A341" s="7" t="s">
        <v>21</v>
      </c>
      <c r="B341" s="136">
        <v>2</v>
      </c>
      <c r="C341" s="137">
        <v>17004456</v>
      </c>
      <c r="D341" s="96">
        <f t="shared" si="15"/>
        <v>8502228</v>
      </c>
      <c r="E341" s="138">
        <v>240</v>
      </c>
      <c r="F341" s="127">
        <v>5.7880000000000003</v>
      </c>
    </row>
    <row r="342" spans="1:6" x14ac:dyDescent="0.25">
      <c r="A342" s="7" t="s">
        <v>22</v>
      </c>
      <c r="B342" s="136">
        <v>0</v>
      </c>
      <c r="C342" s="180">
        <v>0</v>
      </c>
      <c r="D342" s="96">
        <v>0</v>
      </c>
      <c r="E342" s="138">
        <v>0</v>
      </c>
      <c r="F342" s="190">
        <v>0</v>
      </c>
    </row>
    <row r="343" spans="1:6" x14ac:dyDescent="0.25">
      <c r="A343" s="7" t="s">
        <v>23</v>
      </c>
      <c r="B343" s="136">
        <v>5</v>
      </c>
      <c r="C343" s="137">
        <v>55690718</v>
      </c>
      <c r="D343" s="96">
        <f t="shared" si="15"/>
        <v>11138143.6</v>
      </c>
      <c r="E343" s="138">
        <v>266</v>
      </c>
      <c r="F343" s="190">
        <v>5.5350000000000001</v>
      </c>
    </row>
    <row r="344" spans="1:6" x14ac:dyDescent="0.25">
      <c r="A344" s="7" t="s">
        <v>24</v>
      </c>
      <c r="B344" s="74">
        <v>5</v>
      </c>
      <c r="C344" s="141">
        <v>43688681</v>
      </c>
      <c r="D344" s="96">
        <f t="shared" si="15"/>
        <v>8737736.1999999993</v>
      </c>
      <c r="E344" s="138">
        <v>296</v>
      </c>
      <c r="F344" s="190">
        <v>5.1580000000000004</v>
      </c>
    </row>
    <row r="345" spans="1:6" x14ac:dyDescent="0.25">
      <c r="A345" s="7" t="s">
        <v>25</v>
      </c>
      <c r="B345" s="210">
        <v>2</v>
      </c>
      <c r="C345" s="133">
        <v>21264833</v>
      </c>
      <c r="D345" s="96">
        <f t="shared" si="15"/>
        <v>10632416.5</v>
      </c>
      <c r="E345" s="138">
        <v>313</v>
      </c>
      <c r="F345" s="190">
        <v>5.6070000000000002</v>
      </c>
    </row>
    <row r="346" spans="1:6" x14ac:dyDescent="0.25">
      <c r="A346" s="7" t="s">
        <v>26</v>
      </c>
      <c r="B346" s="232">
        <v>0</v>
      </c>
      <c r="C346" s="137">
        <v>0</v>
      </c>
      <c r="D346" s="96">
        <v>0</v>
      </c>
      <c r="E346" s="170">
        <v>0</v>
      </c>
      <c r="F346" s="81">
        <v>0</v>
      </c>
    </row>
    <row r="347" spans="1:6" x14ac:dyDescent="0.25">
      <c r="A347" s="7" t="s">
        <v>27</v>
      </c>
      <c r="B347" s="132">
        <v>3</v>
      </c>
      <c r="C347" s="133">
        <v>35221923</v>
      </c>
      <c r="D347" s="96">
        <f t="shared" si="15"/>
        <v>11740641</v>
      </c>
      <c r="E347" s="170">
        <v>240</v>
      </c>
      <c r="F347" s="81">
        <v>6.0397999999999996</v>
      </c>
    </row>
    <row r="348" spans="1:6" x14ac:dyDescent="0.25">
      <c r="A348" s="7" t="s">
        <v>28</v>
      </c>
      <c r="B348" s="142">
        <v>3</v>
      </c>
      <c r="C348" s="141">
        <v>14813546</v>
      </c>
      <c r="D348" s="96">
        <f t="shared" si="15"/>
        <v>4937848.666666667</v>
      </c>
      <c r="E348" s="82">
        <v>240</v>
      </c>
      <c r="F348" s="168">
        <v>6.1258999999999997</v>
      </c>
    </row>
    <row r="349" spans="1:6" x14ac:dyDescent="0.25">
      <c r="A349" s="7" t="s">
        <v>29</v>
      </c>
      <c r="B349" s="132">
        <v>2</v>
      </c>
      <c r="C349" s="133">
        <v>22857835</v>
      </c>
      <c r="D349" s="96">
        <f t="shared" si="15"/>
        <v>11428917.5</v>
      </c>
      <c r="E349" s="170">
        <v>240</v>
      </c>
      <c r="F349" s="81">
        <v>5.86</v>
      </c>
    </row>
    <row r="350" spans="1:6" x14ac:dyDescent="0.25">
      <c r="A350" s="7" t="s">
        <v>30</v>
      </c>
      <c r="B350" s="125">
        <v>2</v>
      </c>
      <c r="C350" s="137">
        <v>30678040</v>
      </c>
      <c r="D350" s="96">
        <f t="shared" si="15"/>
        <v>15339020</v>
      </c>
      <c r="E350" s="153">
        <v>344</v>
      </c>
      <c r="F350" s="190">
        <v>5.7990000000000004</v>
      </c>
    </row>
    <row r="351" spans="1:6" x14ac:dyDescent="0.25">
      <c r="A351" s="7" t="s">
        <v>31</v>
      </c>
      <c r="B351" s="125">
        <v>3</v>
      </c>
      <c r="C351" s="137">
        <v>51796003</v>
      </c>
      <c r="D351" s="96">
        <f t="shared" si="15"/>
        <v>17265334.333333332</v>
      </c>
      <c r="E351" s="138">
        <v>246</v>
      </c>
      <c r="F351" s="190">
        <v>5.9139999999999997</v>
      </c>
    </row>
    <row r="352" spans="1:6" x14ac:dyDescent="0.25">
      <c r="A352" s="7"/>
      <c r="B352" s="175"/>
      <c r="C352" s="133"/>
      <c r="D352" s="96"/>
      <c r="E352" s="80"/>
      <c r="F352" s="81"/>
    </row>
    <row r="353" spans="1:11" x14ac:dyDescent="0.25">
      <c r="A353" s="29" t="s">
        <v>0</v>
      </c>
      <c r="B353" s="83">
        <f>SUM(B340:B352)</f>
        <v>31</v>
      </c>
      <c r="C353" s="83">
        <f>SUM(C340:C352)</f>
        <v>331826766</v>
      </c>
      <c r="D353" s="97">
        <f>C353/B353</f>
        <v>10704089.225806452</v>
      </c>
      <c r="E353" s="85">
        <f>(($C341*E341)+($C342*E342)+($C343*E343)+($C344*E344)+($C345*E345)+($C346*E346)+($C347*E347)+($C348*E348)+($C349*E349)+($C350*E350)+($C351*E351))/$C353</f>
        <v>238.8957320911237</v>
      </c>
      <c r="F353" s="86">
        <f>(($C340*F340)+($C341*F341)+($C342*F342)+($C343*F343)+($C344*F344)+($C345*F345)+($C346*F346)+($C347*F347)+($C348*F348)+($C349*F349)+($C350*F350)+($C351*F351))/$C353</f>
        <v>5.7034786908232711</v>
      </c>
    </row>
    <row r="354" spans="1:11" x14ac:dyDescent="0.25">
      <c r="A354" s="7"/>
      <c r="B354" s="33"/>
      <c r="C354" s="33"/>
      <c r="D354" s="93"/>
      <c r="E354" s="35"/>
      <c r="F354" s="35"/>
    </row>
    <row r="355" spans="1:11" x14ac:dyDescent="0.25">
      <c r="A355" s="9" t="s">
        <v>19</v>
      </c>
      <c r="B355" s="18"/>
      <c r="C355" s="23"/>
      <c r="D355" s="94"/>
      <c r="E355" s="57"/>
      <c r="F355" s="14"/>
    </row>
    <row r="356" spans="1:11" x14ac:dyDescent="0.25">
      <c r="A356" s="7" t="s">
        <v>20</v>
      </c>
      <c r="B356" s="192">
        <v>152</v>
      </c>
      <c r="C356" s="193">
        <v>425924358</v>
      </c>
      <c r="D356" s="96">
        <f t="shared" ref="D356:D367" si="16">C356/B356</f>
        <v>2802133.9342105263</v>
      </c>
      <c r="E356" s="138">
        <v>239</v>
      </c>
      <c r="F356" s="127">
        <v>6.55</v>
      </c>
    </row>
    <row r="357" spans="1:11" x14ac:dyDescent="0.25">
      <c r="A357" s="7" t="s">
        <v>21</v>
      </c>
      <c r="B357" s="136">
        <v>107</v>
      </c>
      <c r="C357" s="137">
        <v>317772052</v>
      </c>
      <c r="D357" s="96">
        <f t="shared" si="16"/>
        <v>2969832.2616822431</v>
      </c>
      <c r="E357" s="138">
        <v>240</v>
      </c>
      <c r="F357" s="127">
        <v>6.42</v>
      </c>
    </row>
    <row r="358" spans="1:11" x14ac:dyDescent="0.25">
      <c r="A358" s="7" t="s">
        <v>22</v>
      </c>
      <c r="B358" s="136">
        <v>95</v>
      </c>
      <c r="C358" s="137">
        <v>300437253</v>
      </c>
      <c r="D358" s="96">
        <f t="shared" si="16"/>
        <v>3162497.4</v>
      </c>
      <c r="E358" s="138">
        <v>240</v>
      </c>
      <c r="F358" s="190">
        <v>6.29</v>
      </c>
    </row>
    <row r="359" spans="1:11" x14ac:dyDescent="0.25">
      <c r="A359" s="7" t="s">
        <v>23</v>
      </c>
      <c r="B359" s="125">
        <v>89</v>
      </c>
      <c r="C359" s="137">
        <v>244400357</v>
      </c>
      <c r="D359" s="96">
        <f t="shared" si="16"/>
        <v>2746071.4269662923</v>
      </c>
      <c r="E359" s="138">
        <v>238</v>
      </c>
      <c r="F359" s="127">
        <v>6.2939999999999996</v>
      </c>
    </row>
    <row r="360" spans="1:11" s="152" customFormat="1" x14ac:dyDescent="0.25">
      <c r="A360" s="7" t="s">
        <v>24</v>
      </c>
      <c r="B360" s="125">
        <v>133</v>
      </c>
      <c r="C360" s="137">
        <v>359926203</v>
      </c>
      <c r="D360" s="96">
        <f t="shared" si="16"/>
        <v>2706212.0526315789</v>
      </c>
      <c r="E360" s="138">
        <v>240</v>
      </c>
      <c r="F360" s="190">
        <v>6.29</v>
      </c>
      <c r="G360" s="151"/>
      <c r="H360" s="151"/>
      <c r="I360" s="151"/>
      <c r="J360" s="151"/>
      <c r="K360" s="151"/>
    </row>
    <row r="361" spans="1:11" x14ac:dyDescent="0.25">
      <c r="A361" s="7" t="s">
        <v>25</v>
      </c>
      <c r="B361" s="125">
        <v>108</v>
      </c>
      <c r="C361" s="137">
        <v>282751616</v>
      </c>
      <c r="D361" s="96">
        <f t="shared" si="16"/>
        <v>2618070.5185185187</v>
      </c>
      <c r="E361" s="138">
        <v>238</v>
      </c>
      <c r="F361" s="190">
        <v>6.2590000000000003</v>
      </c>
    </row>
    <row r="362" spans="1:11" x14ac:dyDescent="0.25">
      <c r="A362" s="7" t="s">
        <v>26</v>
      </c>
      <c r="B362" s="78">
        <v>97</v>
      </c>
      <c r="C362" s="78">
        <v>348162292</v>
      </c>
      <c r="D362" s="96">
        <f t="shared" si="16"/>
        <v>3589301.9793814435</v>
      </c>
      <c r="E362" s="80">
        <v>238</v>
      </c>
      <c r="F362" s="81">
        <v>6.1289999999999996</v>
      </c>
    </row>
    <row r="363" spans="1:11" x14ac:dyDescent="0.25">
      <c r="A363" s="7" t="s">
        <v>27</v>
      </c>
      <c r="B363" s="78">
        <v>0</v>
      </c>
      <c r="C363" s="78">
        <v>0</v>
      </c>
      <c r="D363" s="96">
        <v>0</v>
      </c>
      <c r="E363" s="80">
        <v>0</v>
      </c>
      <c r="F363" s="166">
        <v>0</v>
      </c>
    </row>
    <row r="364" spans="1:11" x14ac:dyDescent="0.25">
      <c r="A364" s="7" t="s">
        <v>28</v>
      </c>
      <c r="B364" s="136">
        <v>118</v>
      </c>
      <c r="C364" s="137">
        <v>400052068</v>
      </c>
      <c r="D364" s="96">
        <f t="shared" si="16"/>
        <v>3390271.7627118644</v>
      </c>
      <c r="E364" s="138">
        <v>240</v>
      </c>
      <c r="F364" s="127">
        <v>6.1931000000000003</v>
      </c>
    </row>
    <row r="365" spans="1:11" x14ac:dyDescent="0.25">
      <c r="A365" s="7" t="s">
        <v>29</v>
      </c>
      <c r="B365" s="78">
        <v>123</v>
      </c>
      <c r="C365" s="78">
        <v>509676793</v>
      </c>
      <c r="D365" s="96">
        <f t="shared" si="16"/>
        <v>4143713.7642276422</v>
      </c>
      <c r="E365" s="80">
        <v>236</v>
      </c>
      <c r="F365" s="166">
        <v>6.1189999999999998</v>
      </c>
    </row>
    <row r="366" spans="1:11" x14ac:dyDescent="0.25">
      <c r="A366" s="7" t="s">
        <v>30</v>
      </c>
      <c r="B366" s="125">
        <v>128</v>
      </c>
      <c r="C366" s="137">
        <v>490119344</v>
      </c>
      <c r="D366" s="96">
        <f t="shared" si="16"/>
        <v>3829057.375</v>
      </c>
      <c r="E366" s="138">
        <v>239</v>
      </c>
      <c r="F366" s="127">
        <v>0.49625476176084166</v>
      </c>
    </row>
    <row r="367" spans="1:11" x14ac:dyDescent="0.25">
      <c r="A367" s="7" t="s">
        <v>31</v>
      </c>
      <c r="B367" s="125">
        <v>109</v>
      </c>
      <c r="C367" s="137">
        <v>426502358</v>
      </c>
      <c r="D367" s="96">
        <f t="shared" si="16"/>
        <v>3912865.6697247708</v>
      </c>
      <c r="E367" s="138">
        <v>238</v>
      </c>
      <c r="F367" s="190">
        <v>6.1390000000000002</v>
      </c>
    </row>
    <row r="368" spans="1:11" x14ac:dyDescent="0.25">
      <c r="A368" s="7"/>
      <c r="B368" s="78"/>
      <c r="C368" s="78"/>
      <c r="D368" s="96"/>
      <c r="E368" s="80"/>
      <c r="F368" s="81"/>
    </row>
    <row r="369" spans="1:6" x14ac:dyDescent="0.25">
      <c r="A369" s="29" t="s">
        <v>0</v>
      </c>
      <c r="B369" s="83">
        <f>SUM(B356:B368)</f>
        <v>1259</v>
      </c>
      <c r="C369" s="83">
        <f>SUM(C356:C368)</f>
        <v>4105724694</v>
      </c>
      <c r="D369" s="97">
        <f>C369/B369</f>
        <v>3261099.836378078</v>
      </c>
      <c r="E369" s="85">
        <f>(($C356*E356)+($C357*E357)+($C358*E358)+($C359*E359)+($C360*E360)+($C361*E361)+($C362*E362)+($C363*E363)+($C364*E364)+($C365*E365)+($C366*E366)+($C367*E367))/$C369</f>
        <v>238.64618684050518</v>
      </c>
      <c r="F369" s="86">
        <f>(($C356*F356)+($C357*F357)+($C358*F358)+($C359*F359)+($C360*F360)+($C361*F361)+($C362*F362)+($C363*F363)+($C364*F364)+($C365*F365)+($C366*F366)+($C367*F367))/$C369</f>
        <v>5.5735030121093896</v>
      </c>
    </row>
    <row r="370" spans="1:6" x14ac:dyDescent="0.25">
      <c r="A370" s="7"/>
      <c r="B370" s="33"/>
      <c r="C370" s="33"/>
      <c r="D370" s="93"/>
      <c r="E370" s="35"/>
      <c r="F370" s="35"/>
    </row>
    <row r="371" spans="1:6" x14ac:dyDescent="0.25">
      <c r="A371" s="9" t="s">
        <v>85</v>
      </c>
      <c r="B371" s="18"/>
      <c r="C371" s="23"/>
      <c r="D371" s="94"/>
      <c r="E371" s="57"/>
      <c r="F371" s="14"/>
    </row>
    <row r="372" spans="1:6" x14ac:dyDescent="0.25">
      <c r="A372" s="7" t="s">
        <v>20</v>
      </c>
      <c r="B372" s="194">
        <v>13</v>
      </c>
      <c r="C372" s="195">
        <v>41349358</v>
      </c>
      <c r="D372" s="96">
        <f t="shared" ref="D372:D383" si="17">C372/B372</f>
        <v>3180719.846153846</v>
      </c>
      <c r="E372" s="82">
        <v>56</v>
      </c>
      <c r="F372" s="77">
        <v>6.84</v>
      </c>
    </row>
    <row r="373" spans="1:6" x14ac:dyDescent="0.25">
      <c r="A373" s="7" t="s">
        <v>21</v>
      </c>
      <c r="B373" s="136">
        <v>3</v>
      </c>
      <c r="C373" s="137">
        <v>10257181</v>
      </c>
      <c r="D373" s="96">
        <f t="shared" si="17"/>
        <v>3419060.3333333335</v>
      </c>
      <c r="E373" s="138">
        <v>60</v>
      </c>
      <c r="F373" s="127">
        <v>6.4</v>
      </c>
    </row>
    <row r="374" spans="1:6" x14ac:dyDescent="0.25">
      <c r="A374" s="7" t="s">
        <v>22</v>
      </c>
      <c r="B374" s="74">
        <v>5</v>
      </c>
      <c r="C374" s="141">
        <v>11279698</v>
      </c>
      <c r="D374" s="96">
        <f t="shared" si="17"/>
        <v>2255939.6</v>
      </c>
      <c r="E374" s="82">
        <v>54</v>
      </c>
      <c r="F374" s="169">
        <v>6.29</v>
      </c>
    </row>
    <row r="375" spans="1:6" x14ac:dyDescent="0.25">
      <c r="A375" s="7" t="s">
        <v>23</v>
      </c>
      <c r="B375" s="125">
        <v>0</v>
      </c>
      <c r="C375" s="137">
        <v>0</v>
      </c>
      <c r="D375" s="96">
        <v>0</v>
      </c>
      <c r="E375" s="138">
        <v>0</v>
      </c>
      <c r="F375" s="189">
        <v>0</v>
      </c>
    </row>
    <row r="376" spans="1:6" x14ac:dyDescent="0.25">
      <c r="A376" s="7" t="s">
        <v>24</v>
      </c>
      <c r="B376" s="125">
        <v>12</v>
      </c>
      <c r="C376" s="137">
        <v>54755315</v>
      </c>
      <c r="D376" s="96">
        <f t="shared" si="17"/>
        <v>4562942.916666667</v>
      </c>
      <c r="E376" s="138">
        <v>50</v>
      </c>
      <c r="F376" s="190">
        <v>5.91</v>
      </c>
    </row>
    <row r="377" spans="1:6" x14ac:dyDescent="0.25">
      <c r="A377" s="7" t="s">
        <v>25</v>
      </c>
      <c r="B377" s="125">
        <v>4</v>
      </c>
      <c r="C377" s="137">
        <v>7366176</v>
      </c>
      <c r="D377" s="96">
        <f t="shared" si="17"/>
        <v>1841544</v>
      </c>
      <c r="E377" s="138">
        <v>58</v>
      </c>
      <c r="F377" s="190">
        <v>6.52</v>
      </c>
    </row>
    <row r="378" spans="1:6" x14ac:dyDescent="0.25">
      <c r="A378" s="7" t="s">
        <v>26</v>
      </c>
      <c r="B378" s="132">
        <v>8</v>
      </c>
      <c r="C378" s="133">
        <v>24269532</v>
      </c>
      <c r="D378" s="96">
        <f t="shared" si="17"/>
        <v>3033691.5</v>
      </c>
      <c r="E378" s="80">
        <v>58</v>
      </c>
      <c r="F378" s="81">
        <v>6.1258999999999997</v>
      </c>
    </row>
    <row r="379" spans="1:6" x14ac:dyDescent="0.25">
      <c r="A379" s="7" t="s">
        <v>27</v>
      </c>
      <c r="B379" s="78">
        <v>12</v>
      </c>
      <c r="C379" s="78">
        <v>44730813</v>
      </c>
      <c r="D379" s="96">
        <f t="shared" si="17"/>
        <v>3727567.75</v>
      </c>
      <c r="E379" s="80">
        <v>55</v>
      </c>
      <c r="F379" s="166">
        <v>5.7160000000000002</v>
      </c>
    </row>
    <row r="380" spans="1:6" x14ac:dyDescent="0.25">
      <c r="A380" s="7" t="s">
        <v>28</v>
      </c>
      <c r="B380" s="136">
        <v>6</v>
      </c>
      <c r="C380" s="137">
        <v>17231956</v>
      </c>
      <c r="D380" s="96">
        <f t="shared" si="17"/>
        <v>2871992.6666666665</v>
      </c>
      <c r="E380" s="176">
        <v>54</v>
      </c>
      <c r="F380" s="177">
        <v>6.1180000000000003</v>
      </c>
    </row>
    <row r="381" spans="1:6" x14ac:dyDescent="0.25">
      <c r="A381" s="7" t="s">
        <v>29</v>
      </c>
      <c r="B381" s="143">
        <v>11</v>
      </c>
      <c r="C381" s="143">
        <v>33572198</v>
      </c>
      <c r="D381" s="96">
        <f t="shared" si="17"/>
        <v>3052018</v>
      </c>
      <c r="E381" s="80">
        <v>56</v>
      </c>
      <c r="F381" s="166">
        <v>5.7610000000000001</v>
      </c>
    </row>
    <row r="382" spans="1:6" x14ac:dyDescent="0.25">
      <c r="A382" s="7" t="s">
        <v>30</v>
      </c>
      <c r="B382" s="143">
        <v>7</v>
      </c>
      <c r="C382" s="143">
        <v>24052585</v>
      </c>
      <c r="D382" s="96">
        <f t="shared" si="17"/>
        <v>3436083.5714285714</v>
      </c>
      <c r="E382" s="80">
        <v>53</v>
      </c>
      <c r="F382" s="81">
        <v>5.7270000000000003</v>
      </c>
    </row>
    <row r="383" spans="1:6" x14ac:dyDescent="0.25">
      <c r="A383" s="7" t="s">
        <v>31</v>
      </c>
      <c r="B383" s="143">
        <v>6</v>
      </c>
      <c r="C383" s="143">
        <v>15975180</v>
      </c>
      <c r="D383" s="96">
        <f t="shared" si="17"/>
        <v>2662530</v>
      </c>
      <c r="E383" s="80">
        <v>47</v>
      </c>
      <c r="F383" s="81">
        <v>6.1669999999999998</v>
      </c>
    </row>
    <row r="384" spans="1:6" x14ac:dyDescent="0.25">
      <c r="A384" s="7"/>
      <c r="B384" s="78"/>
      <c r="C384" s="78"/>
      <c r="D384" s="96"/>
      <c r="E384" s="80"/>
      <c r="F384" s="81"/>
    </row>
    <row r="385" spans="1:6" x14ac:dyDescent="0.25">
      <c r="A385" s="29" t="s">
        <v>0</v>
      </c>
      <c r="B385" s="83">
        <f>SUM(B372:B383)</f>
        <v>87</v>
      </c>
      <c r="C385" s="83">
        <f>SUM(C372:C383)</f>
        <v>284839992</v>
      </c>
      <c r="D385" s="97">
        <f>C385/B385</f>
        <v>3274022.8965517241</v>
      </c>
      <c r="E385" s="85">
        <f>(($C372*E372)+($C373*E373)+($C374*E374)+($C375*E375)+($C376*E376)+($C377*E377)+($C378*E378)+($C379*E379)+($C380*E380)+($C381*E381)+($C382*E382)+($C383*E383))/$C385</f>
        <v>54.097457305082358</v>
      </c>
      <c r="F385" s="86">
        <f>(($C372*F372)+($C373*F373)+($C374*F374)+($C375*F375)+($C376*F376)+($C377*F377)+($C378*F378)+($C379*F379)+($C380*F380)+($C381*F381)+($C382*F382)+($C383*F383))/$C385</f>
        <v>6.075386102165738</v>
      </c>
    </row>
    <row r="386" spans="1:6" x14ac:dyDescent="0.25">
      <c r="A386" s="129"/>
      <c r="B386" s="52"/>
      <c r="C386" s="52"/>
      <c r="D386" s="94"/>
      <c r="E386" s="25"/>
      <c r="F386" s="130"/>
    </row>
    <row r="387" spans="1:6" x14ac:dyDescent="0.25">
      <c r="A387" s="40"/>
      <c r="B387" s="42"/>
      <c r="C387" s="42"/>
      <c r="D387" s="101"/>
      <c r="E387" s="61"/>
      <c r="F387" s="108"/>
    </row>
    <row r="388" spans="1:6" x14ac:dyDescent="0.25">
      <c r="A388" s="90" t="s">
        <v>0</v>
      </c>
      <c r="B388" s="70">
        <f>SUM(B321,B337,B353,B369,B385)</f>
        <v>1735</v>
      </c>
      <c r="C388" s="70">
        <f>SUM(C321,C337,C353,C369,C385)</f>
        <v>6817356468</v>
      </c>
      <c r="D388" s="102">
        <f>C388/B388</f>
        <v>3929312.0853025937</v>
      </c>
      <c r="E388" s="72">
        <f>(($C321*E321)+($C337*E337)+($C353*E353)+($C369*E369)+($C385*E385))/$C388</f>
        <v>238.77992542680695</v>
      </c>
      <c r="F388" s="73">
        <f>(($C321*F321)+($C337*F337)+(C353*F353)+(C369*F369)+(C385*F385))/$C388</f>
        <v>5.4944697298941367</v>
      </c>
    </row>
    <row r="389" spans="1:6" x14ac:dyDescent="0.25">
      <c r="A389" s="41"/>
      <c r="B389" s="43"/>
      <c r="C389" s="43"/>
      <c r="D389" s="103"/>
      <c r="E389" s="63"/>
      <c r="F389" s="109"/>
    </row>
    <row r="390" spans="1:6" x14ac:dyDescent="0.25">
      <c r="A390" s="10"/>
      <c r="B390" s="2"/>
      <c r="C390" s="3"/>
      <c r="D390" s="4"/>
      <c r="E390" s="55"/>
      <c r="F390" s="56"/>
    </row>
    <row r="391" spans="1:6" x14ac:dyDescent="0.25">
      <c r="A391" s="128" t="s">
        <v>88</v>
      </c>
      <c r="B391" s="146"/>
      <c r="C391" s="147"/>
      <c r="D391" s="148"/>
      <c r="E391" s="55"/>
      <c r="F391" s="56"/>
    </row>
    <row r="392" spans="1:6" x14ac:dyDescent="0.25">
      <c r="A392" s="1"/>
      <c r="B392" s="2"/>
      <c r="C392" s="3"/>
      <c r="D392" s="4"/>
      <c r="E392" s="55"/>
      <c r="F392" s="56"/>
    </row>
    <row r="393" spans="1:6" x14ac:dyDescent="0.25">
      <c r="A393" s="1"/>
      <c r="B393" s="2"/>
      <c r="C393" s="3"/>
      <c r="D393" s="4"/>
      <c r="E393" s="55"/>
      <c r="F393" s="56"/>
    </row>
    <row r="394" spans="1:6" x14ac:dyDescent="0.25">
      <c r="A394" s="1"/>
      <c r="B394" s="2"/>
      <c r="C394" s="3"/>
      <c r="D394" s="4"/>
      <c r="E394" s="55"/>
      <c r="F394" s="56"/>
    </row>
    <row r="395" spans="1:6" x14ac:dyDescent="0.25">
      <c r="A395" s="1"/>
      <c r="B395" s="2"/>
      <c r="C395" s="3"/>
      <c r="D395" s="4"/>
      <c r="E395" s="55"/>
      <c r="F395" s="56"/>
    </row>
    <row r="396" spans="1:6" x14ac:dyDescent="0.25">
      <c r="A396" s="1"/>
      <c r="B396" s="2"/>
      <c r="C396" s="3"/>
      <c r="D396" s="4"/>
      <c r="E396" s="55"/>
      <c r="F396" s="56"/>
    </row>
    <row r="397" spans="1:6" x14ac:dyDescent="0.25">
      <c r="A397" s="1"/>
      <c r="B397" s="2"/>
      <c r="C397" s="3"/>
      <c r="D397" s="4"/>
      <c r="E397" s="55"/>
      <c r="F397" s="56"/>
    </row>
    <row r="398" spans="1:6" x14ac:dyDescent="0.25">
      <c r="A398" s="1"/>
      <c r="B398" s="2"/>
      <c r="C398" s="3"/>
      <c r="D398" s="4"/>
      <c r="E398" s="55"/>
      <c r="F398" s="56"/>
    </row>
    <row r="399" spans="1:6" x14ac:dyDescent="0.25">
      <c r="A399" s="1"/>
      <c r="B399" s="2"/>
      <c r="C399" s="3"/>
      <c r="D399" s="4"/>
      <c r="E399" s="55"/>
      <c r="F399" s="56"/>
    </row>
    <row r="400" spans="1:6" x14ac:dyDescent="0.25">
      <c r="A400" s="1"/>
      <c r="B400" s="2"/>
      <c r="C400" s="3"/>
      <c r="D400" s="4"/>
      <c r="E400" s="55"/>
      <c r="F400" s="56"/>
    </row>
    <row r="401" spans="1:6" x14ac:dyDescent="0.25">
      <c r="A401" s="1"/>
      <c r="B401" s="2"/>
      <c r="C401" s="3"/>
      <c r="D401" s="4"/>
      <c r="E401" s="55"/>
      <c r="F401" s="56"/>
    </row>
    <row r="402" spans="1:6" x14ac:dyDescent="0.25">
      <c r="A402" s="1"/>
      <c r="B402" s="2"/>
      <c r="C402" s="3"/>
      <c r="D402" s="4"/>
      <c r="E402" s="55"/>
      <c r="F402" s="56"/>
    </row>
    <row r="403" spans="1:6" x14ac:dyDescent="0.25">
      <c r="A403" s="1"/>
      <c r="B403" s="2"/>
      <c r="C403" s="3"/>
      <c r="D403" s="4"/>
      <c r="E403" s="55"/>
      <c r="F403" s="56"/>
    </row>
    <row r="404" spans="1:6" x14ac:dyDescent="0.25">
      <c r="A404" s="104"/>
      <c r="B404" s="104"/>
      <c r="C404" s="104"/>
      <c r="D404" s="104"/>
      <c r="E404" s="104"/>
      <c r="F404" s="104"/>
    </row>
    <row r="405" spans="1:6" x14ac:dyDescent="0.25">
      <c r="A405" s="104"/>
      <c r="B405" s="104"/>
      <c r="C405" s="104"/>
      <c r="D405" s="104"/>
      <c r="E405" s="104"/>
      <c r="F405" s="104"/>
    </row>
    <row r="406" spans="1:6" x14ac:dyDescent="0.25">
      <c r="A406" s="104"/>
      <c r="B406" s="104"/>
      <c r="C406" s="104"/>
      <c r="D406" s="104"/>
      <c r="E406" s="104"/>
      <c r="F406" s="104"/>
    </row>
    <row r="407" spans="1:6" x14ac:dyDescent="0.25">
      <c r="A407" s="104"/>
      <c r="B407" s="104"/>
      <c r="C407" s="104"/>
      <c r="D407" s="104"/>
      <c r="E407" s="104"/>
      <c r="F407" s="104"/>
    </row>
    <row r="408" spans="1:6" x14ac:dyDescent="0.25">
      <c r="A408" s="104"/>
      <c r="B408" s="104"/>
      <c r="C408" s="104"/>
      <c r="D408" s="104"/>
      <c r="E408" s="104"/>
      <c r="F408" s="104"/>
    </row>
    <row r="409" spans="1:6" x14ac:dyDescent="0.25">
      <c r="A409" s="104"/>
      <c r="B409" s="104"/>
      <c r="C409" s="104"/>
      <c r="D409" s="104"/>
      <c r="E409" s="104"/>
      <c r="F409" s="104"/>
    </row>
    <row r="410" spans="1:6" x14ac:dyDescent="0.25">
      <c r="A410" s="104"/>
      <c r="B410" s="104"/>
      <c r="C410" s="104"/>
      <c r="D410" s="104"/>
      <c r="E410" s="104"/>
      <c r="F410" s="104"/>
    </row>
    <row r="411" spans="1:6" x14ac:dyDescent="0.25">
      <c r="A411" s="104"/>
      <c r="B411" s="104"/>
      <c r="C411" s="104"/>
      <c r="D411" s="104"/>
      <c r="E411" s="104"/>
      <c r="F411" s="104"/>
    </row>
    <row r="412" spans="1:6" x14ac:dyDescent="0.25">
      <c r="A412" s="104"/>
      <c r="B412" s="104"/>
      <c r="C412" s="104"/>
      <c r="D412" s="104"/>
      <c r="E412" s="104"/>
      <c r="F412" s="104"/>
    </row>
    <row r="413" spans="1:6" x14ac:dyDescent="0.25">
      <c r="A413" s="104"/>
      <c r="B413" s="104"/>
      <c r="C413" s="104"/>
      <c r="D413" s="104"/>
      <c r="E413" s="104"/>
      <c r="F413" s="104"/>
    </row>
    <row r="414" spans="1:6" x14ac:dyDescent="0.25">
      <c r="A414" s="104"/>
      <c r="B414" s="104"/>
      <c r="C414" s="104"/>
      <c r="D414" s="104"/>
      <c r="E414" s="104"/>
      <c r="F414" s="104"/>
    </row>
    <row r="415" spans="1:6" x14ac:dyDescent="0.25">
      <c r="A415" s="104"/>
      <c r="B415" s="104"/>
      <c r="C415" s="104"/>
      <c r="D415" s="104"/>
      <c r="E415" s="104"/>
      <c r="F415" s="104"/>
    </row>
    <row r="416" spans="1:6" x14ac:dyDescent="0.25">
      <c r="A416" s="104"/>
      <c r="B416" s="104"/>
      <c r="C416" s="104"/>
      <c r="D416" s="104"/>
      <c r="E416" s="104"/>
      <c r="F416" s="104"/>
    </row>
    <row r="417" spans="1:6" x14ac:dyDescent="0.25">
      <c r="A417" s="104"/>
      <c r="B417" s="104"/>
      <c r="C417" s="104"/>
      <c r="D417" s="104"/>
      <c r="E417" s="104"/>
      <c r="F417" s="104"/>
    </row>
    <row r="418" spans="1:6" x14ac:dyDescent="0.25">
      <c r="A418" s="104"/>
      <c r="B418" s="104"/>
      <c r="C418" s="104"/>
      <c r="D418" s="104"/>
      <c r="E418" s="104"/>
      <c r="F418" s="104"/>
    </row>
    <row r="419" spans="1:6" x14ac:dyDescent="0.25">
      <c r="A419" s="104"/>
      <c r="B419" s="104"/>
      <c r="C419" s="104"/>
      <c r="D419" s="104"/>
      <c r="E419" s="104"/>
      <c r="F419" s="104"/>
    </row>
    <row r="420" spans="1:6" x14ac:dyDescent="0.25">
      <c r="A420" s="104"/>
      <c r="B420" s="104"/>
      <c r="C420" s="104"/>
      <c r="D420" s="104"/>
      <c r="E420" s="104"/>
      <c r="F420" s="104"/>
    </row>
    <row r="421" spans="1:6" x14ac:dyDescent="0.25">
      <c r="A421" s="104"/>
      <c r="B421" s="104"/>
      <c r="C421" s="104"/>
      <c r="D421" s="104"/>
      <c r="E421" s="104"/>
      <c r="F421" s="104"/>
    </row>
    <row r="422" spans="1:6" x14ac:dyDescent="0.25">
      <c r="A422" s="104"/>
      <c r="B422" s="104"/>
      <c r="C422" s="104"/>
      <c r="D422" s="104"/>
      <c r="E422" s="104"/>
      <c r="F422" s="104"/>
    </row>
    <row r="423" spans="1:6" x14ac:dyDescent="0.25">
      <c r="A423" s="104"/>
      <c r="B423" s="104"/>
      <c r="C423" s="104"/>
      <c r="D423" s="104"/>
      <c r="E423" s="104"/>
      <c r="F423" s="104"/>
    </row>
    <row r="424" spans="1:6" x14ac:dyDescent="0.25">
      <c r="A424" s="104"/>
      <c r="B424" s="104"/>
      <c r="C424" s="104"/>
      <c r="D424" s="104"/>
      <c r="E424" s="104"/>
      <c r="F424" s="104"/>
    </row>
    <row r="425" spans="1:6" x14ac:dyDescent="0.25">
      <c r="A425" s="104"/>
      <c r="B425" s="104"/>
      <c r="C425" s="104"/>
      <c r="D425" s="104"/>
      <c r="E425" s="104"/>
      <c r="F425" s="104"/>
    </row>
    <row r="426" spans="1:6" x14ac:dyDescent="0.25">
      <c r="A426" s="104"/>
      <c r="B426" s="104"/>
      <c r="C426" s="104"/>
      <c r="D426" s="104"/>
      <c r="E426" s="104"/>
      <c r="F426" s="104"/>
    </row>
    <row r="427" spans="1:6" x14ac:dyDescent="0.25">
      <c r="A427" s="104"/>
      <c r="B427" s="104"/>
      <c r="C427" s="104"/>
      <c r="D427" s="104"/>
      <c r="E427" s="104"/>
      <c r="F427" s="104"/>
    </row>
    <row r="428" spans="1:6" x14ac:dyDescent="0.25">
      <c r="A428" s="104"/>
      <c r="B428" s="104"/>
      <c r="C428" s="104"/>
      <c r="D428" s="104"/>
      <c r="E428" s="104"/>
      <c r="F428" s="104"/>
    </row>
    <row r="429" spans="1:6" x14ac:dyDescent="0.25">
      <c r="A429" s="104"/>
      <c r="B429" s="104"/>
      <c r="C429" s="104"/>
      <c r="D429" s="104"/>
      <c r="E429" s="104"/>
      <c r="F429" s="104"/>
    </row>
    <row r="430" spans="1:6" x14ac:dyDescent="0.25">
      <c r="A430" s="104"/>
      <c r="B430" s="104"/>
      <c r="C430" s="104"/>
      <c r="D430" s="104"/>
      <c r="E430" s="104"/>
      <c r="F430" s="104"/>
    </row>
    <row r="431" spans="1:6" x14ac:dyDescent="0.25">
      <c r="A431" s="104"/>
      <c r="B431" s="104"/>
      <c r="C431" s="104"/>
      <c r="D431" s="104"/>
      <c r="E431" s="104"/>
      <c r="F431" s="104"/>
    </row>
    <row r="432" spans="1:6" x14ac:dyDescent="0.25">
      <c r="A432" s="104"/>
      <c r="B432" s="104"/>
      <c r="C432" s="104"/>
      <c r="D432" s="104"/>
      <c r="E432" s="104"/>
      <c r="F432" s="104"/>
    </row>
    <row r="433" spans="1:6" x14ac:dyDescent="0.25">
      <c r="A433" s="104"/>
      <c r="B433" s="104"/>
      <c r="C433" s="104"/>
      <c r="D433" s="104"/>
      <c r="E433" s="104"/>
      <c r="F433" s="104"/>
    </row>
    <row r="434" spans="1:6" x14ac:dyDescent="0.25">
      <c r="A434" s="104"/>
      <c r="B434" s="104"/>
      <c r="C434" s="104"/>
      <c r="D434" s="104"/>
      <c r="E434" s="104"/>
      <c r="F434" s="104"/>
    </row>
    <row r="435" spans="1:6" x14ac:dyDescent="0.25">
      <c r="A435" s="104"/>
      <c r="B435" s="104"/>
      <c r="C435" s="104"/>
      <c r="D435" s="104"/>
      <c r="E435" s="104"/>
      <c r="F435" s="104"/>
    </row>
    <row r="436" spans="1:6" x14ac:dyDescent="0.25">
      <c r="A436" s="104"/>
      <c r="B436" s="104"/>
      <c r="C436" s="104"/>
      <c r="D436" s="104"/>
      <c r="E436" s="104"/>
      <c r="F436" s="104"/>
    </row>
    <row r="437" spans="1:6" x14ac:dyDescent="0.25">
      <c r="A437" s="104"/>
      <c r="B437" s="104"/>
      <c r="C437" s="104"/>
      <c r="D437" s="104"/>
      <c r="E437" s="104"/>
      <c r="F437" s="104"/>
    </row>
    <row r="438" spans="1:6" x14ac:dyDescent="0.25">
      <c r="A438" s="104"/>
      <c r="B438" s="104"/>
      <c r="C438" s="104"/>
      <c r="D438" s="104"/>
      <c r="E438" s="104"/>
      <c r="F438" s="104"/>
    </row>
    <row r="439" spans="1:6" x14ac:dyDescent="0.25">
      <c r="A439" s="104"/>
      <c r="B439" s="104"/>
      <c r="C439" s="104"/>
      <c r="D439" s="104"/>
      <c r="E439" s="104"/>
      <c r="F439" s="104"/>
    </row>
    <row r="440" spans="1:6" x14ac:dyDescent="0.25">
      <c r="A440" s="104"/>
      <c r="B440" s="104"/>
      <c r="C440" s="104"/>
      <c r="D440" s="104"/>
      <c r="E440" s="104"/>
      <c r="F440" s="104"/>
    </row>
  </sheetData>
  <phoneticPr fontId="5" type="noConversion"/>
  <pageMargins left="0.75" right="0.75" top="1" bottom="1" header="0" footer="0"/>
  <pageSetup paperSize="9" orientation="portrait" horizontalDpi="300" verticalDpi="300" r:id="rId1"/>
  <headerFooter alignWithMargins="0"/>
  <ignoredErrors>
    <ignoredError sqref="B8:F10 B390:F404 B11:C389" numberStoredAsText="1"/>
    <ignoredError sqref="D11:F389" numberStoredAsText="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7BCDF-17A5-4C13-8358-CFF4C819D2B5}">
  <dimension ref="A1:I343"/>
  <sheetViews>
    <sheetView showGridLines="0" topLeftCell="A246" zoomScaleNormal="100" workbookViewId="0">
      <selection activeCell="F171" sqref="F171"/>
    </sheetView>
  </sheetViews>
  <sheetFormatPr baseColWidth="10" defaultRowHeight="13.2" x14ac:dyDescent="0.25"/>
  <cols>
    <col min="1" max="1" width="1.33203125" customWidth="1"/>
    <col min="2" max="2" width="19.5546875" customWidth="1"/>
    <col min="3" max="3" width="11.6640625" style="347" customWidth="1"/>
    <col min="4" max="4" width="15.5546875" style="347" bestFit="1" customWidth="1"/>
    <col min="5" max="6" width="13.6640625" style="347" customWidth="1"/>
    <col min="7" max="7" width="12.6640625" style="437" bestFit="1" customWidth="1"/>
    <col min="9" max="10" width="14.6640625" bestFit="1" customWidth="1"/>
    <col min="11" max="11" width="12.33203125" bestFit="1" customWidth="1"/>
  </cols>
  <sheetData>
    <row r="1" spans="2:9" ht="4.2" customHeight="1" x14ac:dyDescent="0.25"/>
    <row r="2" spans="2:9" x14ac:dyDescent="0.25">
      <c r="B2" s="11" t="s">
        <v>172</v>
      </c>
      <c r="C2" s="348"/>
      <c r="D2" s="348"/>
      <c r="E2" s="348"/>
      <c r="F2" s="404"/>
      <c r="G2" s="393"/>
    </row>
    <row r="3" spans="2:9" x14ac:dyDescent="0.25">
      <c r="B3" s="240" t="s">
        <v>173</v>
      </c>
      <c r="C3" s="348"/>
      <c r="D3" s="348"/>
      <c r="E3" s="348"/>
      <c r="F3" s="404"/>
      <c r="G3" s="393"/>
    </row>
    <row r="4" spans="2:9" ht="4.95" customHeight="1" x14ac:dyDescent="0.25">
      <c r="B4" s="1"/>
      <c r="C4" s="348"/>
      <c r="D4" s="348"/>
      <c r="E4" s="348"/>
      <c r="F4" s="404"/>
      <c r="G4" s="393"/>
    </row>
    <row r="5" spans="2:9" x14ac:dyDescent="0.25">
      <c r="B5" s="128" t="s">
        <v>120</v>
      </c>
      <c r="C5" s="348"/>
      <c r="D5" s="348"/>
      <c r="E5" s="348"/>
      <c r="F5" s="404"/>
      <c r="G5" s="393"/>
    </row>
    <row r="6" spans="2:9" x14ac:dyDescent="0.25">
      <c r="B6" s="604" t="s">
        <v>7</v>
      </c>
      <c r="C6" s="349" t="s">
        <v>51</v>
      </c>
      <c r="D6" s="349" t="s">
        <v>3</v>
      </c>
      <c r="E6" s="350" t="s">
        <v>11</v>
      </c>
      <c r="F6" s="405" t="s">
        <v>13</v>
      </c>
      <c r="G6" s="341" t="s">
        <v>15</v>
      </c>
    </row>
    <row r="7" spans="2:9" x14ac:dyDescent="0.25">
      <c r="B7" s="604"/>
      <c r="C7" s="351" t="s">
        <v>9</v>
      </c>
      <c r="D7" s="351" t="s">
        <v>50</v>
      </c>
      <c r="E7" s="352" t="s">
        <v>52</v>
      </c>
      <c r="F7" s="406" t="s">
        <v>52</v>
      </c>
      <c r="G7" s="448" t="s">
        <v>16</v>
      </c>
    </row>
    <row r="8" spans="2:9" x14ac:dyDescent="0.25">
      <c r="B8" s="604"/>
      <c r="C8" s="353" t="s">
        <v>4</v>
      </c>
      <c r="D8" s="353" t="s">
        <v>5</v>
      </c>
      <c r="E8" s="354" t="s">
        <v>6</v>
      </c>
      <c r="F8" s="407" t="s">
        <v>17</v>
      </c>
      <c r="G8" s="342" t="s">
        <v>18</v>
      </c>
    </row>
    <row r="9" spans="2:9" x14ac:dyDescent="0.25">
      <c r="B9" s="7"/>
      <c r="C9" s="355"/>
      <c r="D9" s="355"/>
      <c r="E9" s="93"/>
      <c r="F9" s="408"/>
      <c r="G9" s="424"/>
    </row>
    <row r="10" spans="2:9" x14ac:dyDescent="0.25">
      <c r="B10" s="9" t="s">
        <v>19</v>
      </c>
      <c r="C10" s="336"/>
      <c r="D10" s="356"/>
      <c r="E10" s="94"/>
      <c r="F10" s="216"/>
      <c r="G10" s="463"/>
    </row>
    <row r="11" spans="2:9" x14ac:dyDescent="0.25">
      <c r="B11" s="7" t="s">
        <v>20</v>
      </c>
      <c r="C11" s="357">
        <v>2102</v>
      </c>
      <c r="D11" s="357">
        <v>3965424469</v>
      </c>
      <c r="E11" s="94">
        <v>1886500.6988582301</v>
      </c>
      <c r="F11" s="216">
        <v>54.405520730144062</v>
      </c>
      <c r="G11" s="463">
        <v>1.21</v>
      </c>
    </row>
    <row r="12" spans="2:9" x14ac:dyDescent="0.25">
      <c r="B12" s="7" t="s">
        <v>21</v>
      </c>
      <c r="C12" s="216">
        <v>1712</v>
      </c>
      <c r="D12" s="464">
        <v>3521230390</v>
      </c>
      <c r="E12" s="94">
        <v>2056793.4521027999</v>
      </c>
      <c r="F12" s="216">
        <v>54.980985718744698</v>
      </c>
      <c r="G12" s="463">
        <v>1.21</v>
      </c>
    </row>
    <row r="13" spans="2:9" x14ac:dyDescent="0.25">
      <c r="B13" s="7" t="s">
        <v>22</v>
      </c>
      <c r="C13" s="216">
        <v>1580</v>
      </c>
      <c r="D13" s="464">
        <v>3160532650</v>
      </c>
      <c r="E13" s="94">
        <v>2000337.1202531646</v>
      </c>
      <c r="F13" s="216">
        <v>54.33665691825712</v>
      </c>
      <c r="G13" s="463">
        <v>1.2098977101786941</v>
      </c>
      <c r="I13" s="530"/>
    </row>
    <row r="14" spans="2:9" x14ac:dyDescent="0.25">
      <c r="B14" s="7" t="s">
        <v>23</v>
      </c>
      <c r="C14" s="216">
        <v>1810</v>
      </c>
      <c r="D14" s="464">
        <v>3521431589</v>
      </c>
      <c r="E14" s="94">
        <v>1945542.31436464</v>
      </c>
      <c r="F14" s="216">
        <v>54.549058246095001</v>
      </c>
      <c r="G14" s="463">
        <v>1.2099566994711799</v>
      </c>
      <c r="I14" s="530"/>
    </row>
    <row r="15" spans="2:9" x14ac:dyDescent="0.25">
      <c r="B15" s="7" t="s">
        <v>24</v>
      </c>
      <c r="C15" s="216">
        <v>1835</v>
      </c>
      <c r="D15" s="464">
        <v>3603938561</v>
      </c>
      <c r="E15" s="94">
        <v>1963999.2158038148</v>
      </c>
      <c r="F15" s="216">
        <v>53.554553125468779</v>
      </c>
      <c r="G15" s="463">
        <v>1.1012524237618377</v>
      </c>
    </row>
    <row r="16" spans="2:9" x14ac:dyDescent="0.25">
      <c r="B16" s="7" t="s">
        <v>25</v>
      </c>
      <c r="C16" s="216">
        <v>1655</v>
      </c>
      <c r="D16" s="464">
        <v>3251923344</v>
      </c>
      <c r="E16" s="94">
        <v>1964908.3649546828</v>
      </c>
      <c r="F16" s="216">
        <v>53.433812401698482</v>
      </c>
      <c r="G16" s="463">
        <v>1.085390652191216</v>
      </c>
    </row>
    <row r="17" spans="2:7" x14ac:dyDescent="0.25">
      <c r="B17" s="7" t="s">
        <v>26</v>
      </c>
      <c r="C17" s="330">
        <v>1850</v>
      </c>
      <c r="D17" s="330">
        <v>3750253350</v>
      </c>
      <c r="E17" s="94">
        <v>2027163.972972973</v>
      </c>
      <c r="F17" s="446">
        <v>53.231890470813127</v>
      </c>
      <c r="G17" s="447">
        <v>1.1499999999999999</v>
      </c>
    </row>
    <row r="18" spans="2:7" x14ac:dyDescent="0.25">
      <c r="B18" s="7" t="s">
        <v>27</v>
      </c>
      <c r="C18" s="216">
        <v>1774</v>
      </c>
      <c r="D18" s="464">
        <v>3552501597</v>
      </c>
      <c r="E18" s="94">
        <v>2002537.5405862457</v>
      </c>
      <c r="F18" s="216">
        <v>53.624257377638557</v>
      </c>
      <c r="G18" s="463">
        <v>1.1498881608215643</v>
      </c>
    </row>
    <row r="19" spans="2:7" x14ac:dyDescent="0.25">
      <c r="B19" s="7" t="s">
        <v>28</v>
      </c>
      <c r="C19" s="216">
        <v>1728</v>
      </c>
      <c r="D19" s="464">
        <v>3255674668</v>
      </c>
      <c r="E19" s="94">
        <v>1884070.9884259258</v>
      </c>
      <c r="F19" s="216">
        <v>53.660573336500221</v>
      </c>
      <c r="G19" s="463">
        <v>1.1499999999999999</v>
      </c>
    </row>
    <row r="20" spans="2:7" x14ac:dyDescent="0.25">
      <c r="B20" s="7" t="s">
        <v>29</v>
      </c>
      <c r="C20" s="216">
        <v>2002</v>
      </c>
      <c r="D20" s="464">
        <v>3792475393</v>
      </c>
      <c r="E20" s="94">
        <v>1894343.3531468532</v>
      </c>
      <c r="F20" s="216">
        <v>54.35026111084381</v>
      </c>
      <c r="G20" s="463">
        <v>1.1499999999999999</v>
      </c>
    </row>
    <row r="21" spans="2:7" x14ac:dyDescent="0.25">
      <c r="B21" s="7" t="s">
        <v>30</v>
      </c>
      <c r="C21" s="216">
        <v>2163</v>
      </c>
      <c r="D21" s="464">
        <v>4276455079</v>
      </c>
      <c r="E21" s="94">
        <v>1977094.349976884</v>
      </c>
      <c r="F21" s="216">
        <v>53.539806317932801</v>
      </c>
      <c r="G21" s="463">
        <v>1.0883650655459158</v>
      </c>
    </row>
    <row r="22" spans="2:7" x14ac:dyDescent="0.25">
      <c r="B22" s="7" t="s">
        <v>31</v>
      </c>
      <c r="C22" s="216">
        <v>2247</v>
      </c>
      <c r="D22" s="464">
        <v>3883956283</v>
      </c>
      <c r="E22" s="94">
        <v>1728507.4690698709</v>
      </c>
      <c r="F22" s="216">
        <v>53.327074079994219</v>
      </c>
      <c r="G22" s="463">
        <v>1.1491740696557167</v>
      </c>
    </row>
    <row r="23" spans="2:7" x14ac:dyDescent="0.25">
      <c r="B23" s="7"/>
      <c r="C23" s="456"/>
      <c r="D23" s="456"/>
      <c r="E23" s="196"/>
      <c r="F23" s="466"/>
      <c r="G23" s="467"/>
    </row>
    <row r="24" spans="2:7" x14ac:dyDescent="0.25">
      <c r="B24" s="29" t="s">
        <v>0</v>
      </c>
      <c r="C24" s="468">
        <f>SUM(C11:C23)</f>
        <v>22458</v>
      </c>
      <c r="D24" s="468">
        <f>SUM(D11:D23)</f>
        <v>43535797373</v>
      </c>
      <c r="E24" s="469">
        <f>D24/C24</f>
        <v>1938542.9411790899</v>
      </c>
      <c r="F24" s="470">
        <f>IFERROR(((($D11*F11)+($D12*F12)+($D13*F13)+($D14*F14)+($D15*F15)+($D16*F16)+($D17*F17)+($D18*F18)+($D19*F19)+($D20*F20)+($D21*F21)+($D22*F22))/$D24),"")</f>
        <v>53.909029178262927</v>
      </c>
      <c r="G24" s="471">
        <f>IFERROR((($D11*G11)+($D12*G12)+($D13*G13)+($D14*G14)+($D15*G15)+($D16*G16)+($D17*G17)+($D18*G18)+($D19*G19)+($D20*G20)+($D21*G21)+($D22*G22))/$D24,"")</f>
        <v>1.1545174145585295</v>
      </c>
    </row>
    <row r="25" spans="2:7" x14ac:dyDescent="0.25">
      <c r="B25" s="9"/>
      <c r="C25" s="472"/>
      <c r="D25" s="472"/>
      <c r="E25" s="473"/>
      <c r="F25" s="474"/>
      <c r="G25" s="475"/>
    </row>
    <row r="26" spans="2:7" x14ac:dyDescent="0.25">
      <c r="B26" s="9" t="s">
        <v>171</v>
      </c>
      <c r="C26" s="472"/>
      <c r="D26" s="472"/>
      <c r="E26" s="476"/>
      <c r="F26" s="474"/>
      <c r="G26" s="475"/>
    </row>
    <row r="27" spans="2:7" x14ac:dyDescent="0.25">
      <c r="B27" s="7" t="s">
        <v>20</v>
      </c>
      <c r="C27" s="356">
        <v>0</v>
      </c>
      <c r="D27" s="356">
        <v>0</v>
      </c>
      <c r="E27" s="94">
        <v>0</v>
      </c>
      <c r="F27" s="508">
        <v>0</v>
      </c>
      <c r="G27" s="463">
        <v>0</v>
      </c>
    </row>
    <row r="28" spans="2:7" x14ac:dyDescent="0.25">
      <c r="B28" s="7" t="s">
        <v>21</v>
      </c>
      <c r="C28" s="356">
        <v>0</v>
      </c>
      <c r="D28" s="356">
        <v>0</v>
      </c>
      <c r="E28" s="94">
        <v>0</v>
      </c>
      <c r="F28" s="508">
        <v>0</v>
      </c>
      <c r="G28" s="463">
        <v>0</v>
      </c>
    </row>
    <row r="29" spans="2:7" x14ac:dyDescent="0.25">
      <c r="B29" s="7" t="s">
        <v>22</v>
      </c>
      <c r="C29" s="356">
        <v>0</v>
      </c>
      <c r="D29" s="356">
        <v>0</v>
      </c>
      <c r="E29" s="94">
        <v>0</v>
      </c>
      <c r="F29" s="508">
        <v>0</v>
      </c>
      <c r="G29" s="463">
        <v>0</v>
      </c>
    </row>
    <row r="30" spans="2:7" x14ac:dyDescent="0.25">
      <c r="B30" s="7" t="s">
        <v>23</v>
      </c>
      <c r="C30" s="356">
        <v>0</v>
      </c>
      <c r="D30" s="356">
        <v>0</v>
      </c>
      <c r="E30" s="94">
        <v>0</v>
      </c>
      <c r="F30" s="508">
        <v>0</v>
      </c>
      <c r="G30" s="463">
        <v>0</v>
      </c>
    </row>
    <row r="31" spans="2:7" x14ac:dyDescent="0.25">
      <c r="B31" s="7" t="s">
        <v>24</v>
      </c>
      <c r="C31" s="356">
        <v>0</v>
      </c>
      <c r="D31" s="356">
        <v>0</v>
      </c>
      <c r="E31" s="94">
        <v>0</v>
      </c>
      <c r="F31" s="508">
        <v>0</v>
      </c>
      <c r="G31" s="463">
        <v>0</v>
      </c>
    </row>
    <row r="32" spans="2:7" x14ac:dyDescent="0.25">
      <c r="B32" s="7" t="s">
        <v>25</v>
      </c>
      <c r="C32" s="356">
        <v>0</v>
      </c>
      <c r="D32" s="356">
        <v>0</v>
      </c>
      <c r="E32" s="94">
        <v>0</v>
      </c>
      <c r="F32" s="508">
        <v>0</v>
      </c>
      <c r="G32" s="463">
        <v>0</v>
      </c>
    </row>
    <row r="33" spans="2:7" x14ac:dyDescent="0.25">
      <c r="B33" s="7" t="s">
        <v>26</v>
      </c>
      <c r="C33" s="356">
        <v>0</v>
      </c>
      <c r="D33" s="356">
        <v>0</v>
      </c>
      <c r="E33" s="94">
        <v>0</v>
      </c>
      <c r="F33" s="508">
        <v>0</v>
      </c>
      <c r="G33" s="463">
        <v>0</v>
      </c>
    </row>
    <row r="34" spans="2:7" x14ac:dyDescent="0.25">
      <c r="B34" s="7" t="s">
        <v>27</v>
      </c>
      <c r="C34" s="356">
        <v>0</v>
      </c>
      <c r="D34" s="356">
        <v>0</v>
      </c>
      <c r="E34" s="94">
        <v>0</v>
      </c>
      <c r="F34" s="508">
        <v>0</v>
      </c>
      <c r="G34" s="463">
        <v>0</v>
      </c>
    </row>
    <row r="35" spans="2:7" x14ac:dyDescent="0.25">
      <c r="B35" s="7" t="s">
        <v>28</v>
      </c>
      <c r="C35" s="356">
        <v>0</v>
      </c>
      <c r="D35" s="356">
        <v>0</v>
      </c>
      <c r="E35" s="94">
        <v>0</v>
      </c>
      <c r="F35" s="508">
        <v>0</v>
      </c>
      <c r="G35" s="463">
        <v>0</v>
      </c>
    </row>
    <row r="36" spans="2:7" x14ac:dyDescent="0.25">
      <c r="B36" s="7" t="s">
        <v>29</v>
      </c>
      <c r="C36" s="356">
        <v>0</v>
      </c>
      <c r="D36" s="356">
        <v>0</v>
      </c>
      <c r="E36" s="94">
        <v>0</v>
      </c>
      <c r="F36" s="508">
        <v>0</v>
      </c>
      <c r="G36" s="463">
        <v>0</v>
      </c>
    </row>
    <row r="37" spans="2:7" x14ac:dyDescent="0.25">
      <c r="B37" s="7" t="s">
        <v>30</v>
      </c>
      <c r="C37" s="356">
        <v>0</v>
      </c>
      <c r="D37" s="356">
        <v>0</v>
      </c>
      <c r="E37" s="94">
        <v>0</v>
      </c>
      <c r="F37" s="508">
        <v>0</v>
      </c>
      <c r="G37" s="463">
        <v>0</v>
      </c>
    </row>
    <row r="38" spans="2:7" x14ac:dyDescent="0.25">
      <c r="B38" s="7" t="s">
        <v>31</v>
      </c>
      <c r="C38" s="356">
        <v>0</v>
      </c>
      <c r="D38" s="356">
        <v>0</v>
      </c>
      <c r="E38" s="94">
        <v>0</v>
      </c>
      <c r="F38" s="508">
        <v>0</v>
      </c>
      <c r="G38" s="463">
        <v>0</v>
      </c>
    </row>
    <row r="39" spans="2:7" x14ac:dyDescent="0.25">
      <c r="B39" s="9"/>
      <c r="C39" s="456"/>
      <c r="D39" s="456"/>
      <c r="E39" s="196"/>
      <c r="F39" s="466"/>
      <c r="G39" s="467"/>
    </row>
    <row r="40" spans="2:7" x14ac:dyDescent="0.25">
      <c r="B40" s="29" t="s">
        <v>0</v>
      </c>
      <c r="C40" s="468">
        <f>SUM(C27:C39)</f>
        <v>0</v>
      </c>
      <c r="D40" s="468">
        <f>SUM(D27:D39)</f>
        <v>0</v>
      </c>
      <c r="E40" s="469">
        <f>IFERROR(D40/C40,0)</f>
        <v>0</v>
      </c>
      <c r="F40" s="470">
        <f>IFERROR(((($D27*F27)+($D28*F28)+($D29*F29)+($D30*F30)+($D31*F31)+($D32*F32)+($D33*F33)+($D34*F34)+($D35*F35)+($D36*F36)+($D37*F37)+($D38*F38))/$D40),0)</f>
        <v>0</v>
      </c>
      <c r="G40" s="471">
        <f>IFERROR((($D27*G27)+($D28*G28)+($D29*G29)+($D30*G30)+($D31*G31)+($D32*G32)+($D33*G33)+($D34*G34)+($D35*G35)+($D36*G36)+($D37*G37)+($D38*G38))/$D40,0)</f>
        <v>0</v>
      </c>
    </row>
    <row r="41" spans="2:7" x14ac:dyDescent="0.25">
      <c r="B41" s="7"/>
      <c r="C41" s="356"/>
      <c r="D41" s="356"/>
      <c r="E41" s="94"/>
      <c r="F41" s="417"/>
      <c r="G41" s="343"/>
    </row>
    <row r="42" spans="2:7" x14ac:dyDescent="0.25">
      <c r="B42" s="9" t="s">
        <v>152</v>
      </c>
      <c r="C42" s="472"/>
      <c r="D42" s="472"/>
      <c r="E42" s="94"/>
      <c r="F42" s="462"/>
      <c r="G42" s="475"/>
    </row>
    <row r="43" spans="2:7" x14ac:dyDescent="0.25">
      <c r="B43" s="7" t="s">
        <v>20</v>
      </c>
      <c r="C43" s="357">
        <v>2099</v>
      </c>
      <c r="D43" s="357">
        <v>3552503079</v>
      </c>
      <c r="E43" s="94">
        <v>1692474.0728918533</v>
      </c>
      <c r="F43" s="340">
        <v>50.389492083815306</v>
      </c>
      <c r="G43" s="438">
        <v>1.1904902447629941</v>
      </c>
    </row>
    <row r="44" spans="2:7" x14ac:dyDescent="0.25">
      <c r="B44" s="7" t="s">
        <v>21</v>
      </c>
      <c r="C44" s="216">
        <v>1734</v>
      </c>
      <c r="D44" s="464">
        <v>2942194866</v>
      </c>
      <c r="E44" s="94">
        <v>1696767.5121107299</v>
      </c>
      <c r="F44" s="216">
        <v>49.1068690206871</v>
      </c>
      <c r="G44" s="463">
        <v>1.1890201462551899</v>
      </c>
    </row>
    <row r="45" spans="2:7" x14ac:dyDescent="0.25">
      <c r="B45" s="7" t="s">
        <v>22</v>
      </c>
      <c r="C45" s="216">
        <v>1986</v>
      </c>
      <c r="D45" s="464">
        <v>3865752451</v>
      </c>
      <c r="E45" s="94">
        <v>1946501.7376636455</v>
      </c>
      <c r="F45" s="216">
        <v>50.162076686736093</v>
      </c>
      <c r="G45" s="463">
        <v>1.19</v>
      </c>
    </row>
    <row r="46" spans="2:7" x14ac:dyDescent="0.25">
      <c r="B46" s="7" t="s">
        <v>23</v>
      </c>
      <c r="C46" s="216">
        <v>2097</v>
      </c>
      <c r="D46" s="464">
        <v>3979621190</v>
      </c>
      <c r="E46" s="94">
        <v>1897768.8078207001</v>
      </c>
      <c r="F46" s="216">
        <v>50.825246007648303</v>
      </c>
      <c r="G46" s="463">
        <v>1.1798735869305199</v>
      </c>
    </row>
    <row r="47" spans="2:7" x14ac:dyDescent="0.25">
      <c r="B47" s="7" t="s">
        <v>24</v>
      </c>
      <c r="C47" s="216">
        <v>1703</v>
      </c>
      <c r="D47" s="464">
        <v>3121210255</v>
      </c>
      <c r="E47" s="94">
        <v>1832771.7293012331</v>
      </c>
      <c r="F47" s="216">
        <v>50.598575848585376</v>
      </c>
      <c r="G47" s="463">
        <v>1.198929568222888</v>
      </c>
    </row>
    <row r="48" spans="2:7" x14ac:dyDescent="0.25">
      <c r="B48" s="7" t="s">
        <v>25</v>
      </c>
      <c r="C48" s="216">
        <v>1697</v>
      </c>
      <c r="D48" s="464">
        <v>3301134621</v>
      </c>
      <c r="E48" s="94">
        <v>1945276.7360047142</v>
      </c>
      <c r="F48" s="216">
        <v>51.789746461539416</v>
      </c>
      <c r="G48" s="463">
        <v>1.2</v>
      </c>
    </row>
    <row r="49" spans="2:7" x14ac:dyDescent="0.25">
      <c r="B49" s="7" t="s">
        <v>26</v>
      </c>
      <c r="C49" s="330">
        <v>2120</v>
      </c>
      <c r="D49" s="330">
        <v>4173388303</v>
      </c>
      <c r="E49" s="94">
        <v>1968579.3882075471</v>
      </c>
      <c r="F49" s="446">
        <v>49.305784837725895</v>
      </c>
      <c r="G49" s="447">
        <v>1.1518844405861652</v>
      </c>
    </row>
    <row r="50" spans="2:7" x14ac:dyDescent="0.25">
      <c r="B50" s="7" t="s">
        <v>27</v>
      </c>
      <c r="C50" s="216">
        <v>1813</v>
      </c>
      <c r="D50" s="464">
        <v>3653230477</v>
      </c>
      <c r="E50" s="94">
        <v>2015019.5681191396</v>
      </c>
      <c r="F50" s="216">
        <v>50.471506740361619</v>
      </c>
      <c r="G50" s="463">
        <v>1.1499999999999999</v>
      </c>
    </row>
    <row r="51" spans="2:7" x14ac:dyDescent="0.25">
      <c r="B51" s="7" t="s">
        <v>28</v>
      </c>
      <c r="C51" s="216">
        <v>1820</v>
      </c>
      <c r="D51" s="464">
        <v>3360187990</v>
      </c>
      <c r="E51" s="94">
        <v>1846257.1373626373</v>
      </c>
      <c r="F51" s="216">
        <v>49.519533583595717</v>
      </c>
      <c r="G51" s="463">
        <v>1.1499999999999999</v>
      </c>
    </row>
    <row r="52" spans="2:7" x14ac:dyDescent="0.25">
      <c r="B52" s="7" t="s">
        <v>29</v>
      </c>
      <c r="C52" s="216">
        <v>2019</v>
      </c>
      <c r="D52" s="464">
        <v>3887069843</v>
      </c>
      <c r="E52" s="94">
        <v>1925245.0931154035</v>
      </c>
      <c r="F52" s="216">
        <v>49.76413296080824</v>
      </c>
      <c r="G52" s="463">
        <v>1.1499999999999999</v>
      </c>
    </row>
    <row r="53" spans="2:7" x14ac:dyDescent="0.25">
      <c r="B53" s="7" t="s">
        <v>30</v>
      </c>
      <c r="C53" s="216">
        <v>2182</v>
      </c>
      <c r="D53" s="464">
        <v>4432669208</v>
      </c>
      <c r="E53" s="94">
        <v>2031470.7644362969</v>
      </c>
      <c r="F53" s="216">
        <v>50.438894444342665</v>
      </c>
      <c r="G53" s="463">
        <v>1.1499999999999999</v>
      </c>
    </row>
    <row r="54" spans="2:7" x14ac:dyDescent="0.25">
      <c r="B54" s="7" t="s">
        <v>31</v>
      </c>
      <c r="C54" s="216">
        <v>2422</v>
      </c>
      <c r="D54" s="464">
        <v>4530045899</v>
      </c>
      <c r="E54" s="196">
        <v>1870374.029314616</v>
      </c>
      <c r="F54" s="216">
        <v>50.521248581282862</v>
      </c>
      <c r="G54" s="463">
        <v>1.1499999999999999</v>
      </c>
    </row>
    <row r="55" spans="2:7" x14ac:dyDescent="0.25">
      <c r="B55" s="259"/>
      <c r="C55" s="483"/>
      <c r="D55" s="484"/>
      <c r="E55" s="485"/>
      <c r="F55" s="486"/>
      <c r="G55" s="475"/>
    </row>
    <row r="56" spans="2:7" x14ac:dyDescent="0.25">
      <c r="B56" s="258" t="s">
        <v>0</v>
      </c>
      <c r="C56" s="468">
        <f>SUM(C43:C54)</f>
        <v>23692</v>
      </c>
      <c r="D56" s="468">
        <f>SUM(D43:D54)</f>
        <v>44799008182</v>
      </c>
      <c r="E56" s="469">
        <f>D56/C56</f>
        <v>1890891.7854972142</v>
      </c>
      <c r="F56" s="470">
        <f>IFERROR(((($D43*F43)+($D44*F44)+($D45*F45)+($D46*F46)+($D47*F47)+($D48*F48)+($D49*F49)+($D50*F50)+($D51*F51)+($D52*F52)+($D53*F53)+($D54*F54))/$D56),0)</f>
        <v>50.246520066652664</v>
      </c>
      <c r="G56" s="471">
        <f>IFERROR((($D43*G43)+($D44*G44)+($D45*G45)+($D46*G46)+($D47*G47)+($D48*G48)+($D49*G49)+($D50*G50)+($D51*G51)+($D52*G52)+($D53*G53)+($D54*G54))/$D56,0)</f>
        <v>1.1691478112809481</v>
      </c>
    </row>
    <row r="57" spans="2:7" x14ac:dyDescent="0.25">
      <c r="B57" s="9"/>
      <c r="C57" s="472"/>
      <c r="D57" s="472"/>
      <c r="E57" s="476"/>
      <c r="F57" s="474"/>
      <c r="G57" s="475"/>
    </row>
    <row r="58" spans="2:7" x14ac:dyDescent="0.25">
      <c r="B58" s="9" t="s">
        <v>68</v>
      </c>
      <c r="C58" s="472"/>
      <c r="D58" s="472"/>
      <c r="E58" s="476"/>
      <c r="F58" s="474"/>
      <c r="G58" s="475"/>
    </row>
    <row r="59" spans="2:7" x14ac:dyDescent="0.25">
      <c r="B59" s="7" t="s">
        <v>20</v>
      </c>
      <c r="C59" s="357">
        <v>36</v>
      </c>
      <c r="D59" s="357">
        <v>29740220</v>
      </c>
      <c r="E59" s="196">
        <v>826117.22222222225</v>
      </c>
      <c r="F59" s="340">
        <v>23.310311759630562</v>
      </c>
      <c r="G59" s="438">
        <v>1.03</v>
      </c>
    </row>
    <row r="60" spans="2:7" x14ac:dyDescent="0.25">
      <c r="B60" s="7" t="s">
        <v>21</v>
      </c>
      <c r="C60" s="216">
        <v>41</v>
      </c>
      <c r="D60" s="464">
        <v>28016352</v>
      </c>
      <c r="E60" s="196">
        <v>683325.65853658505</v>
      </c>
      <c r="F60" s="216">
        <v>18.864359214218901</v>
      </c>
      <c r="G60" s="463">
        <v>1.03</v>
      </c>
    </row>
    <row r="61" spans="2:7" x14ac:dyDescent="0.25">
      <c r="B61" s="7" t="s">
        <v>22</v>
      </c>
      <c r="C61" s="216">
        <v>43</v>
      </c>
      <c r="D61" s="464">
        <v>31610880</v>
      </c>
      <c r="E61" s="196">
        <v>735136.74418604653</v>
      </c>
      <c r="F61" s="216">
        <v>22.705357142857142</v>
      </c>
      <c r="G61" s="463">
        <v>1.03</v>
      </c>
    </row>
    <row r="62" spans="2:7" x14ac:dyDescent="0.25">
      <c r="B62" s="7" t="s">
        <v>23</v>
      </c>
      <c r="C62" s="216">
        <v>40</v>
      </c>
      <c r="D62" s="464">
        <v>32284381</v>
      </c>
      <c r="E62" s="196">
        <v>807109.52500000002</v>
      </c>
      <c r="F62" s="216">
        <v>21.149170739869501</v>
      </c>
      <c r="G62" s="463">
        <v>1.03</v>
      </c>
    </row>
    <row r="63" spans="2:7" x14ac:dyDescent="0.25">
      <c r="B63" s="7" t="s">
        <v>24</v>
      </c>
      <c r="C63" s="216">
        <v>33</v>
      </c>
      <c r="D63" s="464">
        <v>24319008</v>
      </c>
      <c r="E63" s="196">
        <v>736939.63636363635</v>
      </c>
      <c r="F63" s="216">
        <v>19.923899527480724</v>
      </c>
      <c r="G63" s="463">
        <v>1.03</v>
      </c>
    </row>
    <row r="64" spans="2:7" x14ac:dyDescent="0.25">
      <c r="B64" s="7" t="s">
        <v>25</v>
      </c>
      <c r="C64" s="216">
        <v>35</v>
      </c>
      <c r="D64" s="464">
        <v>22799507</v>
      </c>
      <c r="E64" s="196">
        <v>651414.48571428575</v>
      </c>
      <c r="F64" s="216">
        <v>20.426206671924966</v>
      </c>
      <c r="G64" s="463">
        <v>1.03</v>
      </c>
    </row>
    <row r="65" spans="2:7" x14ac:dyDescent="0.25">
      <c r="B65" s="7" t="s">
        <v>26</v>
      </c>
      <c r="C65" s="216">
        <v>39</v>
      </c>
      <c r="D65" s="464">
        <v>24108262</v>
      </c>
      <c r="E65" s="196">
        <v>618160.56410256412</v>
      </c>
      <c r="F65" s="216">
        <v>20.596428394547893</v>
      </c>
      <c r="G65" s="463">
        <v>1.03</v>
      </c>
    </row>
    <row r="66" spans="2:7" x14ac:dyDescent="0.25">
      <c r="B66" s="7" t="s">
        <v>27</v>
      </c>
      <c r="C66" s="216">
        <v>41</v>
      </c>
      <c r="D66" s="464">
        <v>25764480</v>
      </c>
      <c r="E66" s="196">
        <v>628401.95121951215</v>
      </c>
      <c r="F66" s="216">
        <v>20.456964006259781</v>
      </c>
      <c r="G66" s="463">
        <v>1.03</v>
      </c>
    </row>
    <row r="67" spans="2:7" x14ac:dyDescent="0.25">
      <c r="B67" s="7" t="s">
        <v>28</v>
      </c>
      <c r="C67" s="491">
        <v>41</v>
      </c>
      <c r="D67" s="464">
        <v>30863439</v>
      </c>
      <c r="E67" s="196">
        <v>752766.80487804883</v>
      </c>
      <c r="F67" s="216">
        <v>20.516064784614574</v>
      </c>
      <c r="G67" s="495">
        <v>1.03</v>
      </c>
    </row>
    <row r="68" spans="2:7" x14ac:dyDescent="0.25">
      <c r="B68" s="7" t="s">
        <v>29</v>
      </c>
      <c r="C68" s="216">
        <v>50</v>
      </c>
      <c r="D68" s="464">
        <v>36613524</v>
      </c>
      <c r="E68" s="196">
        <v>732270.48</v>
      </c>
      <c r="F68" s="216">
        <v>20.873405793990219</v>
      </c>
      <c r="G68" s="463">
        <v>1.03</v>
      </c>
    </row>
    <row r="69" spans="2:7" x14ac:dyDescent="0.25">
      <c r="B69" s="7" t="s">
        <v>30</v>
      </c>
      <c r="C69" s="216">
        <v>36</v>
      </c>
      <c r="D69" s="464">
        <v>24805105</v>
      </c>
      <c r="E69" s="196">
        <v>689030.6944444445</v>
      </c>
      <c r="F69" s="216">
        <v>21.532090188693012</v>
      </c>
      <c r="G69" s="463">
        <v>1.03</v>
      </c>
    </row>
    <row r="70" spans="2:7" x14ac:dyDescent="0.25">
      <c r="B70" s="7" t="s">
        <v>31</v>
      </c>
      <c r="C70" s="216">
        <v>42</v>
      </c>
      <c r="D70" s="464">
        <v>25471938</v>
      </c>
      <c r="E70" s="196">
        <v>606474.71428571432</v>
      </c>
      <c r="F70" s="216">
        <v>18.569920357061172</v>
      </c>
      <c r="G70" s="463">
        <v>1.03</v>
      </c>
    </row>
    <row r="71" spans="2:7" x14ac:dyDescent="0.25">
      <c r="B71" s="9"/>
      <c r="C71" s="484"/>
      <c r="D71" s="484"/>
      <c r="E71" s="198"/>
      <c r="F71" s="486"/>
      <c r="G71" s="475"/>
    </row>
    <row r="72" spans="2:7" x14ac:dyDescent="0.25">
      <c r="B72" s="29" t="s">
        <v>0</v>
      </c>
      <c r="C72" s="468">
        <f>SUM(C59:C71)</f>
        <v>477</v>
      </c>
      <c r="D72" s="468">
        <f>SUM(D59:D71)</f>
        <v>336397096</v>
      </c>
      <c r="E72" s="487">
        <f>IFERROR(D72/C72,0)</f>
        <v>705235.0020964361</v>
      </c>
      <c r="F72" s="470">
        <f>IFERROR(((($D59*F59)+($D60*F60)+($D61*F61)+($D62*F62)+($D63*F63)+($D64*F64)+($D65*F65)+($D66*F66)+($D67*F67)+($D68*F68)+($D69*F69)+($D70*F70))/$D72),0)</f>
        <v>20.81080823599024</v>
      </c>
      <c r="G72" s="471">
        <f>IFERROR((($D59*G59)+($D60*G60)+($D61*G61)+($D62*G62)+($D63*G63)+($D64*G64)+($D65*G65)+($D66*G66)+($D67*G67)+($D68*G68)+($D69*G69)+($D70*G70))/$D72,0)</f>
        <v>1.03</v>
      </c>
    </row>
    <row r="73" spans="2:7" x14ac:dyDescent="0.25">
      <c r="B73" s="32"/>
      <c r="C73" s="488"/>
      <c r="D73" s="488"/>
      <c r="E73" s="489"/>
      <c r="F73" s="490"/>
      <c r="G73" s="424"/>
    </row>
    <row r="74" spans="2:7" x14ac:dyDescent="0.25">
      <c r="B74" s="9" t="s">
        <v>1</v>
      </c>
      <c r="C74" s="356"/>
      <c r="D74" s="356"/>
      <c r="E74" s="94"/>
      <c r="F74" s="417"/>
      <c r="G74" s="343"/>
    </row>
    <row r="75" spans="2:7" x14ac:dyDescent="0.25">
      <c r="B75" s="7" t="s">
        <v>20</v>
      </c>
      <c r="C75" s="357">
        <v>2086</v>
      </c>
      <c r="D75" s="357">
        <v>5368249163</v>
      </c>
      <c r="E75" s="196">
        <v>2573465.5623202301</v>
      </c>
      <c r="F75" s="340">
        <v>53.534769660243505</v>
      </c>
      <c r="G75" s="438">
        <v>1.8223068821330715</v>
      </c>
    </row>
    <row r="76" spans="2:7" x14ac:dyDescent="0.25">
      <c r="B76" s="7" t="s">
        <v>21</v>
      </c>
      <c r="C76" s="216">
        <v>2313</v>
      </c>
      <c r="D76" s="464">
        <v>6308174919</v>
      </c>
      <c r="E76" s="196">
        <v>2727269.74448768</v>
      </c>
      <c r="F76" s="216">
        <v>53.797707598729303</v>
      </c>
      <c r="G76" s="463">
        <v>1.5748613266331</v>
      </c>
    </row>
    <row r="77" spans="2:7" x14ac:dyDescent="0.25">
      <c r="B77" s="7" t="s">
        <v>22</v>
      </c>
      <c r="C77" s="216">
        <v>2129</v>
      </c>
      <c r="D77" s="464">
        <v>6074929747</v>
      </c>
      <c r="E77" s="196">
        <v>2853419.3269140441</v>
      </c>
      <c r="F77" s="216">
        <v>54.074522492416243</v>
      </c>
      <c r="G77" s="463">
        <v>1.5662332893855604</v>
      </c>
    </row>
    <row r="78" spans="2:7" x14ac:dyDescent="0.25">
      <c r="B78" s="7" t="s">
        <v>23</v>
      </c>
      <c r="C78" s="216">
        <v>2196</v>
      </c>
      <c r="D78" s="464">
        <v>6537227510</v>
      </c>
      <c r="E78" s="196">
        <v>2976879.5582877998</v>
      </c>
      <c r="F78" s="216">
        <v>52.665747930807399</v>
      </c>
      <c r="G78" s="463">
        <v>1.45765325318776</v>
      </c>
    </row>
    <row r="79" spans="2:7" x14ac:dyDescent="0.25">
      <c r="B79" s="7" t="s">
        <v>24</v>
      </c>
      <c r="C79" s="216">
        <v>1971</v>
      </c>
      <c r="D79" s="464">
        <v>5956274945</v>
      </c>
      <c r="E79" s="196">
        <v>3021955.8320649415</v>
      </c>
      <c r="F79" s="216">
        <v>52.785182256558841</v>
      </c>
      <c r="G79" s="463">
        <v>1.4552571374238332</v>
      </c>
    </row>
    <row r="80" spans="2:7" x14ac:dyDescent="0.25">
      <c r="B80" s="7" t="s">
        <v>25</v>
      </c>
      <c r="C80" s="216">
        <v>2150</v>
      </c>
      <c r="D80" s="464">
        <v>6598216824</v>
      </c>
      <c r="E80" s="196">
        <v>3068938.0576744187</v>
      </c>
      <c r="F80" s="216">
        <v>52.583348011541489</v>
      </c>
      <c r="G80" s="463">
        <v>1.4487992103698106</v>
      </c>
    </row>
    <row r="81" spans="2:7" x14ac:dyDescent="0.25">
      <c r="B81" s="7" t="s">
        <v>26</v>
      </c>
      <c r="C81" s="491">
        <v>2518</v>
      </c>
      <c r="D81" s="391">
        <v>7294475744</v>
      </c>
      <c r="E81" s="357">
        <v>2896932.384432089</v>
      </c>
      <c r="F81" s="491">
        <v>52.608395991946423</v>
      </c>
      <c r="G81" s="495">
        <v>1.4166756977497736</v>
      </c>
    </row>
    <row r="82" spans="2:7" x14ac:dyDescent="0.25">
      <c r="B82" s="7" t="s">
        <v>27</v>
      </c>
      <c r="C82" s="216">
        <v>2372</v>
      </c>
      <c r="D82" s="464">
        <v>6889787036</v>
      </c>
      <c r="E82" s="196">
        <v>2904631.9713322092</v>
      </c>
      <c r="F82" s="216">
        <v>52.342997311477426</v>
      </c>
      <c r="G82" s="463">
        <v>1.458821196378413</v>
      </c>
    </row>
    <row r="83" spans="2:7" x14ac:dyDescent="0.25">
      <c r="B83" s="7" t="s">
        <v>28</v>
      </c>
      <c r="C83" s="216">
        <v>5443</v>
      </c>
      <c r="D83" s="464">
        <v>18908395808</v>
      </c>
      <c r="E83" s="196">
        <v>3473892.3035090943</v>
      </c>
      <c r="F83" s="216">
        <v>56.866411762602766</v>
      </c>
      <c r="G83" s="463">
        <v>1.5037877735365417</v>
      </c>
    </row>
    <row r="84" spans="2:7" x14ac:dyDescent="0.25">
      <c r="B84" s="145" t="s">
        <v>29</v>
      </c>
      <c r="C84" s="216">
        <v>3268</v>
      </c>
      <c r="D84" s="464">
        <v>11492194760</v>
      </c>
      <c r="E84" s="196">
        <v>3516583.463892289</v>
      </c>
      <c r="F84" s="216">
        <v>55.06527144010915</v>
      </c>
      <c r="G84" s="463">
        <v>1.4808629765616677</v>
      </c>
    </row>
    <row r="85" spans="2:7" x14ac:dyDescent="0.25">
      <c r="B85" s="145" t="s">
        <v>30</v>
      </c>
      <c r="C85" s="216">
        <v>2643</v>
      </c>
      <c r="D85" s="464">
        <v>9424091251</v>
      </c>
      <c r="E85" s="196">
        <v>3565679.6258040108</v>
      </c>
      <c r="F85" s="216">
        <v>54.537532407006616</v>
      </c>
      <c r="G85" s="463">
        <v>1.4755735210399652</v>
      </c>
    </row>
    <row r="86" spans="2:7" x14ac:dyDescent="0.25">
      <c r="B86" s="145" t="s">
        <v>31</v>
      </c>
      <c r="C86" s="491">
        <v>3072</v>
      </c>
      <c r="D86" s="464">
        <v>10622313476</v>
      </c>
      <c r="E86" s="196">
        <v>3457784.3346354165</v>
      </c>
      <c r="F86" s="216">
        <v>54.253749174329108</v>
      </c>
      <c r="G86" s="463">
        <v>1.4740551650765461</v>
      </c>
    </row>
    <row r="87" spans="2:7" x14ac:dyDescent="0.25">
      <c r="B87" s="7"/>
      <c r="C87" s="456"/>
      <c r="D87" s="456"/>
      <c r="E87" s="196"/>
      <c r="F87" s="479"/>
      <c r="G87" s="492"/>
    </row>
    <row r="88" spans="2:7" x14ac:dyDescent="0.25">
      <c r="B88" s="29" t="s">
        <v>0</v>
      </c>
      <c r="C88" s="468">
        <f>SUM(C75:C87)</f>
        <v>32161</v>
      </c>
      <c r="D88" s="468">
        <f>SUM(D75:D87)</f>
        <v>101474331183</v>
      </c>
      <c r="E88" s="487">
        <f>IFERROR(D88/C88,"")</f>
        <v>3155198.2582320203</v>
      </c>
      <c r="F88" s="470">
        <f>IFERROR(((($D75*F75)+($D76*F76)+($D77*F77)+($D78*F78)+($D79*F79)+($D80*F80)+($D81*F81)+($D82*F82)+($D83*F83)+($D84*F84)+($D85*F85)+($D86*F86))/$D88),"")</f>
        <v>54.236601424321805</v>
      </c>
      <c r="G88" s="471">
        <f>IFERROR((($D75*G75)+($D76*G76)+($D77*G77)+($D78*G78)+($D79*G79)+($D80*G80)+($D81*G81)+($D82*G82)+($D83*G83)+($D84*G84)+($D85*G85)+($D86*G86))/$D88,"")</f>
        <v>1.5017545525607745</v>
      </c>
    </row>
    <row r="89" spans="2:7" x14ac:dyDescent="0.25">
      <c r="B89" s="9"/>
      <c r="C89" s="472"/>
      <c r="D89" s="472"/>
      <c r="E89" s="473"/>
      <c r="F89" s="474"/>
      <c r="G89" s="475"/>
    </row>
    <row r="90" spans="2:7" x14ac:dyDescent="0.25">
      <c r="B90" s="9" t="s">
        <v>73</v>
      </c>
      <c r="C90" s="493"/>
      <c r="D90" s="493"/>
      <c r="E90" s="476"/>
      <c r="F90" s="494"/>
      <c r="G90" s="475"/>
    </row>
    <row r="91" spans="2:7" x14ac:dyDescent="0.25">
      <c r="B91" s="7" t="s">
        <v>20</v>
      </c>
      <c r="C91" s="357">
        <v>90</v>
      </c>
      <c r="D91" s="357">
        <v>152092945</v>
      </c>
      <c r="E91" s="94">
        <v>1689921.611111111</v>
      </c>
      <c r="F91" s="357">
        <v>51.839250663467659</v>
      </c>
      <c r="G91" s="438">
        <v>1.5</v>
      </c>
    </row>
    <row r="92" spans="2:7" x14ac:dyDescent="0.25">
      <c r="B92" s="7" t="s">
        <v>21</v>
      </c>
      <c r="C92" s="216">
        <v>68</v>
      </c>
      <c r="D92" s="464">
        <v>121930859</v>
      </c>
      <c r="E92" s="94">
        <v>1793100.86764706</v>
      </c>
      <c r="F92" s="216">
        <v>51.2158601785952</v>
      </c>
      <c r="G92" s="463">
        <v>1.5</v>
      </c>
    </row>
    <row r="93" spans="2:7" x14ac:dyDescent="0.25">
      <c r="B93" s="7" t="s">
        <v>22</v>
      </c>
      <c r="C93" s="216">
        <v>43</v>
      </c>
      <c r="D93" s="464">
        <v>75737217</v>
      </c>
      <c r="E93" s="94">
        <v>1761330.6279069767</v>
      </c>
      <c r="F93" s="216">
        <v>51.43776207145293</v>
      </c>
      <c r="G93" s="463">
        <v>1.5</v>
      </c>
    </row>
    <row r="94" spans="2:7" x14ac:dyDescent="0.25">
      <c r="B94" s="7" t="s">
        <v>23</v>
      </c>
      <c r="C94" s="216">
        <v>46</v>
      </c>
      <c r="D94" s="464">
        <v>106670402</v>
      </c>
      <c r="E94" s="94">
        <v>2318921.7826086958</v>
      </c>
      <c r="F94" s="216">
        <v>53.516711636654371</v>
      </c>
      <c r="G94" s="463">
        <v>1.5</v>
      </c>
    </row>
    <row r="95" spans="2:7" x14ac:dyDescent="0.25">
      <c r="B95" s="7" t="s">
        <v>24</v>
      </c>
      <c r="C95" s="216">
        <v>66</v>
      </c>
      <c r="D95" s="464">
        <v>133655612</v>
      </c>
      <c r="E95" s="94">
        <v>2025085.0303030303</v>
      </c>
      <c r="F95" s="216">
        <v>52.593344857079401</v>
      </c>
      <c r="G95" s="463">
        <v>1.5</v>
      </c>
    </row>
    <row r="96" spans="2:7" x14ac:dyDescent="0.25">
      <c r="B96" s="7" t="s">
        <v>25</v>
      </c>
      <c r="C96" s="216">
        <v>45</v>
      </c>
      <c r="D96" s="464">
        <v>103259755</v>
      </c>
      <c r="E96" s="94">
        <v>2294661.222222222</v>
      </c>
      <c r="F96" s="216">
        <v>52.105917586188347</v>
      </c>
      <c r="G96" s="463">
        <v>1.4426655254024183</v>
      </c>
    </row>
    <row r="97" spans="2:7" x14ac:dyDescent="0.25">
      <c r="B97" s="7" t="s">
        <v>26</v>
      </c>
      <c r="C97" s="330">
        <v>79</v>
      </c>
      <c r="D97" s="330">
        <v>174763765</v>
      </c>
      <c r="E97" s="94">
        <v>2212199.5569620254</v>
      </c>
      <c r="F97" s="330">
        <v>56.232107130445492</v>
      </c>
      <c r="G97" s="447">
        <v>1.3</v>
      </c>
    </row>
    <row r="98" spans="2:7" x14ac:dyDescent="0.25">
      <c r="B98" s="7" t="s">
        <v>27</v>
      </c>
      <c r="C98" s="216">
        <v>67</v>
      </c>
      <c r="D98" s="464">
        <v>143822341</v>
      </c>
      <c r="E98" s="94">
        <v>2146602.1044776118</v>
      </c>
      <c r="F98" s="216">
        <v>54.776257243650342</v>
      </c>
      <c r="G98" s="463">
        <v>1.3</v>
      </c>
    </row>
    <row r="99" spans="2:7" x14ac:dyDescent="0.25">
      <c r="B99" s="7" t="s">
        <v>28</v>
      </c>
      <c r="C99" s="330">
        <v>56</v>
      </c>
      <c r="D99" s="464">
        <v>125173417</v>
      </c>
      <c r="E99" s="94">
        <v>2235239.5892857141</v>
      </c>
      <c r="F99" s="216">
        <v>50.900537915330695</v>
      </c>
      <c r="G99" s="447">
        <v>1.3</v>
      </c>
    </row>
    <row r="100" spans="2:7" x14ac:dyDescent="0.25">
      <c r="B100" s="7" t="s">
        <v>29</v>
      </c>
      <c r="C100" s="216">
        <v>55</v>
      </c>
      <c r="D100" s="464">
        <v>92936831</v>
      </c>
      <c r="E100" s="94">
        <v>1689760.5636363637</v>
      </c>
      <c r="F100" s="330">
        <v>52.488199710618495</v>
      </c>
      <c r="G100" s="463">
        <v>1.3</v>
      </c>
    </row>
    <row r="101" spans="2:7" x14ac:dyDescent="0.25">
      <c r="B101" s="7" t="s">
        <v>30</v>
      </c>
      <c r="C101" s="330">
        <v>73</v>
      </c>
      <c r="D101" s="330">
        <v>170202899</v>
      </c>
      <c r="E101" s="94">
        <v>2331546.5616438356</v>
      </c>
      <c r="F101" s="216">
        <v>53.780274400614054</v>
      </c>
      <c r="G101" s="447">
        <v>1.3</v>
      </c>
    </row>
    <row r="102" spans="2:7" x14ac:dyDescent="0.25">
      <c r="B102" s="7" t="s">
        <v>31</v>
      </c>
      <c r="C102" s="216">
        <v>95</v>
      </c>
      <c r="D102" s="464">
        <v>181971638</v>
      </c>
      <c r="E102" s="196">
        <v>1915490.9263157896</v>
      </c>
      <c r="F102" s="216">
        <v>54.597451026956193</v>
      </c>
      <c r="G102" s="463">
        <v>1.3</v>
      </c>
    </row>
    <row r="103" spans="2:7" x14ac:dyDescent="0.25">
      <c r="B103" s="238"/>
      <c r="C103" s="369"/>
      <c r="D103" s="369"/>
      <c r="E103" s="370"/>
      <c r="F103" s="491"/>
      <c r="G103" s="495"/>
    </row>
    <row r="104" spans="2:7" x14ac:dyDescent="0.25">
      <c r="B104" s="29" t="s">
        <v>0</v>
      </c>
      <c r="C104" s="468">
        <f>SUM(C91:C102)</f>
        <v>783</v>
      </c>
      <c r="D104" s="468">
        <f>SUM(D91:D102)</f>
        <v>1582217681</v>
      </c>
      <c r="E104" s="487">
        <f>IFERROR(D104/C104,"")</f>
        <v>2020712.2362707534</v>
      </c>
      <c r="F104" s="470">
        <f>IFERROR(((($D91*F91)+($D92*F92)+($D93*F93)+($D94*F94)+($D95*F95)+($D96*F96)+($D97*F97)+($D98*F98)+($D99*F99)+($D100*F100)+($D101*F101)+($D102*F102))/$D104),"")</f>
        <v>53.208248726427925</v>
      </c>
      <c r="G104" s="471">
        <f>IFERROR((($D91*G91)+($D92*G92)+($D93*G93)+($D94*G94)+($D95*G95)+($D96*G96)+($D97*G97)+($D98*G98)+($D99*G99)+($D100*G100)+($D101*G101)+($D102*G102))/$D104,"")</f>
        <v>1.3839006009060013</v>
      </c>
    </row>
    <row r="105" spans="2:7" x14ac:dyDescent="0.25">
      <c r="B105" s="32"/>
      <c r="C105" s="488"/>
      <c r="D105" s="488"/>
      <c r="E105" s="489"/>
      <c r="F105" s="490"/>
      <c r="G105" s="424"/>
    </row>
    <row r="106" spans="2:7" x14ac:dyDescent="0.25">
      <c r="B106" s="9" t="s">
        <v>66</v>
      </c>
      <c r="C106" s="356"/>
      <c r="D106" s="356"/>
      <c r="E106" s="94"/>
      <c r="F106" s="417"/>
      <c r="G106" s="343"/>
    </row>
    <row r="107" spans="2:7" x14ac:dyDescent="0.25">
      <c r="B107" s="7" t="s">
        <v>20</v>
      </c>
      <c r="C107" s="216">
        <v>1123</v>
      </c>
      <c r="D107" s="464">
        <v>2028434841</v>
      </c>
      <c r="E107" s="196">
        <v>1806264.3285841497</v>
      </c>
      <c r="F107" s="216">
        <v>55.169264856854234</v>
      </c>
      <c r="G107" s="463">
        <v>1.4232088101813472</v>
      </c>
    </row>
    <row r="108" spans="2:7" x14ac:dyDescent="0.25">
      <c r="B108" s="7" t="s">
        <v>21</v>
      </c>
      <c r="C108" s="216">
        <v>763</v>
      </c>
      <c r="D108" s="464">
        <v>1400279021</v>
      </c>
      <c r="E108" s="196">
        <v>1835228.0747051099</v>
      </c>
      <c r="F108" s="216">
        <v>53.756634512201302</v>
      </c>
      <c r="G108" s="463">
        <v>1.44231961227105</v>
      </c>
    </row>
    <row r="109" spans="2:7" x14ac:dyDescent="0.25">
      <c r="B109" s="7" t="s">
        <v>22</v>
      </c>
      <c r="C109" s="216">
        <v>805</v>
      </c>
      <c r="D109" s="464">
        <v>1457729142</v>
      </c>
      <c r="E109" s="196">
        <v>1810843.6546583851</v>
      </c>
      <c r="F109" s="216">
        <v>55.27997289773603</v>
      </c>
      <c r="G109" s="463">
        <v>1.4087596036616794</v>
      </c>
    </row>
    <row r="110" spans="2:7" x14ac:dyDescent="0.25">
      <c r="B110" s="7" t="s">
        <v>23</v>
      </c>
      <c r="C110" s="216">
        <v>1005</v>
      </c>
      <c r="D110" s="464">
        <v>1986910696</v>
      </c>
      <c r="E110" s="196">
        <v>1977025.568159204</v>
      </c>
      <c r="F110" s="216">
        <v>56.144133734131351</v>
      </c>
      <c r="G110" s="463">
        <v>1.3714294894509944</v>
      </c>
    </row>
    <row r="111" spans="2:7" x14ac:dyDescent="0.25">
      <c r="B111" s="7" t="s">
        <v>24</v>
      </c>
      <c r="C111" s="216">
        <v>943</v>
      </c>
      <c r="D111" s="464">
        <v>2039183510</v>
      </c>
      <c r="E111" s="196">
        <v>2162442.7465535523</v>
      </c>
      <c r="F111" s="216">
        <v>58.39312841981544</v>
      </c>
      <c r="G111" s="463">
        <v>1.3597636519726466</v>
      </c>
    </row>
    <row r="112" spans="2:7" x14ac:dyDescent="0.25">
      <c r="B112" s="7" t="s">
        <v>25</v>
      </c>
      <c r="C112" s="216">
        <v>773</v>
      </c>
      <c r="D112" s="464">
        <v>1796560255</v>
      </c>
      <c r="E112" s="196">
        <v>2324140.0452781371</v>
      </c>
      <c r="F112" s="216">
        <v>57.758641762338222</v>
      </c>
      <c r="G112" s="463">
        <v>1.3528108668194934</v>
      </c>
    </row>
    <row r="113" spans="2:7" x14ac:dyDescent="0.25">
      <c r="B113" s="7" t="s">
        <v>26</v>
      </c>
      <c r="C113" s="330">
        <v>793</v>
      </c>
      <c r="D113" s="330">
        <v>2061734025</v>
      </c>
      <c r="E113" s="196">
        <v>2599916.8032786883</v>
      </c>
      <c r="F113" s="446">
        <v>58.482103574441425</v>
      </c>
      <c r="G113" s="447">
        <v>1.3510786022653916</v>
      </c>
    </row>
    <row r="114" spans="2:7" x14ac:dyDescent="0.25">
      <c r="B114" s="7" t="s">
        <v>27</v>
      </c>
      <c r="C114" s="216">
        <v>680</v>
      </c>
      <c r="D114" s="464">
        <v>1686480303</v>
      </c>
      <c r="E114" s="196">
        <v>2480118.0926470589</v>
      </c>
      <c r="F114" s="216">
        <v>54.857436755370159</v>
      </c>
      <c r="G114" s="463">
        <v>1.3110681786124603</v>
      </c>
    </row>
    <row r="115" spans="2:7" x14ac:dyDescent="0.25">
      <c r="B115" s="7" t="s">
        <v>28</v>
      </c>
      <c r="C115" s="216">
        <v>670</v>
      </c>
      <c r="D115" s="464">
        <v>1654325539</v>
      </c>
      <c r="E115" s="196">
        <v>2469142.5955223879</v>
      </c>
      <c r="F115" s="216">
        <v>57.11843346027193</v>
      </c>
      <c r="G115" s="463">
        <v>1.3314232077874002</v>
      </c>
    </row>
    <row r="116" spans="2:7" x14ac:dyDescent="0.25">
      <c r="B116" s="7" t="s">
        <v>29</v>
      </c>
      <c r="C116" s="216">
        <v>796</v>
      </c>
      <c r="D116" s="464">
        <v>1978868300</v>
      </c>
      <c r="E116" s="196">
        <v>2486015.4522613063</v>
      </c>
      <c r="F116" s="216">
        <v>56.386552848918747</v>
      </c>
      <c r="G116" s="463">
        <v>1.3163554870983583</v>
      </c>
    </row>
    <row r="117" spans="2:7" x14ac:dyDescent="0.25">
      <c r="B117" s="7" t="s">
        <v>30</v>
      </c>
      <c r="C117" s="462">
        <v>751</v>
      </c>
      <c r="D117" s="462">
        <v>1858849779</v>
      </c>
      <c r="E117" s="462">
        <v>2475166.1504660454</v>
      </c>
      <c r="F117" s="462">
        <v>55.229951232116214</v>
      </c>
      <c r="G117" s="463">
        <v>1.3255438315115189</v>
      </c>
    </row>
    <row r="118" spans="2:7" x14ac:dyDescent="0.25">
      <c r="B118" s="7" t="s">
        <v>31</v>
      </c>
      <c r="C118" s="216">
        <v>859</v>
      </c>
      <c r="D118" s="464">
        <v>2199177370</v>
      </c>
      <c r="E118" s="196">
        <v>2560159.9185098954</v>
      </c>
      <c r="F118" s="216">
        <v>57.606419604526941</v>
      </c>
      <c r="G118" s="463">
        <v>1.3519519627195873</v>
      </c>
    </row>
    <row r="119" spans="2:7" x14ac:dyDescent="0.25">
      <c r="B119" s="7"/>
      <c r="C119" s="456"/>
      <c r="D119" s="456"/>
      <c r="E119" s="196"/>
      <c r="F119" s="479"/>
      <c r="G119" s="492"/>
    </row>
    <row r="120" spans="2:7" x14ac:dyDescent="0.25">
      <c r="B120" s="29" t="s">
        <v>0</v>
      </c>
      <c r="C120" s="468">
        <f>SUM(C107:C119)</f>
        <v>9961</v>
      </c>
      <c r="D120" s="468">
        <f t="shared" ref="D120" si="0">SUM(D107:D119)</f>
        <v>22148532781</v>
      </c>
      <c r="E120" s="487">
        <f>IFERROR(D120/C120,"")</f>
        <v>2223525.0257002311</v>
      </c>
      <c r="F120" s="470">
        <f>IFERROR(((($D107*F107)+($D108*F108)+($D109*F109)+($D110*F110)+($D111*F111)+($D112*F112)+($D113*F113)+($D114*F114)+($D115*F115)+($D116*F116)+($D117*F117)+($D118*F118))/$D120),"")</f>
        <v>56.467615372016184</v>
      </c>
      <c r="G120" s="471">
        <f>IFERROR((($D107*G107)+($D108*G108)+($D109*G109)+($D110*G110)+($D111*G111)+($D112*G112)+($D113*G113)+($D114*G114)+($D115*G115)+($D116*G116)+($D117*G117)+($D118*G118))/$D120,"")</f>
        <v>1.3603417524765569</v>
      </c>
    </row>
    <row r="121" spans="2:7" x14ac:dyDescent="0.25">
      <c r="B121" s="32"/>
      <c r="C121" s="488"/>
      <c r="D121" s="488"/>
      <c r="E121" s="489"/>
      <c r="F121" s="490"/>
      <c r="G121" s="424"/>
    </row>
    <row r="122" spans="2:7" x14ac:dyDescent="0.25">
      <c r="B122" s="9" t="s">
        <v>59</v>
      </c>
      <c r="C122" s="356"/>
      <c r="D122" s="356"/>
      <c r="E122" s="94"/>
      <c r="F122" s="417"/>
      <c r="G122" s="343"/>
    </row>
    <row r="123" spans="2:7" x14ac:dyDescent="0.25">
      <c r="B123" s="7" t="s">
        <v>20</v>
      </c>
      <c r="C123" s="357">
        <v>392</v>
      </c>
      <c r="D123" s="357">
        <v>872879208</v>
      </c>
      <c r="E123" s="196">
        <v>2226732.6734693879</v>
      </c>
      <c r="F123" s="340">
        <v>52.405888696572092</v>
      </c>
      <c r="G123" s="438">
        <v>1.2760807135642072</v>
      </c>
    </row>
    <row r="124" spans="2:7" x14ac:dyDescent="0.25">
      <c r="B124" s="7" t="s">
        <v>21</v>
      </c>
      <c r="C124" s="216">
        <v>305</v>
      </c>
      <c r="D124" s="464">
        <v>625558377</v>
      </c>
      <c r="E124" s="196">
        <v>2051011.0721311499</v>
      </c>
      <c r="F124" s="216">
        <v>52.832578008942598</v>
      </c>
      <c r="G124" s="463">
        <v>1.2837961793452299</v>
      </c>
    </row>
    <row r="125" spans="2:7" x14ac:dyDescent="0.25">
      <c r="B125" s="7" t="s">
        <v>22</v>
      </c>
      <c r="C125" s="216">
        <v>331</v>
      </c>
      <c r="D125" s="464">
        <v>778581007</v>
      </c>
      <c r="E125" s="196">
        <v>2352208.4803625378</v>
      </c>
      <c r="F125" s="216">
        <v>51.238024284350416</v>
      </c>
      <c r="G125" s="463">
        <v>1.2593125544224841</v>
      </c>
    </row>
    <row r="126" spans="2:7" x14ac:dyDescent="0.25">
      <c r="B126" s="7" t="s">
        <v>23</v>
      </c>
      <c r="C126" s="216">
        <v>368</v>
      </c>
      <c r="D126" s="464">
        <v>828366300</v>
      </c>
      <c r="E126" s="196">
        <v>2250995.3804347827</v>
      </c>
      <c r="F126" s="216">
        <v>50.657805659163103</v>
      </c>
      <c r="G126" s="463">
        <v>1.2533366735826892</v>
      </c>
    </row>
    <row r="127" spans="2:7" x14ac:dyDescent="0.25">
      <c r="B127" s="7" t="s">
        <v>24</v>
      </c>
      <c r="C127" s="216">
        <v>322</v>
      </c>
      <c r="D127" s="464">
        <v>704480400</v>
      </c>
      <c r="E127" s="196">
        <v>2187827.3291925467</v>
      </c>
      <c r="F127" s="216">
        <v>50.708807768108237</v>
      </c>
      <c r="G127" s="463">
        <v>1.2694283822516568</v>
      </c>
    </row>
    <row r="128" spans="2:7" x14ac:dyDescent="0.25">
      <c r="B128" s="7" t="s">
        <v>25</v>
      </c>
      <c r="C128" s="216">
        <v>320</v>
      </c>
      <c r="D128" s="464">
        <v>721730797</v>
      </c>
      <c r="E128" s="196">
        <v>2255408.7406250001</v>
      </c>
      <c r="F128" s="216">
        <v>52.253015091996971</v>
      </c>
      <c r="G128" s="463">
        <v>1.2626543860785255</v>
      </c>
    </row>
    <row r="129" spans="2:7" x14ac:dyDescent="0.25">
      <c r="B129" s="7" t="s">
        <v>26</v>
      </c>
      <c r="C129" s="330">
        <v>360</v>
      </c>
      <c r="D129" s="330">
        <v>823172680</v>
      </c>
      <c r="E129" s="196">
        <v>2286590.777777778</v>
      </c>
      <c r="F129" s="446">
        <v>52.408089996378401</v>
      </c>
      <c r="G129" s="447">
        <v>1.2625522515518859</v>
      </c>
    </row>
    <row r="130" spans="2:7" x14ac:dyDescent="0.25">
      <c r="B130" s="7" t="s">
        <v>27</v>
      </c>
      <c r="C130" s="216">
        <v>306</v>
      </c>
      <c r="D130" s="464">
        <v>742305648</v>
      </c>
      <c r="E130" s="196">
        <v>2425835.4509803923</v>
      </c>
      <c r="F130" s="216">
        <v>51.44275296690185</v>
      </c>
      <c r="G130" s="463">
        <v>1.2603527316823002</v>
      </c>
    </row>
    <row r="131" spans="2:7" x14ac:dyDescent="0.25">
      <c r="B131" s="7" t="s">
        <v>28</v>
      </c>
      <c r="C131" s="216">
        <v>273</v>
      </c>
      <c r="D131" s="464">
        <v>656878122</v>
      </c>
      <c r="E131" s="196">
        <v>2406146.9670329671</v>
      </c>
      <c r="F131" s="216">
        <v>50.742461201957951</v>
      </c>
      <c r="G131" s="463">
        <v>1.2762562167506624</v>
      </c>
    </row>
    <row r="132" spans="2:7" x14ac:dyDescent="0.25">
      <c r="B132" s="145" t="s">
        <v>29</v>
      </c>
      <c r="C132" s="216">
        <v>348</v>
      </c>
      <c r="D132" s="464">
        <v>877533316</v>
      </c>
      <c r="E132" s="196">
        <v>2521647.4597701151</v>
      </c>
      <c r="F132" s="216">
        <v>52.01785781999871</v>
      </c>
      <c r="G132" s="463">
        <v>1.2716651504887138</v>
      </c>
    </row>
    <row r="133" spans="2:7" x14ac:dyDescent="0.25">
      <c r="B133" s="145" t="s">
        <v>30</v>
      </c>
      <c r="C133" s="216">
        <v>352</v>
      </c>
      <c r="D133" s="464">
        <v>837101869</v>
      </c>
      <c r="E133" s="196">
        <v>2378130.3096590908</v>
      </c>
      <c r="F133" s="216">
        <v>52.345905580578751</v>
      </c>
      <c r="G133" s="463">
        <v>1.2620922523588345</v>
      </c>
    </row>
    <row r="134" spans="2:7" x14ac:dyDescent="0.25">
      <c r="B134" s="7" t="s">
        <v>31</v>
      </c>
      <c r="C134" s="216">
        <v>346</v>
      </c>
      <c r="D134" s="464">
        <v>834758736</v>
      </c>
      <c r="E134" s="196">
        <v>2412597.5028901733</v>
      </c>
      <c r="F134" s="216">
        <v>52.587014823406413</v>
      </c>
      <c r="G134" s="463">
        <v>1.2652077892719411</v>
      </c>
    </row>
    <row r="135" spans="2:7" x14ac:dyDescent="0.25">
      <c r="B135" s="7"/>
      <c r="C135" s="456"/>
      <c r="D135" s="456"/>
      <c r="E135" s="196"/>
      <c r="F135" s="479"/>
      <c r="G135" s="492"/>
    </row>
    <row r="136" spans="2:7" x14ac:dyDescent="0.25">
      <c r="B136" s="29" t="s">
        <v>0</v>
      </c>
      <c r="C136" s="468">
        <f>SUM(C123:C135)</f>
        <v>4023</v>
      </c>
      <c r="D136" s="468">
        <f>SUM(D123:D135)</f>
        <v>9303346460</v>
      </c>
      <c r="E136" s="487">
        <f>IFERROR(D136/C136,"")</f>
        <v>2312539.512801392</v>
      </c>
      <c r="F136" s="470">
        <f>IFERROR(((($D123*F123)+($D124*F124)+($D125*F125)+($D126*F126)+($D127*F127)+($D128*F128)+($D129*F129)+($D130*F130)+($D131*F131)+($D132*F132)+($D133*F133)+($D134*F134))/$D136),"")</f>
        <v>51.820977829089685</v>
      </c>
      <c r="G136" s="471">
        <f>IFERROR((($D123*G123)+($D124*G124)+($D125*G125)+($D126*G126)+($D127*G127)+($D128*G128)+($D129*G129)+($D130*G130)+($D131*G131)+($D132*G132)+($D133*G133)+($D134*G134))/$D136,"")</f>
        <v>1.266535469942071</v>
      </c>
    </row>
    <row r="137" spans="2:7" x14ac:dyDescent="0.25">
      <c r="B137" s="7"/>
      <c r="C137" s="355"/>
      <c r="D137" s="355"/>
      <c r="E137" s="93"/>
      <c r="F137" s="417"/>
      <c r="G137" s="343"/>
    </row>
    <row r="138" spans="2:7" x14ac:dyDescent="0.25">
      <c r="B138" s="9" t="s">
        <v>83</v>
      </c>
      <c r="C138" s="356"/>
      <c r="D138" s="356"/>
      <c r="E138" s="94"/>
      <c r="F138" s="417"/>
      <c r="G138" s="343"/>
    </row>
    <row r="139" spans="2:7" x14ac:dyDescent="0.25">
      <c r="B139" s="7" t="s">
        <v>20</v>
      </c>
      <c r="C139" s="216">
        <v>117</v>
      </c>
      <c r="D139" s="464">
        <v>127842507</v>
      </c>
      <c r="E139" s="196">
        <v>1092671</v>
      </c>
      <c r="F139" s="216">
        <v>34.907162521460876</v>
      </c>
      <c r="G139" s="463">
        <v>1.1507278229454621</v>
      </c>
    </row>
    <row r="140" spans="2:7" x14ac:dyDescent="0.25">
      <c r="B140" s="233" t="s">
        <v>21</v>
      </c>
      <c r="C140" s="330">
        <v>82</v>
      </c>
      <c r="D140" s="464">
        <v>103993097</v>
      </c>
      <c r="E140" s="196">
        <v>1268208.5</v>
      </c>
      <c r="F140" s="216">
        <v>33.191426792491797</v>
      </c>
      <c r="G140" s="463">
        <v>1.05287749435907</v>
      </c>
    </row>
    <row r="141" spans="2:7" x14ac:dyDescent="0.25">
      <c r="B141" s="7" t="s">
        <v>22</v>
      </c>
      <c r="C141" s="216">
        <v>55</v>
      </c>
      <c r="D141" s="464">
        <v>54696220</v>
      </c>
      <c r="E141" s="196">
        <v>994476.72727272694</v>
      </c>
      <c r="F141" s="446">
        <v>30.920599302840301</v>
      </c>
      <c r="G141" s="447">
        <v>1.0426580076283201</v>
      </c>
    </row>
    <row r="142" spans="2:7" x14ac:dyDescent="0.25">
      <c r="B142" s="233" t="s">
        <v>23</v>
      </c>
      <c r="C142" s="330">
        <v>94</v>
      </c>
      <c r="D142" s="464">
        <v>176122181</v>
      </c>
      <c r="E142" s="196">
        <v>1873640.2234042552</v>
      </c>
      <c r="F142" s="216">
        <v>21.238365081340891</v>
      </c>
      <c r="G142" s="463">
        <v>1.0375687388290973</v>
      </c>
    </row>
    <row r="143" spans="2:7" x14ac:dyDescent="0.25">
      <c r="B143" s="7" t="s">
        <v>24</v>
      </c>
      <c r="C143" s="216">
        <v>53</v>
      </c>
      <c r="D143" s="464">
        <v>65457136</v>
      </c>
      <c r="E143" s="196">
        <v>1235040.3018867925</v>
      </c>
      <c r="F143" s="216">
        <v>31.996471110498938</v>
      </c>
      <c r="G143" s="463">
        <v>1.216160010728242</v>
      </c>
    </row>
    <row r="144" spans="2:7" x14ac:dyDescent="0.25">
      <c r="B144" s="7" t="s">
        <v>25</v>
      </c>
      <c r="C144" s="216">
        <v>63</v>
      </c>
      <c r="D144" s="464">
        <v>72898045</v>
      </c>
      <c r="E144" s="196">
        <v>1157111.8253968253</v>
      </c>
      <c r="F144" s="216">
        <v>32.529311355331956</v>
      </c>
      <c r="G144" s="463">
        <v>1.03</v>
      </c>
    </row>
    <row r="145" spans="2:7" x14ac:dyDescent="0.25">
      <c r="B145" s="7" t="s">
        <v>26</v>
      </c>
      <c r="C145" s="330">
        <v>78</v>
      </c>
      <c r="D145" s="330">
        <v>100884054</v>
      </c>
      <c r="E145" s="357">
        <v>1293385.3076923077</v>
      </c>
      <c r="F145" s="446">
        <v>29.788127883917117</v>
      </c>
      <c r="G145" s="447">
        <v>1.0555491199828271</v>
      </c>
    </row>
    <row r="146" spans="2:7" x14ac:dyDescent="0.25">
      <c r="B146" s="7" t="s">
        <v>27</v>
      </c>
      <c r="C146" s="216">
        <v>71</v>
      </c>
      <c r="D146" s="464">
        <v>83345983</v>
      </c>
      <c r="E146" s="196">
        <v>1173887.0845070423</v>
      </c>
      <c r="F146" s="216">
        <v>29.892200815485012</v>
      </c>
      <c r="G146" s="463">
        <v>1.2585265456644743</v>
      </c>
    </row>
    <row r="147" spans="2:7" x14ac:dyDescent="0.25">
      <c r="B147" s="7" t="s">
        <v>28</v>
      </c>
      <c r="C147" s="216">
        <v>69</v>
      </c>
      <c r="D147" s="464">
        <v>65523794</v>
      </c>
      <c r="E147" s="196">
        <v>949620.20289855078</v>
      </c>
      <c r="F147" s="216">
        <v>30.500832048888988</v>
      </c>
      <c r="G147" s="463">
        <v>1.2471899781932652</v>
      </c>
    </row>
    <row r="148" spans="2:7" x14ac:dyDescent="0.25">
      <c r="B148" s="145" t="s">
        <v>29</v>
      </c>
      <c r="C148" s="330">
        <v>98</v>
      </c>
      <c r="D148" s="464">
        <v>112918417</v>
      </c>
      <c r="E148" s="196">
        <v>1152228.7448979593</v>
      </c>
      <c r="F148" s="216">
        <v>31.996281270928549</v>
      </c>
      <c r="G148" s="463">
        <v>1.23</v>
      </c>
    </row>
    <row r="149" spans="2:7" x14ac:dyDescent="0.25">
      <c r="B149" s="145" t="s">
        <v>30</v>
      </c>
      <c r="C149" s="216">
        <v>88</v>
      </c>
      <c r="D149" s="464">
        <v>91144621</v>
      </c>
      <c r="E149" s="196">
        <v>1035734.3295454546</v>
      </c>
      <c r="F149" s="446">
        <v>28.921149784582461</v>
      </c>
      <c r="G149" s="447">
        <v>1.2788835670291503</v>
      </c>
    </row>
    <row r="150" spans="2:7" x14ac:dyDescent="0.25">
      <c r="B150" s="7" t="s">
        <v>31</v>
      </c>
      <c r="C150" s="330">
        <v>105</v>
      </c>
      <c r="D150" s="464">
        <v>110362847</v>
      </c>
      <c r="E150" s="196">
        <v>1051074.7333333334</v>
      </c>
      <c r="F150" s="216">
        <v>32.078286255156137</v>
      </c>
      <c r="G150" s="463">
        <v>1.23</v>
      </c>
    </row>
    <row r="151" spans="2:7" x14ac:dyDescent="0.25">
      <c r="B151" s="7"/>
      <c r="C151" s="456"/>
      <c r="D151" s="456"/>
      <c r="E151" s="196"/>
      <c r="F151" s="479"/>
      <c r="G151" s="467"/>
    </row>
    <row r="152" spans="2:7" x14ac:dyDescent="0.25">
      <c r="B152" s="29" t="s">
        <v>0</v>
      </c>
      <c r="C152" s="468">
        <f>SUM(C139:C151)</f>
        <v>973</v>
      </c>
      <c r="D152" s="468">
        <f>SUM(D139:D151)</f>
        <v>1165188902</v>
      </c>
      <c r="E152" s="487">
        <f>IFERROR(D152/C152,"")</f>
        <v>1197521.9958890032</v>
      </c>
      <c r="F152" s="470">
        <f>IFERROR(((($D139*F139)+($D140*F140)+($D141*F141)+($D142*F142)+($D143*F143)+($D144*F144)+($D145*F145)+($D146*F146)+($D147*F147)+($D148*F148)+($D149*F149)+($D150*F150))/$D152),"")</f>
        <v>30.120528854813966</v>
      </c>
      <c r="G152" s="471">
        <f>IFERROR((($D139*G139)+($D140*G140)+($D141*G141)+($D142*G142)+($D143*G143)+($D144*G144)+($D145*G145)+($D146*G146)+($D147*G147)+($D148*G148)+($D149*G149)+($D150*G150))/$D152,"")</f>
        <v>1.1460499802889472</v>
      </c>
    </row>
    <row r="153" spans="2:7" x14ac:dyDescent="0.25">
      <c r="B153" s="7"/>
      <c r="C153" s="355"/>
      <c r="D153" s="355"/>
      <c r="E153" s="93"/>
      <c r="F153" s="417"/>
      <c r="G153" s="343"/>
    </row>
    <row r="154" spans="2:7" x14ac:dyDescent="0.25">
      <c r="B154" s="285" t="s">
        <v>86</v>
      </c>
      <c r="C154" s="356"/>
      <c r="D154" s="356"/>
      <c r="E154" s="94"/>
      <c r="F154" s="417"/>
      <c r="G154" s="463"/>
    </row>
    <row r="155" spans="2:7" x14ac:dyDescent="0.25">
      <c r="B155" s="7" t="s">
        <v>20</v>
      </c>
      <c r="C155" s="216">
        <v>420</v>
      </c>
      <c r="D155" s="464">
        <v>1098841319</v>
      </c>
      <c r="E155" s="196">
        <v>2616288.8547619046</v>
      </c>
      <c r="F155" s="216">
        <v>55.848605637480581</v>
      </c>
      <c r="G155" s="463">
        <v>1.2</v>
      </c>
    </row>
    <row r="156" spans="2:7" x14ac:dyDescent="0.25">
      <c r="B156" s="233" t="s">
        <v>21</v>
      </c>
      <c r="C156" s="216">
        <v>291</v>
      </c>
      <c r="D156" s="464">
        <v>708526906</v>
      </c>
      <c r="E156" s="196">
        <v>2434800.3642611699</v>
      </c>
      <c r="F156" s="216">
        <v>55.262010581994801</v>
      </c>
      <c r="G156" s="463">
        <v>1.2</v>
      </c>
    </row>
    <row r="157" spans="2:7" x14ac:dyDescent="0.25">
      <c r="B157" s="7" t="s">
        <v>22</v>
      </c>
      <c r="C157" s="216">
        <v>286</v>
      </c>
      <c r="D157" s="464">
        <v>744409465</v>
      </c>
      <c r="E157" s="196">
        <v>2602830.2972027999</v>
      </c>
      <c r="F157" s="216">
        <v>56.881628573865598</v>
      </c>
      <c r="G157" s="463">
        <v>1.18</v>
      </c>
    </row>
    <row r="158" spans="2:7" x14ac:dyDescent="0.25">
      <c r="B158" s="7" t="s">
        <v>23</v>
      </c>
      <c r="C158" s="216">
        <v>230</v>
      </c>
      <c r="D158" s="464">
        <v>633983770</v>
      </c>
      <c r="E158" s="196">
        <v>2756451.1739130435</v>
      </c>
      <c r="F158" s="216">
        <v>56.222522877833292</v>
      </c>
      <c r="G158" s="463">
        <v>1.25</v>
      </c>
    </row>
    <row r="159" spans="2:7" x14ac:dyDescent="0.25">
      <c r="B159" s="7" t="s">
        <v>24</v>
      </c>
      <c r="C159" s="216">
        <v>172</v>
      </c>
      <c r="D159" s="464">
        <v>393397659</v>
      </c>
      <c r="E159" s="196">
        <v>2287195.6918604653</v>
      </c>
      <c r="F159" s="216">
        <v>56.437345507945686</v>
      </c>
      <c r="G159" s="463">
        <v>1.25</v>
      </c>
    </row>
    <row r="160" spans="2:7" x14ac:dyDescent="0.25">
      <c r="B160" s="233" t="s">
        <v>25</v>
      </c>
      <c r="C160" s="216">
        <v>178</v>
      </c>
      <c r="D160" s="464">
        <v>478100551</v>
      </c>
      <c r="E160" s="196">
        <v>2685958.1516853934</v>
      </c>
      <c r="F160" s="216">
        <v>57.124927509234347</v>
      </c>
      <c r="G160" s="463">
        <v>1.25</v>
      </c>
    </row>
    <row r="161" spans="2:7" x14ac:dyDescent="0.25">
      <c r="B161" s="7" t="s">
        <v>26</v>
      </c>
      <c r="C161" s="216">
        <v>257</v>
      </c>
      <c r="D161" s="464">
        <v>703925083</v>
      </c>
      <c r="E161" s="196">
        <v>2739008.105058366</v>
      </c>
      <c r="F161" s="216">
        <v>57.292489884182743</v>
      </c>
      <c r="G161" s="463">
        <v>1.2</v>
      </c>
    </row>
    <row r="162" spans="2:7" x14ac:dyDescent="0.25">
      <c r="B162" s="7" t="s">
        <v>27</v>
      </c>
      <c r="C162" s="216">
        <v>275</v>
      </c>
      <c r="D162" s="464">
        <v>682682136</v>
      </c>
      <c r="E162" s="196">
        <v>2482480.4945454546</v>
      </c>
      <c r="F162" s="216">
        <v>56.732434444424953</v>
      </c>
      <c r="G162" s="463">
        <v>1.2</v>
      </c>
    </row>
    <row r="163" spans="2:7" x14ac:dyDescent="0.25">
      <c r="B163" s="7" t="s">
        <v>28</v>
      </c>
      <c r="C163" s="216">
        <v>649</v>
      </c>
      <c r="D163" s="464">
        <v>2085633080</v>
      </c>
      <c r="E163" s="196">
        <v>3213610.2927580895</v>
      </c>
      <c r="F163" s="216">
        <v>57.660276308045518</v>
      </c>
      <c r="G163" s="463">
        <v>1.1000000000000001</v>
      </c>
    </row>
    <row r="164" spans="2:7" x14ac:dyDescent="0.25">
      <c r="B164" s="145" t="s">
        <v>29</v>
      </c>
      <c r="C164" s="216">
        <v>354</v>
      </c>
      <c r="D164" s="464">
        <v>982977724</v>
      </c>
      <c r="E164" s="196">
        <v>2776773.231638418</v>
      </c>
      <c r="F164" s="216">
        <v>57.125534969905381</v>
      </c>
      <c r="G164" s="463">
        <v>1.1000000000000001</v>
      </c>
    </row>
    <row r="165" spans="2:7" x14ac:dyDescent="0.25">
      <c r="B165" s="145" t="s">
        <v>30</v>
      </c>
      <c r="C165" s="216">
        <v>342</v>
      </c>
      <c r="D165" s="464">
        <v>915591762</v>
      </c>
      <c r="E165" s="196">
        <v>2677168.8947368423</v>
      </c>
      <c r="F165" s="216">
        <v>56.849660516058684</v>
      </c>
      <c r="G165" s="463">
        <v>1.1000000000000001</v>
      </c>
    </row>
    <row r="166" spans="2:7" x14ac:dyDescent="0.25">
      <c r="B166" s="7" t="s">
        <v>31</v>
      </c>
      <c r="C166" s="491">
        <v>292</v>
      </c>
      <c r="D166" s="464">
        <v>840516748</v>
      </c>
      <c r="E166" s="196">
        <v>2878482.01369863</v>
      </c>
      <c r="F166" s="216">
        <v>56.59582391331481</v>
      </c>
      <c r="G166" s="463">
        <v>1.2</v>
      </c>
    </row>
    <row r="167" spans="2:7" x14ac:dyDescent="0.25">
      <c r="B167" s="7"/>
      <c r="C167" s="456"/>
      <c r="D167" s="456"/>
      <c r="E167" s="196"/>
      <c r="F167" s="479"/>
      <c r="G167" s="467"/>
    </row>
    <row r="168" spans="2:7" x14ac:dyDescent="0.25">
      <c r="B168" s="29" t="s">
        <v>0</v>
      </c>
      <c r="C168" s="468">
        <f>SUM(C155:C167)</f>
        <v>3746</v>
      </c>
      <c r="D168" s="468">
        <f>SUM(D155:D167)</f>
        <v>10268586203</v>
      </c>
      <c r="E168" s="487">
        <f>IFERROR(D168/C168,0)</f>
        <v>2741213.6153230113</v>
      </c>
      <c r="F168" s="470">
        <f>IFERROR(((($D155*F155)+($D156*F156)+($D157*F157)+($D158*F158)+($D159*F159)+($D160*F160)+($D161*F161)+($D162*F162)+($D163*F163)+($D164*F164)+($D165*F165)+($D166*F166))/$D168),0)</f>
        <v>56.78644566149142</v>
      </c>
      <c r="G168" s="471">
        <f>IFERROR((($D155*G155)+($D156*G156)+($D157*G157)+($D158*G158)+($D159*G159)+($D160*G160)+($D161*G161)+($D162*G162)+($D163*G163)+($D164*G164)+($D165*G165)+($D166*G166))/$D168,0)</f>
        <v>1.1670807314446812</v>
      </c>
    </row>
    <row r="169" spans="2:7" x14ac:dyDescent="0.25">
      <c r="B169" s="318"/>
      <c r="C169" s="496"/>
      <c r="D169" s="497"/>
      <c r="E169" s="498"/>
      <c r="F169" s="499"/>
      <c r="G169" s="500"/>
    </row>
    <row r="170" spans="2:7" x14ac:dyDescent="0.25">
      <c r="B170" s="319" t="s">
        <v>135</v>
      </c>
      <c r="C170" s="373">
        <f>SUM(C24,C40,C56,C72,C88,C104,C120, C136,C152,C168)</f>
        <v>98274</v>
      </c>
      <c r="D170" s="374">
        <f>SUM(D24,D40,D56,D72,D88,D104,D120, D136,D152,D168)</f>
        <v>234613405861</v>
      </c>
      <c r="E170" s="323">
        <f>IFERROR(D170/C170,"")</f>
        <v>2387339.5390540734</v>
      </c>
      <c r="F170" s="419">
        <f>(($D24*F24)+($D40*F40)+($D56*F56)+($D72*F72)+($D88*F88)+($D104*F104)+($D120*F120)+($D136*F136)+($D152*F152)+($D168*F168))/$D170</f>
        <v>53.46571450220425</v>
      </c>
      <c r="G170" s="280">
        <f>(($D24*G24)+($D40*G40)+($D56*G56)+($D72*G72)+($D88*G88)+($D104*G104)+($D120*G120)+($D136*G136)+($D152*G152)+($D168*G168))/$D170</f>
        <v>1.3332459978732152</v>
      </c>
    </row>
    <row r="171" spans="2:7" x14ac:dyDescent="0.25">
      <c r="B171" s="320"/>
      <c r="C171" s="375"/>
      <c r="D171" s="376"/>
      <c r="E171" s="327"/>
      <c r="F171" s="354"/>
      <c r="G171" s="342"/>
    </row>
    <row r="172" spans="2:7" x14ac:dyDescent="0.25">
      <c r="B172" s="284"/>
      <c r="C172" s="348"/>
      <c r="D172" s="348"/>
      <c r="E172" s="348"/>
      <c r="F172" s="404"/>
      <c r="G172" s="399"/>
    </row>
    <row r="173" spans="2:7" x14ac:dyDescent="0.25">
      <c r="B173" s="284"/>
      <c r="C173" s="348"/>
      <c r="D173" s="348"/>
      <c r="E173" s="348"/>
      <c r="F173" s="404"/>
      <c r="G173" s="399"/>
    </row>
    <row r="174" spans="2:7" x14ac:dyDescent="0.25">
      <c r="B174" s="128" t="s">
        <v>163</v>
      </c>
      <c r="C174" s="348"/>
      <c r="D174" s="348"/>
      <c r="E174" s="348"/>
      <c r="F174" s="404"/>
      <c r="G174" s="399"/>
    </row>
    <row r="175" spans="2:7" x14ac:dyDescent="0.25">
      <c r="B175" s="110" t="s">
        <v>7</v>
      </c>
      <c r="C175" s="349" t="s">
        <v>51</v>
      </c>
      <c r="D175" s="349" t="s">
        <v>3</v>
      </c>
      <c r="E175" s="350" t="s">
        <v>11</v>
      </c>
      <c r="F175" s="405" t="s">
        <v>13</v>
      </c>
      <c r="G175" s="394" t="s">
        <v>15</v>
      </c>
    </row>
    <row r="176" spans="2:7" x14ac:dyDescent="0.25">
      <c r="B176" s="114"/>
      <c r="C176" s="351" t="s">
        <v>9</v>
      </c>
      <c r="D176" s="351" t="s">
        <v>50</v>
      </c>
      <c r="E176" s="352" t="s">
        <v>52</v>
      </c>
      <c r="F176" s="406" t="s">
        <v>52</v>
      </c>
      <c r="G176" s="395" t="s">
        <v>60</v>
      </c>
    </row>
    <row r="177" spans="2:7" x14ac:dyDescent="0.25">
      <c r="B177" s="41"/>
      <c r="C177" s="353" t="s">
        <v>4</v>
      </c>
      <c r="D177" s="353" t="s">
        <v>5</v>
      </c>
      <c r="E177" s="354" t="s">
        <v>6</v>
      </c>
      <c r="F177" s="407" t="s">
        <v>17</v>
      </c>
      <c r="G177" s="396" t="s">
        <v>18</v>
      </c>
    </row>
    <row r="178" spans="2:7" x14ac:dyDescent="0.25">
      <c r="B178" s="32"/>
      <c r="C178" s="488"/>
      <c r="D178" s="488"/>
      <c r="E178" s="489"/>
      <c r="F178" s="490"/>
      <c r="G178" s="424"/>
    </row>
    <row r="179" spans="2:7" x14ac:dyDescent="0.25">
      <c r="B179" s="9" t="s">
        <v>66</v>
      </c>
      <c r="C179" s="356"/>
      <c r="D179" s="356"/>
      <c r="E179" s="94"/>
      <c r="F179" s="417"/>
      <c r="G179" s="343"/>
    </row>
    <row r="180" spans="2:7" x14ac:dyDescent="0.25">
      <c r="B180" s="7" t="s">
        <v>20</v>
      </c>
      <c r="C180" s="377">
        <v>0</v>
      </c>
      <c r="D180" s="377">
        <v>0</v>
      </c>
      <c r="E180" s="377">
        <v>0</v>
      </c>
      <c r="F180" s="377">
        <v>0</v>
      </c>
      <c r="G180" s="377">
        <v>0</v>
      </c>
    </row>
    <row r="181" spans="2:7" x14ac:dyDescent="0.25">
      <c r="B181" s="7" t="s">
        <v>21</v>
      </c>
      <c r="C181" s="357">
        <v>0</v>
      </c>
      <c r="D181" s="357">
        <v>0</v>
      </c>
      <c r="E181" s="357">
        <v>0</v>
      </c>
      <c r="F181" s="357">
        <v>0</v>
      </c>
      <c r="G181" s="357">
        <v>0</v>
      </c>
    </row>
    <row r="182" spans="2:7" x14ac:dyDescent="0.25">
      <c r="B182" s="7" t="s">
        <v>22</v>
      </c>
      <c r="C182" s="357">
        <v>0</v>
      </c>
      <c r="D182" s="357">
        <v>0</v>
      </c>
      <c r="E182" s="357">
        <v>0</v>
      </c>
      <c r="F182" s="357">
        <v>0</v>
      </c>
      <c r="G182" s="357">
        <v>0</v>
      </c>
    </row>
    <row r="183" spans="2:7" x14ac:dyDescent="0.25">
      <c r="B183" s="7" t="s">
        <v>23</v>
      </c>
      <c r="C183" s="357">
        <v>0</v>
      </c>
      <c r="D183" s="357">
        <v>0</v>
      </c>
      <c r="E183" s="357">
        <v>0</v>
      </c>
      <c r="F183" s="357">
        <v>0</v>
      </c>
      <c r="G183" s="357">
        <v>0</v>
      </c>
    </row>
    <row r="184" spans="2:7" x14ac:dyDescent="0.25">
      <c r="B184" s="7" t="s">
        <v>24</v>
      </c>
      <c r="C184" s="357">
        <v>0</v>
      </c>
      <c r="D184" s="357">
        <v>0</v>
      </c>
      <c r="E184" s="357">
        <v>0</v>
      </c>
      <c r="F184" s="357">
        <v>0</v>
      </c>
      <c r="G184" s="357">
        <v>0</v>
      </c>
    </row>
    <row r="185" spans="2:7" x14ac:dyDescent="0.25">
      <c r="B185" s="7" t="s">
        <v>25</v>
      </c>
      <c r="C185" s="357">
        <v>0</v>
      </c>
      <c r="D185" s="357">
        <v>0</v>
      </c>
      <c r="E185" s="357">
        <v>0</v>
      </c>
      <c r="F185" s="357">
        <v>0</v>
      </c>
      <c r="G185" s="357">
        <v>0</v>
      </c>
    </row>
    <row r="186" spans="2:7" x14ac:dyDescent="0.25">
      <c r="B186" s="7" t="s">
        <v>26</v>
      </c>
      <c r="C186" s="357">
        <v>0</v>
      </c>
      <c r="D186" s="357">
        <v>0</v>
      </c>
      <c r="E186" s="357">
        <v>0</v>
      </c>
      <c r="F186" s="357">
        <v>0</v>
      </c>
      <c r="G186" s="357">
        <v>0</v>
      </c>
    </row>
    <row r="187" spans="2:7" x14ac:dyDescent="0.25">
      <c r="B187" s="7" t="s">
        <v>27</v>
      </c>
      <c r="C187" s="357">
        <v>0</v>
      </c>
      <c r="D187" s="357">
        <v>0</v>
      </c>
      <c r="E187" s="357">
        <v>0</v>
      </c>
      <c r="F187" s="357">
        <v>0</v>
      </c>
      <c r="G187" s="357">
        <v>0</v>
      </c>
    </row>
    <row r="188" spans="2:7" x14ac:dyDescent="0.25">
      <c r="B188" s="7" t="s">
        <v>28</v>
      </c>
      <c r="C188" s="357">
        <v>0</v>
      </c>
      <c r="D188" s="357">
        <v>0</v>
      </c>
      <c r="E188" s="357">
        <v>0</v>
      </c>
      <c r="F188" s="357">
        <v>0</v>
      </c>
      <c r="G188" s="357">
        <v>0</v>
      </c>
    </row>
    <row r="189" spans="2:7" x14ac:dyDescent="0.25">
      <c r="B189" s="7" t="s">
        <v>29</v>
      </c>
      <c r="C189" s="357">
        <v>0</v>
      </c>
      <c r="D189" s="357">
        <v>0</v>
      </c>
      <c r="E189" s="357">
        <v>0</v>
      </c>
      <c r="F189" s="357">
        <v>0</v>
      </c>
      <c r="G189" s="357">
        <v>0</v>
      </c>
    </row>
    <row r="190" spans="2:7" x14ac:dyDescent="0.25">
      <c r="B190" s="7" t="s">
        <v>30</v>
      </c>
      <c r="C190" s="357">
        <v>0</v>
      </c>
      <c r="D190" s="357">
        <v>0</v>
      </c>
      <c r="E190" s="357">
        <v>0</v>
      </c>
      <c r="F190" s="357">
        <v>0</v>
      </c>
      <c r="G190" s="357">
        <v>0</v>
      </c>
    </row>
    <row r="191" spans="2:7" x14ac:dyDescent="0.25">
      <c r="B191" s="7" t="s">
        <v>31</v>
      </c>
      <c r="C191" s="357">
        <v>0</v>
      </c>
      <c r="D191" s="357">
        <v>0</v>
      </c>
      <c r="E191" s="357">
        <v>0</v>
      </c>
      <c r="F191" s="357">
        <v>0</v>
      </c>
      <c r="G191" s="357">
        <v>0</v>
      </c>
    </row>
    <row r="192" spans="2:7" x14ac:dyDescent="0.25">
      <c r="B192" s="7"/>
      <c r="C192" s="456"/>
      <c r="D192" s="456"/>
      <c r="E192" s="196"/>
      <c r="F192" s="479"/>
      <c r="G192" s="492"/>
    </row>
    <row r="193" spans="2:7" x14ac:dyDescent="0.25">
      <c r="B193" s="29" t="s">
        <v>0</v>
      </c>
      <c r="C193" s="468">
        <f>SUM(C180:C192)</f>
        <v>0</v>
      </c>
      <c r="D193" s="468">
        <f>SUM(D180:D192)</f>
        <v>0</v>
      </c>
      <c r="E193" s="469">
        <f>IFERROR(D193/C193,0)</f>
        <v>0</v>
      </c>
      <c r="F193" s="470">
        <f>IFERROR((($D180*F180)+($D181*F181)+($D182*F182)+($D183*F183)+($D184*F184)+($D185*F185)+($D186*F186)+($D187*F187)+($D188*F188)+($D189*F189)+($D190*F190)+(D191*F191))/$D193,0)</f>
        <v>0</v>
      </c>
      <c r="G193" s="471">
        <f>IFERROR((($D180*G180)+($D181*G181)+($D182*G182)+($D183*G183)+($D184*G184)+($D185*G185)+($D186*G186)+($D187*G187)+($D188*G188)+($D189*G189)+($D190*G190)+($D191*G191))/$D193,0)</f>
        <v>0</v>
      </c>
    </row>
    <row r="194" spans="2:7" x14ac:dyDescent="0.25">
      <c r="B194" s="434"/>
      <c r="C194" s="432"/>
      <c r="D194" s="381"/>
      <c r="E194" s="531"/>
      <c r="F194" s="350"/>
      <c r="G194" s="341"/>
    </row>
    <row r="195" spans="2:7" x14ac:dyDescent="0.25">
      <c r="B195" s="436" t="s">
        <v>135</v>
      </c>
      <c r="C195" s="373">
        <f>+C193</f>
        <v>0</v>
      </c>
      <c r="D195" s="374">
        <f>+D193</f>
        <v>0</v>
      </c>
      <c r="E195" s="373">
        <f>+E193</f>
        <v>0</v>
      </c>
      <c r="F195" s="536">
        <f t="shared" ref="F195:G195" si="1">+F193</f>
        <v>0</v>
      </c>
      <c r="G195" s="537">
        <f t="shared" si="1"/>
        <v>0</v>
      </c>
    </row>
    <row r="196" spans="2:7" x14ac:dyDescent="0.25">
      <c r="B196" s="435"/>
      <c r="C196" s="433"/>
      <c r="D196" s="376"/>
      <c r="E196" s="532"/>
      <c r="F196" s="354"/>
      <c r="G196" s="342"/>
    </row>
    <row r="197" spans="2:7" x14ac:dyDescent="0.25">
      <c r="B197" s="284"/>
      <c r="C197" s="348"/>
      <c r="D197" s="348"/>
      <c r="E197" s="348"/>
      <c r="F197" s="404"/>
      <c r="G197" s="399"/>
    </row>
    <row r="198" spans="2:7" x14ac:dyDescent="0.25">
      <c r="B198" s="284"/>
      <c r="C198" s="348"/>
      <c r="D198" s="348"/>
      <c r="E198" s="348"/>
      <c r="F198" s="404"/>
      <c r="G198" s="399"/>
    </row>
    <row r="199" spans="2:7" x14ac:dyDescent="0.25">
      <c r="B199" s="10"/>
      <c r="C199" s="348"/>
      <c r="D199" s="348"/>
      <c r="E199" s="348"/>
      <c r="F199" s="404"/>
      <c r="G199" s="399"/>
    </row>
    <row r="200" spans="2:7" x14ac:dyDescent="0.25">
      <c r="B200" s="128" t="s">
        <v>133</v>
      </c>
      <c r="C200" s="348"/>
      <c r="D200" s="348"/>
      <c r="E200" s="348"/>
      <c r="F200" s="404"/>
      <c r="G200" s="399"/>
    </row>
    <row r="201" spans="2:7" x14ac:dyDescent="0.25">
      <c r="B201" s="110" t="s">
        <v>7</v>
      </c>
      <c r="C201" s="349" t="s">
        <v>51</v>
      </c>
      <c r="D201" s="349" t="s">
        <v>3</v>
      </c>
      <c r="E201" s="350" t="s">
        <v>11</v>
      </c>
      <c r="F201" s="405" t="s">
        <v>13</v>
      </c>
      <c r="G201" s="394" t="s">
        <v>15</v>
      </c>
    </row>
    <row r="202" spans="2:7" x14ac:dyDescent="0.25">
      <c r="B202" s="114"/>
      <c r="C202" s="351" t="s">
        <v>9</v>
      </c>
      <c r="D202" s="351" t="s">
        <v>50</v>
      </c>
      <c r="E202" s="352" t="s">
        <v>52</v>
      </c>
      <c r="F202" s="406" t="s">
        <v>52</v>
      </c>
      <c r="G202" s="395" t="s">
        <v>60</v>
      </c>
    </row>
    <row r="203" spans="2:7" x14ac:dyDescent="0.25">
      <c r="B203" s="41"/>
      <c r="C203" s="353" t="s">
        <v>4</v>
      </c>
      <c r="D203" s="353" t="s">
        <v>5</v>
      </c>
      <c r="E203" s="354" t="s">
        <v>6</v>
      </c>
      <c r="F203" s="407" t="s">
        <v>17</v>
      </c>
      <c r="G203" s="396" t="s">
        <v>18</v>
      </c>
    </row>
    <row r="204" spans="2:7" x14ac:dyDescent="0.25">
      <c r="B204" s="7"/>
      <c r="C204" s="355"/>
      <c r="D204" s="355"/>
      <c r="E204" s="93"/>
      <c r="F204" s="417"/>
      <c r="G204" s="399"/>
    </row>
    <row r="205" spans="2:7" x14ac:dyDescent="0.25">
      <c r="B205" s="9" t="s">
        <v>19</v>
      </c>
      <c r="C205" s="356"/>
      <c r="D205" s="356"/>
      <c r="E205" s="94"/>
      <c r="F205" s="417"/>
      <c r="G205" s="399"/>
    </row>
    <row r="206" spans="2:7" x14ac:dyDescent="0.25">
      <c r="B206" s="7" t="s">
        <v>20</v>
      </c>
      <c r="C206" s="377">
        <v>0</v>
      </c>
      <c r="D206" s="377">
        <v>0</v>
      </c>
      <c r="E206" s="377">
        <v>0</v>
      </c>
      <c r="F206" s="377">
        <v>0</v>
      </c>
      <c r="G206" s="377">
        <v>0</v>
      </c>
    </row>
    <row r="207" spans="2:7" x14ac:dyDescent="0.25">
      <c r="B207" s="7" t="s">
        <v>21</v>
      </c>
      <c r="C207" s="377">
        <v>0</v>
      </c>
      <c r="D207" s="377">
        <v>0</v>
      </c>
      <c r="E207" s="377">
        <v>0</v>
      </c>
      <c r="F207" s="377">
        <v>0</v>
      </c>
      <c r="G207" s="377">
        <v>0</v>
      </c>
    </row>
    <row r="208" spans="2:7" x14ac:dyDescent="0.25">
      <c r="B208" s="7" t="s">
        <v>22</v>
      </c>
      <c r="C208" s="377">
        <v>0</v>
      </c>
      <c r="D208" s="377">
        <v>0</v>
      </c>
      <c r="E208" s="377">
        <v>0</v>
      </c>
      <c r="F208" s="377">
        <v>0</v>
      </c>
      <c r="G208" s="377">
        <v>0</v>
      </c>
    </row>
    <row r="209" spans="2:7" x14ac:dyDescent="0.25">
      <c r="B209" s="7" t="s">
        <v>23</v>
      </c>
      <c r="C209" s="377">
        <v>0</v>
      </c>
      <c r="D209" s="377">
        <v>0</v>
      </c>
      <c r="E209" s="377">
        <v>0</v>
      </c>
      <c r="F209" s="377">
        <v>0</v>
      </c>
      <c r="G209" s="377">
        <v>0</v>
      </c>
    </row>
    <row r="210" spans="2:7" x14ac:dyDescent="0.25">
      <c r="B210" s="233" t="s">
        <v>24</v>
      </c>
      <c r="C210" s="377">
        <v>0</v>
      </c>
      <c r="D210" s="377">
        <v>0</v>
      </c>
      <c r="E210" s="377">
        <v>0</v>
      </c>
      <c r="F210" s="377">
        <v>0</v>
      </c>
      <c r="G210" s="377">
        <v>0</v>
      </c>
    </row>
    <row r="211" spans="2:7" x14ac:dyDescent="0.25">
      <c r="B211" s="233" t="s">
        <v>25</v>
      </c>
      <c r="C211" s="377">
        <v>0</v>
      </c>
      <c r="D211" s="377">
        <v>0</v>
      </c>
      <c r="E211" s="377">
        <v>0</v>
      </c>
      <c r="F211" s="377">
        <v>0</v>
      </c>
      <c r="G211" s="377">
        <v>0</v>
      </c>
    </row>
    <row r="212" spans="2:7" x14ac:dyDescent="0.25">
      <c r="B212" s="7" t="s">
        <v>26</v>
      </c>
      <c r="C212" s="377">
        <v>0</v>
      </c>
      <c r="D212" s="377">
        <v>0</v>
      </c>
      <c r="E212" s="377">
        <v>0</v>
      </c>
      <c r="F212" s="377">
        <v>0</v>
      </c>
      <c r="G212" s="377">
        <v>0</v>
      </c>
    </row>
    <row r="213" spans="2:7" x14ac:dyDescent="0.25">
      <c r="B213" s="7" t="s">
        <v>27</v>
      </c>
      <c r="C213" s="377">
        <v>0</v>
      </c>
      <c r="D213" s="377">
        <v>0</v>
      </c>
      <c r="E213" s="377">
        <v>0</v>
      </c>
      <c r="F213" s="377">
        <v>0</v>
      </c>
      <c r="G213" s="377">
        <v>0</v>
      </c>
    </row>
    <row r="214" spans="2:7" x14ac:dyDescent="0.25">
      <c r="B214" s="7" t="s">
        <v>28</v>
      </c>
      <c r="C214" s="377">
        <v>0</v>
      </c>
      <c r="D214" s="377">
        <v>0</v>
      </c>
      <c r="E214" s="377">
        <v>0</v>
      </c>
      <c r="F214" s="377">
        <v>0</v>
      </c>
      <c r="G214" s="377">
        <v>0</v>
      </c>
    </row>
    <row r="215" spans="2:7" x14ac:dyDescent="0.25">
      <c r="B215" s="145" t="s">
        <v>29</v>
      </c>
      <c r="C215" s="377">
        <v>0</v>
      </c>
      <c r="D215" s="377">
        <v>0</v>
      </c>
      <c r="E215" s="377">
        <v>0</v>
      </c>
      <c r="F215" s="377">
        <v>0</v>
      </c>
      <c r="G215" s="377">
        <v>0</v>
      </c>
    </row>
    <row r="216" spans="2:7" x14ac:dyDescent="0.25">
      <c r="B216" s="145" t="s">
        <v>30</v>
      </c>
      <c r="C216" s="377">
        <v>0</v>
      </c>
      <c r="D216" s="377">
        <v>0</v>
      </c>
      <c r="E216" s="377">
        <v>0</v>
      </c>
      <c r="F216" s="377">
        <v>0</v>
      </c>
      <c r="G216" s="377">
        <v>0</v>
      </c>
    </row>
    <row r="217" spans="2:7" x14ac:dyDescent="0.25">
      <c r="B217" s="233" t="s">
        <v>31</v>
      </c>
      <c r="C217" s="377">
        <v>0</v>
      </c>
      <c r="D217" s="377">
        <v>0</v>
      </c>
      <c r="E217" s="377">
        <v>0</v>
      </c>
      <c r="F217" s="377">
        <v>0</v>
      </c>
      <c r="G217" s="377">
        <v>0</v>
      </c>
    </row>
    <row r="218" spans="2:7" x14ac:dyDescent="0.25">
      <c r="B218" s="7"/>
      <c r="C218" s="356"/>
      <c r="D218" s="356"/>
      <c r="E218" s="196"/>
      <c r="F218" s="417"/>
      <c r="G218" s="502"/>
    </row>
    <row r="219" spans="2:7" x14ac:dyDescent="0.25">
      <c r="B219" s="29" t="s">
        <v>0</v>
      </c>
      <c r="C219" s="468">
        <f>SUM(C206:C217)</f>
        <v>0</v>
      </c>
      <c r="D219" s="468">
        <f>SUM(D206:D217)</f>
        <v>0</v>
      </c>
      <c r="E219" s="469">
        <f>IFERROR(D219/C219,0)</f>
        <v>0</v>
      </c>
      <c r="F219" s="470">
        <f>IFERROR((($D206*F206)+($D207*F207)+($D208*F208)+($D209*F209)+($D210*F210)+($D211*F211)+($D212*F212)+($D213*F213)+($D214*F214)+($D215*F215)+($D216*F216)+(D217*F217))/$D219,0)</f>
        <v>0</v>
      </c>
      <c r="G219" s="471">
        <f>IFERROR((($D206*G206)+($D207*G207)+($D208*G208)+($D209*G209)+($D210*G210)+($D211*G211)+($D212*G212)+($D213*G213)+($D214*G214)+($D215*G215)+($D216*G216)+($D217*G217))/$D219,0)</f>
        <v>0</v>
      </c>
    </row>
    <row r="220" spans="2:7" x14ac:dyDescent="0.25">
      <c r="B220" s="252"/>
      <c r="C220" s="480"/>
      <c r="D220" s="480"/>
      <c r="E220" s="503"/>
      <c r="F220" s="504"/>
      <c r="G220" s="505"/>
    </row>
    <row r="221" spans="2:7" x14ac:dyDescent="0.25">
      <c r="B221" s="9" t="s">
        <v>85</v>
      </c>
      <c r="C221" s="356"/>
      <c r="D221" s="356"/>
      <c r="E221" s="94"/>
      <c r="F221" s="417"/>
      <c r="G221" s="399"/>
    </row>
    <row r="222" spans="2:7" x14ac:dyDescent="0.25">
      <c r="B222" s="7" t="s">
        <v>20</v>
      </c>
      <c r="C222" s="216">
        <v>2</v>
      </c>
      <c r="D222" s="216">
        <v>28596488</v>
      </c>
      <c r="E222" s="216">
        <v>14298244</v>
      </c>
      <c r="F222" s="216">
        <v>360</v>
      </c>
      <c r="G222" s="506">
        <v>5.7881024430622192</v>
      </c>
    </row>
    <row r="223" spans="2:7" x14ac:dyDescent="0.25">
      <c r="B223" s="233" t="s">
        <v>21</v>
      </c>
      <c r="C223" s="491">
        <v>0</v>
      </c>
      <c r="D223" s="491">
        <v>0</v>
      </c>
      <c r="E223" s="491">
        <v>0</v>
      </c>
      <c r="F223" s="491">
        <v>0</v>
      </c>
      <c r="G223" s="528">
        <v>0</v>
      </c>
    </row>
    <row r="224" spans="2:7" x14ac:dyDescent="0.25">
      <c r="B224" s="7" t="s">
        <v>22</v>
      </c>
      <c r="C224" s="377">
        <v>3</v>
      </c>
      <c r="D224" s="377">
        <v>55132098</v>
      </c>
      <c r="E224" s="377">
        <v>18377366</v>
      </c>
      <c r="F224" s="377">
        <v>360</v>
      </c>
      <c r="G224" s="447">
        <v>5.7881024430622201</v>
      </c>
    </row>
    <row r="225" spans="2:7" x14ac:dyDescent="0.25">
      <c r="B225" s="7" t="s">
        <v>23</v>
      </c>
      <c r="C225" s="377">
        <v>5</v>
      </c>
      <c r="D225" s="377">
        <v>57460600</v>
      </c>
      <c r="E225" s="377">
        <v>11492120</v>
      </c>
      <c r="F225" s="377">
        <v>353.67246847405005</v>
      </c>
      <c r="G225" s="447">
        <v>5.8517056178719118</v>
      </c>
    </row>
    <row r="226" spans="2:7" x14ac:dyDescent="0.25">
      <c r="B226" s="7" t="s">
        <v>24</v>
      </c>
      <c r="C226" s="377">
        <v>0</v>
      </c>
      <c r="D226" s="377">
        <v>0</v>
      </c>
      <c r="E226" s="377">
        <v>0</v>
      </c>
      <c r="F226" s="377">
        <v>0</v>
      </c>
      <c r="G226" s="377">
        <v>0</v>
      </c>
    </row>
    <row r="227" spans="2:7" x14ac:dyDescent="0.25">
      <c r="B227" s="7" t="s">
        <v>25</v>
      </c>
      <c r="C227" s="377">
        <v>2</v>
      </c>
      <c r="D227" s="377">
        <v>34409812</v>
      </c>
      <c r="E227" s="377">
        <v>17204906</v>
      </c>
      <c r="F227" s="377">
        <v>366</v>
      </c>
      <c r="G227" s="447">
        <v>5.6618197194087641</v>
      </c>
    </row>
    <row r="228" spans="2:7" x14ac:dyDescent="0.25">
      <c r="B228" s="7" t="s">
        <v>26</v>
      </c>
      <c r="C228" s="491">
        <v>4</v>
      </c>
      <c r="D228" s="391">
        <v>91526916</v>
      </c>
      <c r="E228" s="357">
        <v>22881729</v>
      </c>
      <c r="F228" s="520">
        <v>318.06414880186719</v>
      </c>
      <c r="G228" s="521">
        <v>5.4284455523279016</v>
      </c>
    </row>
    <row r="229" spans="2:7" x14ac:dyDescent="0.25">
      <c r="B229" s="7" t="s">
        <v>27</v>
      </c>
      <c r="C229" s="377">
        <v>0</v>
      </c>
      <c r="D229" s="377">
        <v>0</v>
      </c>
      <c r="E229" s="377">
        <v>0</v>
      </c>
      <c r="F229" s="377">
        <v>0</v>
      </c>
      <c r="G229" s="377">
        <v>0</v>
      </c>
    </row>
    <row r="230" spans="2:7" x14ac:dyDescent="0.25">
      <c r="B230" s="145" t="s">
        <v>28</v>
      </c>
      <c r="C230" s="377">
        <v>1</v>
      </c>
      <c r="D230" s="377">
        <v>15529170</v>
      </c>
      <c r="E230" s="377">
        <v>15529170</v>
      </c>
      <c r="F230" s="377">
        <v>348</v>
      </c>
      <c r="G230" s="447">
        <v>5.4096687323618688</v>
      </c>
    </row>
    <row r="231" spans="2:7" x14ac:dyDescent="0.25">
      <c r="B231" s="145" t="s">
        <v>29</v>
      </c>
      <c r="C231" s="491">
        <v>1</v>
      </c>
      <c r="D231" s="491">
        <v>19897024</v>
      </c>
      <c r="E231" s="491">
        <v>19897024</v>
      </c>
      <c r="F231" s="491">
        <v>360</v>
      </c>
      <c r="G231" s="528">
        <v>5.4096687323618688</v>
      </c>
    </row>
    <row r="232" spans="2:7" x14ac:dyDescent="0.25">
      <c r="B232" s="535" t="s">
        <v>30</v>
      </c>
      <c r="C232" s="491">
        <v>3</v>
      </c>
      <c r="D232" s="491">
        <v>46222153</v>
      </c>
      <c r="E232" s="491">
        <v>15407384.333333334</v>
      </c>
      <c r="F232" s="491">
        <v>321.54569002876173</v>
      </c>
      <c r="G232" s="528">
        <v>5.5983863291501486</v>
      </c>
    </row>
    <row r="233" spans="2:7" x14ac:dyDescent="0.25">
      <c r="B233" s="145" t="s">
        <v>31</v>
      </c>
      <c r="C233" s="491">
        <v>2</v>
      </c>
      <c r="D233" s="491">
        <v>60066800</v>
      </c>
      <c r="E233" s="491">
        <v>30033400</v>
      </c>
      <c r="F233" s="491">
        <v>277.17961649363707</v>
      </c>
      <c r="G233" s="528">
        <v>5.6449165614355925</v>
      </c>
    </row>
    <row r="234" spans="2:7" x14ac:dyDescent="0.25">
      <c r="B234" s="145"/>
      <c r="C234" s="216"/>
      <c r="D234" s="507"/>
      <c r="E234" s="196"/>
      <c r="F234" s="508"/>
      <c r="G234" s="501"/>
    </row>
    <row r="235" spans="2:7" x14ac:dyDescent="0.25">
      <c r="B235" s="29" t="s">
        <v>0</v>
      </c>
      <c r="C235" s="468">
        <f>SUM(C222:C233)</f>
        <v>23</v>
      </c>
      <c r="D235" s="468">
        <f>SUM(D222:D233)</f>
        <v>408841061</v>
      </c>
      <c r="E235" s="469">
        <f>D235/C235</f>
        <v>17775698.304347824</v>
      </c>
      <c r="F235" s="470">
        <f>IFERROR((($D222*F222)+($D223*F223)+($D224*F224)+($D225*F225)+($D226*F226)+($D227*F227)+($D228*F228)+($D229*F229)+($D230*F230)+($D231*F231)+($D232*F232)+(D233*F233))/$D235,0)</f>
        <v>333.25628096097716</v>
      </c>
      <c r="G235" s="471">
        <f>IFERROR((($D222*G222)+($D223*G223)+($D224*G224)+($D225*G225)+($D226*G226)+($D227*G227)+($D228*G228)+($D229*G229)+($D230*G230)+($D231*G231)+($D232*G232)+($D233*G233))/$D235,0)</f>
        <v>5.6306201073286655</v>
      </c>
    </row>
    <row r="236" spans="2:7" x14ac:dyDescent="0.25">
      <c r="B236" s="252"/>
      <c r="C236" s="480"/>
      <c r="D236" s="480"/>
      <c r="E236" s="503"/>
      <c r="F236" s="504"/>
      <c r="G236" s="505"/>
    </row>
    <row r="237" spans="2:7" x14ac:dyDescent="0.25">
      <c r="B237" s="9" t="str">
        <f>+B278</f>
        <v>PENTA</v>
      </c>
      <c r="C237" s="356"/>
      <c r="D237" s="356"/>
      <c r="E237" s="94"/>
      <c r="F237" s="417"/>
      <c r="G237" s="399"/>
    </row>
    <row r="238" spans="2:7" x14ac:dyDescent="0.25">
      <c r="B238" s="7" t="str">
        <f t="shared" ref="B238:B249" si="2">+B279</f>
        <v>Enero</v>
      </c>
      <c r="C238" s="491">
        <v>2</v>
      </c>
      <c r="D238" s="216">
        <v>4022959</v>
      </c>
      <c r="E238" s="216">
        <v>2011479.5</v>
      </c>
      <c r="F238" s="216">
        <v>385.97910145243839</v>
      </c>
      <c r="G238" s="506">
        <v>7.7650065412948557</v>
      </c>
    </row>
    <row r="239" spans="2:7" x14ac:dyDescent="0.25">
      <c r="B239" s="233" t="str">
        <f t="shared" si="2"/>
        <v>Febrero</v>
      </c>
      <c r="C239" s="377">
        <v>2</v>
      </c>
      <c r="D239" s="377">
        <v>5538806</v>
      </c>
      <c r="E239" s="377">
        <v>2769403</v>
      </c>
      <c r="F239" s="377">
        <v>462.343302148514</v>
      </c>
      <c r="G239" s="447">
        <v>7.2634124679691299</v>
      </c>
    </row>
    <row r="240" spans="2:7" x14ac:dyDescent="0.25">
      <c r="B240" s="7" t="str">
        <f t="shared" si="2"/>
        <v>Marzo</v>
      </c>
      <c r="C240" s="377">
        <v>3</v>
      </c>
      <c r="D240" s="377">
        <v>9668026</v>
      </c>
      <c r="E240" s="377">
        <v>3222675.3333333302</v>
      </c>
      <c r="F240" s="377">
        <v>309.45115373086497</v>
      </c>
      <c r="G240" s="447">
        <v>7.2509998905415696</v>
      </c>
    </row>
    <row r="241" spans="2:7" x14ac:dyDescent="0.25">
      <c r="B241" s="7" t="str">
        <f t="shared" si="2"/>
        <v>Abril</v>
      </c>
      <c r="C241" s="377">
        <v>2</v>
      </c>
      <c r="D241" s="377">
        <v>5123281</v>
      </c>
      <c r="E241" s="377">
        <v>2561640.5</v>
      </c>
      <c r="F241" s="377">
        <v>360</v>
      </c>
      <c r="G241" s="447">
        <v>7.4693338674315157</v>
      </c>
    </row>
    <row r="242" spans="2:7" x14ac:dyDescent="0.25">
      <c r="B242" s="7" t="str">
        <f t="shared" si="2"/>
        <v>Mayo</v>
      </c>
      <c r="C242" s="377">
        <v>3</v>
      </c>
      <c r="D242" s="377">
        <v>8540189</v>
      </c>
      <c r="E242" s="377">
        <v>2846729.6666666665</v>
      </c>
      <c r="F242" s="377">
        <v>435.28473198895244</v>
      </c>
      <c r="G242" s="447">
        <v>7.4444067241315706</v>
      </c>
    </row>
    <row r="243" spans="2:7" x14ac:dyDescent="0.25">
      <c r="B243" s="7" t="str">
        <f t="shared" si="2"/>
        <v>Junio</v>
      </c>
      <c r="C243" s="216">
        <v>3</v>
      </c>
      <c r="D243" s="216">
        <v>7759213</v>
      </c>
      <c r="E243" s="216">
        <v>2586404.3333333335</v>
      </c>
      <c r="F243" s="216">
        <v>349.29441942114488</v>
      </c>
      <c r="G243" s="506">
        <v>7.5233326582035698</v>
      </c>
    </row>
    <row r="244" spans="2:7" x14ac:dyDescent="0.25">
      <c r="B244" s="7" t="str">
        <f t="shared" si="2"/>
        <v>Julio</v>
      </c>
      <c r="C244" s="216">
        <v>3</v>
      </c>
      <c r="D244" s="216">
        <v>8910720</v>
      </c>
      <c r="E244" s="216">
        <v>2970240</v>
      </c>
      <c r="F244" s="216">
        <v>347.44939129497953</v>
      </c>
      <c r="G244" s="506">
        <v>7.5944898577750557</v>
      </c>
    </row>
    <row r="245" spans="2:7" x14ac:dyDescent="0.25">
      <c r="B245" s="7" t="str">
        <f t="shared" si="2"/>
        <v>Agosto</v>
      </c>
      <c r="C245" s="377">
        <v>0</v>
      </c>
      <c r="D245" s="377">
        <v>0</v>
      </c>
      <c r="E245" s="377">
        <v>0</v>
      </c>
      <c r="F245" s="377">
        <v>0</v>
      </c>
      <c r="G245" s="377">
        <v>0</v>
      </c>
    </row>
    <row r="246" spans="2:7" x14ac:dyDescent="0.25">
      <c r="B246" s="7" t="str">
        <f t="shared" si="2"/>
        <v>Septiembre</v>
      </c>
      <c r="C246" s="377">
        <v>2</v>
      </c>
      <c r="D246" s="377">
        <v>5972408</v>
      </c>
      <c r="E246" s="377">
        <v>2986204</v>
      </c>
      <c r="F246" s="377">
        <v>417.12835425844986</v>
      </c>
      <c r="G246" s="447">
        <v>7.5242236959945057</v>
      </c>
    </row>
    <row r="247" spans="2:7" x14ac:dyDescent="0.25">
      <c r="B247" s="145" t="str">
        <f t="shared" si="2"/>
        <v>Octubre</v>
      </c>
      <c r="C247" s="216">
        <v>7</v>
      </c>
      <c r="D247" s="464">
        <v>18580554</v>
      </c>
      <c r="E247" s="196">
        <v>2654364.8571428573</v>
      </c>
      <c r="F247" s="462">
        <v>416.91398523424004</v>
      </c>
      <c r="G247" s="501">
        <v>7.1971881635104547</v>
      </c>
    </row>
    <row r="248" spans="2:7" x14ac:dyDescent="0.25">
      <c r="B248" s="145" t="str">
        <f t="shared" si="2"/>
        <v>Noviembre</v>
      </c>
      <c r="C248" s="216">
        <v>5</v>
      </c>
      <c r="D248" s="216">
        <v>13922239</v>
      </c>
      <c r="E248" s="216">
        <v>2784447.8</v>
      </c>
      <c r="F248" s="216">
        <v>326.29547388175132</v>
      </c>
      <c r="G248" s="506">
        <v>6.0904788208041634</v>
      </c>
    </row>
    <row r="249" spans="2:7" x14ac:dyDescent="0.25">
      <c r="B249" s="145" t="str">
        <f t="shared" si="2"/>
        <v>Diciembre</v>
      </c>
      <c r="C249" s="216">
        <v>4</v>
      </c>
      <c r="D249" s="216">
        <v>13060096</v>
      </c>
      <c r="E249" s="216">
        <v>3265024</v>
      </c>
      <c r="F249" s="216">
        <v>411.17540177346325</v>
      </c>
      <c r="G249" s="506">
        <v>6.034277818914803</v>
      </c>
    </row>
    <row r="250" spans="2:7" x14ac:dyDescent="0.25">
      <c r="B250" s="9"/>
      <c r="C250" s="216"/>
      <c r="D250" s="507"/>
      <c r="E250" s="196"/>
      <c r="F250" s="508"/>
      <c r="G250" s="501"/>
    </row>
    <row r="251" spans="2:7" x14ac:dyDescent="0.25">
      <c r="B251" s="29" t="s">
        <v>0</v>
      </c>
      <c r="C251" s="468">
        <f>SUM(C238:C249)</f>
        <v>36</v>
      </c>
      <c r="D251" s="468">
        <f>SUM(D238:D249)</f>
        <v>101098491</v>
      </c>
      <c r="E251" s="469">
        <f>D251/C251</f>
        <v>2808291.4166666665</v>
      </c>
      <c r="F251" s="470">
        <f>IFERROR((($D238*F238)+($D239*F239)+($D240*F240)+($D241*F241)+($D242*F242)+($D243*F243)+($D244*F244)+($D245*F245)+($D246*F246)+($D247*F247)+($D248*F248)+(D249*F249))/$D251,0)</f>
        <v>382.04295417228332</v>
      </c>
      <c r="G251" s="471">
        <f>IFERROR((($D238*G238)+($D239*G239)+($D240*G240)+($D241*G241)+($D242*G242)+($D243*G243)+($D244*G244)+($D245*G245)+($D246*G246)+($D247*G247)+($D248*G248)+($D249*G249))/$D251,0)</f>
        <v>7.0399692454214371</v>
      </c>
    </row>
    <row r="252" spans="2:7" x14ac:dyDescent="0.25">
      <c r="B252" s="252"/>
      <c r="C252" s="480"/>
      <c r="D252" s="480"/>
      <c r="E252" s="503"/>
      <c r="F252" s="504"/>
      <c r="G252" s="505"/>
    </row>
    <row r="253" spans="2:7" x14ac:dyDescent="0.25">
      <c r="B253" s="9" t="s">
        <v>155</v>
      </c>
      <c r="C253" s="356"/>
      <c r="D253" s="356"/>
      <c r="E253" s="94"/>
      <c r="F253" s="417"/>
      <c r="G253" s="399"/>
    </row>
    <row r="254" spans="2:7" x14ac:dyDescent="0.25">
      <c r="B254" s="7" t="s">
        <v>20</v>
      </c>
      <c r="C254" s="491">
        <v>0</v>
      </c>
      <c r="D254" s="491">
        <v>0</v>
      </c>
      <c r="E254" s="491">
        <v>0</v>
      </c>
      <c r="F254" s="491">
        <v>0</v>
      </c>
      <c r="G254" s="491">
        <v>0</v>
      </c>
    </row>
    <row r="255" spans="2:7" x14ac:dyDescent="0.25">
      <c r="B255" s="233" t="s">
        <v>21</v>
      </c>
      <c r="C255" s="377">
        <v>0</v>
      </c>
      <c r="D255" s="377">
        <v>0</v>
      </c>
      <c r="E255" s="377">
        <v>0</v>
      </c>
      <c r="F255" s="377">
        <v>0</v>
      </c>
      <c r="G255" s="377">
        <v>0</v>
      </c>
    </row>
    <row r="256" spans="2:7" x14ac:dyDescent="0.25">
      <c r="B256" s="7" t="s">
        <v>22</v>
      </c>
      <c r="C256" s="377">
        <v>0</v>
      </c>
      <c r="D256" s="377">
        <v>0</v>
      </c>
      <c r="E256" s="377">
        <v>0</v>
      </c>
      <c r="F256" s="377">
        <v>0</v>
      </c>
      <c r="G256" s="377">
        <v>0</v>
      </c>
    </row>
    <row r="257" spans="2:7" x14ac:dyDescent="0.25">
      <c r="B257" s="7" t="s">
        <v>23</v>
      </c>
      <c r="C257" s="377">
        <v>0</v>
      </c>
      <c r="D257" s="377">
        <v>0</v>
      </c>
      <c r="E257" s="377">
        <v>0</v>
      </c>
      <c r="F257" s="377">
        <v>0</v>
      </c>
      <c r="G257" s="377">
        <v>0</v>
      </c>
    </row>
    <row r="258" spans="2:7" x14ac:dyDescent="0.25">
      <c r="B258" s="7" t="s">
        <v>24</v>
      </c>
      <c r="C258" s="377">
        <v>0</v>
      </c>
      <c r="D258" s="377">
        <v>0</v>
      </c>
      <c r="E258" s="377">
        <v>0</v>
      </c>
      <c r="F258" s="377">
        <v>0</v>
      </c>
      <c r="G258" s="377">
        <v>0</v>
      </c>
    </row>
    <row r="259" spans="2:7" x14ac:dyDescent="0.25">
      <c r="B259" s="7" t="s">
        <v>25</v>
      </c>
      <c r="C259" s="377">
        <v>0</v>
      </c>
      <c r="D259" s="377">
        <v>0</v>
      </c>
      <c r="E259" s="377">
        <v>0</v>
      </c>
      <c r="F259" s="377">
        <v>0</v>
      </c>
      <c r="G259" s="377">
        <v>0</v>
      </c>
    </row>
    <row r="260" spans="2:7" x14ac:dyDescent="0.25">
      <c r="B260" s="7" t="s">
        <v>26</v>
      </c>
      <c r="C260" s="377">
        <v>0</v>
      </c>
      <c r="D260" s="377">
        <v>0</v>
      </c>
      <c r="E260" s="377">
        <v>0</v>
      </c>
      <c r="F260" s="377">
        <v>0</v>
      </c>
      <c r="G260" s="377">
        <v>0</v>
      </c>
    </row>
    <row r="261" spans="2:7" x14ac:dyDescent="0.25">
      <c r="B261" s="7" t="s">
        <v>27</v>
      </c>
      <c r="C261" s="377">
        <v>0</v>
      </c>
      <c r="D261" s="377">
        <v>0</v>
      </c>
      <c r="E261" s="377">
        <v>0</v>
      </c>
      <c r="F261" s="377">
        <v>0</v>
      </c>
      <c r="G261" s="377">
        <v>0</v>
      </c>
    </row>
    <row r="262" spans="2:7" x14ac:dyDescent="0.25">
      <c r="B262" s="7" t="s">
        <v>28</v>
      </c>
      <c r="C262" s="377">
        <v>0</v>
      </c>
      <c r="D262" s="377">
        <v>0</v>
      </c>
      <c r="E262" s="377">
        <v>0</v>
      </c>
      <c r="F262" s="377">
        <v>0</v>
      </c>
      <c r="G262" s="377">
        <v>0</v>
      </c>
    </row>
    <row r="263" spans="2:7" x14ac:dyDescent="0.25">
      <c r="B263" s="145" t="s">
        <v>29</v>
      </c>
      <c r="C263" s="377">
        <v>0</v>
      </c>
      <c r="D263" s="377">
        <v>0</v>
      </c>
      <c r="E263" s="377">
        <v>0</v>
      </c>
      <c r="F263" s="377">
        <v>0</v>
      </c>
      <c r="G263" s="377">
        <v>0</v>
      </c>
    </row>
    <row r="264" spans="2:7" x14ac:dyDescent="0.25">
      <c r="B264" s="145" t="s">
        <v>30</v>
      </c>
      <c r="C264" s="377">
        <v>0</v>
      </c>
      <c r="D264" s="377">
        <v>0</v>
      </c>
      <c r="E264" s="377">
        <v>0</v>
      </c>
      <c r="F264" s="377">
        <v>0</v>
      </c>
      <c r="G264" s="377">
        <v>0</v>
      </c>
    </row>
    <row r="265" spans="2:7" x14ac:dyDescent="0.25">
      <c r="B265" s="233" t="s">
        <v>31</v>
      </c>
      <c r="C265" s="377">
        <v>0</v>
      </c>
      <c r="D265" s="377">
        <v>0</v>
      </c>
      <c r="E265" s="377">
        <v>0</v>
      </c>
      <c r="F265" s="377">
        <v>0</v>
      </c>
      <c r="G265" s="377">
        <v>0</v>
      </c>
    </row>
    <row r="266" spans="2:7" x14ac:dyDescent="0.25">
      <c r="B266" s="9"/>
      <c r="C266" s="216"/>
      <c r="D266" s="507"/>
      <c r="E266" s="196"/>
      <c r="F266" s="508"/>
      <c r="G266" s="501"/>
    </row>
    <row r="267" spans="2:7" x14ac:dyDescent="0.25">
      <c r="B267" s="29" t="s">
        <v>0</v>
      </c>
      <c r="C267" s="468">
        <f>SUM(C254:C265)</f>
        <v>0</v>
      </c>
      <c r="D267" s="468">
        <f>SUM(D254:D265)</f>
        <v>0</v>
      </c>
      <c r="E267" s="469">
        <f>IFERROR(D267/C267,0)</f>
        <v>0</v>
      </c>
      <c r="F267" s="470">
        <f>IFERROR((($D254*F254)+($D255*F255)+($D256*F256)+($D257*F257)+($D258*F258)+($D259*F259)+($D260*F260)+($D261*F261)+($D262*F262)+($D263*F263)+($D264*F264)+(D265*F265))/$D267,0)</f>
        <v>0</v>
      </c>
      <c r="G267" s="471">
        <f>IFERROR((($D254*G254)+($D255*G255)+($D256*G256)+($D257*G257)+($D258*G258)+($D259*G259)+($D260*G260)+($D261*G261)+($D262*G262)+($D263*G263)+($D264*G264)+($D265*G265))/$D267,0)</f>
        <v>0</v>
      </c>
    </row>
    <row r="268" spans="2:7" x14ac:dyDescent="0.25">
      <c r="B268" s="434"/>
      <c r="C268" s="381"/>
      <c r="D268" s="432"/>
      <c r="E268" s="101"/>
      <c r="F268" s="350"/>
      <c r="G268" s="341"/>
    </row>
    <row r="269" spans="2:7" x14ac:dyDescent="0.25">
      <c r="B269" s="436" t="s">
        <v>135</v>
      </c>
      <c r="C269" s="374">
        <f>+C219+C235+C251+C267</f>
        <v>59</v>
      </c>
      <c r="D269" s="374">
        <f>+D219+D235+D251+D267</f>
        <v>509939552</v>
      </c>
      <c r="E269" s="102">
        <f>D269/C269</f>
        <v>8643043.2542372886</v>
      </c>
      <c r="F269" s="422">
        <f>+(($D219*F219)+(D235*F235)+(D251*F251)+(D267*F267))/$D269</f>
        <v>342.92852353017719</v>
      </c>
      <c r="G269" s="280">
        <f>(+($D219*G219)+(D235*G235)+(D251*G251)+(D267*G267))/$D269</f>
        <v>5.9100317956248691</v>
      </c>
    </row>
    <row r="270" spans="2:7" x14ac:dyDescent="0.25">
      <c r="B270" s="435"/>
      <c r="C270" s="376"/>
      <c r="D270" s="433"/>
      <c r="E270" s="103"/>
      <c r="F270" s="354"/>
      <c r="G270" s="342"/>
    </row>
    <row r="271" spans="2:7" ht="7.2" customHeight="1" x14ac:dyDescent="0.25">
      <c r="B271" s="312"/>
      <c r="C271" s="383"/>
      <c r="D271" s="383"/>
      <c r="E271" s="314"/>
      <c r="F271" s="423"/>
      <c r="G271" s="403"/>
    </row>
    <row r="272" spans="2:7" ht="4.95" customHeight="1" x14ac:dyDescent="0.25">
      <c r="B272" s="312"/>
    </row>
    <row r="273" spans="1:7" x14ac:dyDescent="0.25">
      <c r="B273" s="300" t="s">
        <v>121</v>
      </c>
      <c r="C273" s="384"/>
      <c r="D273" s="384"/>
      <c r="E273" s="384"/>
      <c r="F273" s="384"/>
      <c r="G273" s="440"/>
    </row>
    <row r="274" spans="1:7" x14ac:dyDescent="0.25">
      <c r="B274" s="331" t="s">
        <v>7</v>
      </c>
      <c r="C274" s="385" t="s">
        <v>123</v>
      </c>
      <c r="D274" s="385" t="s">
        <v>3</v>
      </c>
      <c r="E274" s="386" t="s">
        <v>134</v>
      </c>
      <c r="F274" s="386" t="s">
        <v>124</v>
      </c>
      <c r="G274" s="344" t="s">
        <v>15</v>
      </c>
    </row>
    <row r="275" spans="1:7" x14ac:dyDescent="0.25">
      <c r="B275" s="332"/>
      <c r="C275" s="387" t="s">
        <v>125</v>
      </c>
      <c r="D275" s="387" t="s">
        <v>126</v>
      </c>
      <c r="E275" s="388" t="s">
        <v>12</v>
      </c>
      <c r="F275" s="388" t="s">
        <v>127</v>
      </c>
      <c r="G275" s="345" t="s">
        <v>16</v>
      </c>
    </row>
    <row r="276" spans="1:7" x14ac:dyDescent="0.25">
      <c r="B276" s="333"/>
      <c r="C276" s="389" t="s">
        <v>4</v>
      </c>
      <c r="D276" s="389" t="s">
        <v>5</v>
      </c>
      <c r="E276" s="390" t="s">
        <v>6</v>
      </c>
      <c r="F276" s="390" t="s">
        <v>17</v>
      </c>
      <c r="G276" s="346" t="s">
        <v>18</v>
      </c>
    </row>
    <row r="277" spans="1:7" x14ac:dyDescent="0.25">
      <c r="A277" s="445"/>
      <c r="C277" s="380"/>
      <c r="D277" s="380"/>
      <c r="E277" s="391"/>
      <c r="F277" s="380"/>
      <c r="G277" s="441"/>
    </row>
    <row r="278" spans="1:7" x14ac:dyDescent="0.25">
      <c r="B278" s="9" t="s">
        <v>2</v>
      </c>
      <c r="C278" s="377"/>
      <c r="D278" s="377"/>
      <c r="E278" s="378"/>
      <c r="F278" s="377"/>
      <c r="G278" s="438"/>
    </row>
    <row r="279" spans="1:7" x14ac:dyDescent="0.25">
      <c r="B279" s="7" t="s">
        <v>20</v>
      </c>
      <c r="C279" s="356">
        <v>0</v>
      </c>
      <c r="D279" s="356">
        <v>0</v>
      </c>
      <c r="E279" s="356">
        <v>0</v>
      </c>
      <c r="F279" s="356">
        <v>0</v>
      </c>
      <c r="G279" s="438">
        <v>0</v>
      </c>
    </row>
    <row r="280" spans="1:7" x14ac:dyDescent="0.25">
      <c r="B280" s="7" t="s">
        <v>21</v>
      </c>
      <c r="C280" s="377">
        <v>0</v>
      </c>
      <c r="D280" s="377">
        <v>0</v>
      </c>
      <c r="E280" s="377">
        <v>0</v>
      </c>
      <c r="F280" s="377">
        <v>0</v>
      </c>
      <c r="G280" s="377">
        <v>0</v>
      </c>
    </row>
    <row r="281" spans="1:7" x14ac:dyDescent="0.25">
      <c r="B281" s="7" t="s">
        <v>22</v>
      </c>
      <c r="C281" s="377">
        <v>0</v>
      </c>
      <c r="D281" s="377">
        <v>0</v>
      </c>
      <c r="E281" s="377">
        <v>0</v>
      </c>
      <c r="F281" s="377">
        <v>0</v>
      </c>
      <c r="G281" s="377">
        <v>0</v>
      </c>
    </row>
    <row r="282" spans="1:7" x14ac:dyDescent="0.25">
      <c r="B282" s="7" t="s">
        <v>23</v>
      </c>
      <c r="C282" s="377">
        <v>0</v>
      </c>
      <c r="D282" s="377">
        <v>0</v>
      </c>
      <c r="E282" s="377">
        <v>0</v>
      </c>
      <c r="F282" s="377">
        <v>0</v>
      </c>
      <c r="G282" s="377">
        <v>0</v>
      </c>
    </row>
    <row r="283" spans="1:7" x14ac:dyDescent="0.25">
      <c r="B283" s="7" t="s">
        <v>24</v>
      </c>
      <c r="C283" s="491">
        <v>0</v>
      </c>
      <c r="D283" s="391">
        <v>0</v>
      </c>
      <c r="E283" s="357">
        <v>0</v>
      </c>
      <c r="F283" s="520">
        <v>0</v>
      </c>
      <c r="G283" s="521">
        <v>0</v>
      </c>
    </row>
    <row r="284" spans="1:7" x14ac:dyDescent="0.25">
      <c r="B284" s="7" t="s">
        <v>25</v>
      </c>
      <c r="C284" s="377">
        <v>0</v>
      </c>
      <c r="D284" s="377">
        <v>0</v>
      </c>
      <c r="E284" s="377">
        <v>0</v>
      </c>
      <c r="F284" s="377">
        <v>0</v>
      </c>
      <c r="G284" s="377">
        <v>0</v>
      </c>
    </row>
    <row r="285" spans="1:7" x14ac:dyDescent="0.25">
      <c r="B285" s="7" t="s">
        <v>26</v>
      </c>
      <c r="C285" s="377">
        <v>0</v>
      </c>
      <c r="D285" s="377">
        <v>0</v>
      </c>
      <c r="E285" s="377">
        <v>0</v>
      </c>
      <c r="F285" s="377">
        <v>0</v>
      </c>
      <c r="G285" s="377">
        <v>0</v>
      </c>
    </row>
    <row r="286" spans="1:7" x14ac:dyDescent="0.25">
      <c r="B286" s="7" t="s">
        <v>27</v>
      </c>
      <c r="C286" s="377">
        <v>0</v>
      </c>
      <c r="D286" s="377">
        <v>0</v>
      </c>
      <c r="E286" s="377">
        <v>0</v>
      </c>
      <c r="F286" s="377">
        <v>0</v>
      </c>
      <c r="G286" s="377">
        <v>0</v>
      </c>
    </row>
    <row r="287" spans="1:7" x14ac:dyDescent="0.25">
      <c r="B287" s="7" t="s">
        <v>28</v>
      </c>
      <c r="C287" s="377">
        <v>0</v>
      </c>
      <c r="D287" s="377">
        <v>0</v>
      </c>
      <c r="E287" s="377">
        <v>0</v>
      </c>
      <c r="F287" s="377">
        <v>0</v>
      </c>
      <c r="G287" s="377">
        <v>0</v>
      </c>
    </row>
    <row r="288" spans="1:7" x14ac:dyDescent="0.25">
      <c r="B288" s="145" t="s">
        <v>29</v>
      </c>
      <c r="C288" s="377">
        <v>1</v>
      </c>
      <c r="D288" s="377">
        <v>18802053</v>
      </c>
      <c r="E288" s="377">
        <v>18802053</v>
      </c>
      <c r="F288" s="377">
        <v>68</v>
      </c>
      <c r="G288" s="447">
        <v>1.04</v>
      </c>
    </row>
    <row r="289" spans="2:7" x14ac:dyDescent="0.25">
      <c r="B289" s="145" t="s">
        <v>30</v>
      </c>
      <c r="C289" s="377">
        <v>0</v>
      </c>
      <c r="D289" s="377">
        <v>0</v>
      </c>
      <c r="E289" s="377">
        <v>0</v>
      </c>
      <c r="F289" s="377">
        <v>0</v>
      </c>
      <c r="G289" s="377">
        <v>0</v>
      </c>
    </row>
    <row r="290" spans="2:7" x14ac:dyDescent="0.25">
      <c r="B290" s="233" t="s">
        <v>31</v>
      </c>
      <c r="C290" s="377">
        <v>0</v>
      </c>
      <c r="D290" s="377">
        <v>0</v>
      </c>
      <c r="E290" s="377">
        <v>0</v>
      </c>
      <c r="F290" s="377">
        <v>0</v>
      </c>
      <c r="G290" s="377">
        <v>0</v>
      </c>
    </row>
    <row r="291" spans="2:7" x14ac:dyDescent="0.25">
      <c r="B291" s="7"/>
      <c r="C291" s="513"/>
      <c r="D291" s="514"/>
      <c r="E291" s="456"/>
      <c r="F291" s="462"/>
      <c r="G291" s="501"/>
    </row>
    <row r="292" spans="2:7" x14ac:dyDescent="0.25">
      <c r="B292" s="258" t="s">
        <v>0</v>
      </c>
      <c r="C292" s="468">
        <f>SUM(C279:C290)</f>
        <v>1</v>
      </c>
      <c r="D292" s="468">
        <f>SUM(D278:D290)</f>
        <v>18802053</v>
      </c>
      <c r="E292" s="469">
        <f>IFERROR(D292/C292,0)</f>
        <v>18802053</v>
      </c>
      <c r="F292" s="470">
        <f>IFERROR((($D279*F279)+($D280*F280)+($D281*F281)+($D282*F282)+($D283*F283)+($D284*F284)+($D285*F285)+($D286*F286)+($D287*F287)+($D288*F288)+($D289*F289)+(D290*F290))/$D292,0)</f>
        <v>68</v>
      </c>
      <c r="G292" s="471">
        <f>IFERROR((($D279*G279)+($D280*G280)+($D281*G281)+($D282*G282)+($D283*G283)+($D284*G284)+($D285*G285)+($D286*G286)+($D287*G287)+($D288*G288)+($D289*G289)+($D290*G290))/$D292,0)</f>
        <v>1.04</v>
      </c>
    </row>
    <row r="293" spans="2:7" x14ac:dyDescent="0.25">
      <c r="B293" s="434"/>
      <c r="C293" s="432"/>
      <c r="D293" s="381"/>
      <c r="E293" s="531"/>
      <c r="F293" s="350"/>
      <c r="G293" s="341"/>
    </row>
    <row r="294" spans="2:7" x14ac:dyDescent="0.25">
      <c r="B294" s="436" t="s">
        <v>135</v>
      </c>
      <c r="C294" s="373">
        <f>+C292</f>
        <v>1</v>
      </c>
      <c r="D294" s="374">
        <f>+D292</f>
        <v>18802053</v>
      </c>
      <c r="E294" s="373">
        <f>+E292</f>
        <v>18802053</v>
      </c>
      <c r="F294" s="536">
        <f t="shared" ref="F294:G294" si="3">+F292</f>
        <v>68</v>
      </c>
      <c r="G294" s="537">
        <f t="shared" si="3"/>
        <v>1.04</v>
      </c>
    </row>
    <row r="295" spans="2:7" x14ac:dyDescent="0.25">
      <c r="B295" s="435"/>
      <c r="C295" s="433"/>
      <c r="D295" s="376"/>
      <c r="E295" s="532"/>
      <c r="F295" s="354"/>
      <c r="G295" s="342"/>
    </row>
    <row r="296" spans="2:7" x14ac:dyDescent="0.25">
      <c r="B296" s="572"/>
      <c r="C296" s="383"/>
      <c r="D296" s="383"/>
      <c r="E296" s="314"/>
      <c r="F296" s="423"/>
      <c r="G296" s="403"/>
    </row>
    <row r="297" spans="2:7" x14ac:dyDescent="0.25">
      <c r="B297" s="572"/>
      <c r="C297" s="383"/>
      <c r="D297" s="383"/>
      <c r="E297" s="314"/>
      <c r="F297" s="423"/>
      <c r="G297" s="403"/>
    </row>
    <row r="298" spans="2:7" x14ac:dyDescent="0.25">
      <c r="B298" s="300" t="s">
        <v>165</v>
      </c>
      <c r="C298" s="384"/>
      <c r="D298" s="384"/>
      <c r="E298" s="384"/>
      <c r="F298" s="384"/>
      <c r="G298" s="440"/>
    </row>
    <row r="299" spans="2:7" x14ac:dyDescent="0.25">
      <c r="B299" s="581" t="s">
        <v>7</v>
      </c>
      <c r="C299" s="385" t="s">
        <v>123</v>
      </c>
      <c r="D299" s="582" t="s">
        <v>3</v>
      </c>
      <c r="E299" s="385" t="s">
        <v>134</v>
      </c>
      <c r="F299" s="582" t="s">
        <v>124</v>
      </c>
      <c r="G299" s="344" t="s">
        <v>15</v>
      </c>
    </row>
    <row r="300" spans="2:7" x14ac:dyDescent="0.25">
      <c r="B300" s="576"/>
      <c r="C300" s="387" t="s">
        <v>125</v>
      </c>
      <c r="D300" s="583" t="s">
        <v>126</v>
      </c>
      <c r="E300" s="387" t="s">
        <v>12</v>
      </c>
      <c r="F300" s="583" t="s">
        <v>127</v>
      </c>
      <c r="G300" s="345" t="s">
        <v>16</v>
      </c>
    </row>
    <row r="301" spans="2:7" x14ac:dyDescent="0.25">
      <c r="B301" s="577"/>
      <c r="C301" s="389" t="s">
        <v>4</v>
      </c>
      <c r="D301" s="584" t="s">
        <v>5</v>
      </c>
      <c r="E301" s="389" t="s">
        <v>6</v>
      </c>
      <c r="F301" s="584" t="s">
        <v>17</v>
      </c>
      <c r="G301" s="346" t="s">
        <v>18</v>
      </c>
    </row>
    <row r="302" spans="2:7" x14ac:dyDescent="0.25">
      <c r="B302" s="578"/>
      <c r="C302" s="380"/>
      <c r="D302" s="585"/>
      <c r="E302" s="491"/>
      <c r="F302" s="585"/>
      <c r="G302" s="441"/>
    </row>
    <row r="303" spans="2:7" x14ac:dyDescent="0.25">
      <c r="B303" s="9" t="s">
        <v>2</v>
      </c>
      <c r="C303" s="377"/>
      <c r="D303" s="314"/>
      <c r="E303" s="377"/>
      <c r="F303" s="314"/>
      <c r="G303" s="438"/>
    </row>
    <row r="304" spans="2:7" x14ac:dyDescent="0.25">
      <c r="B304" s="7" t="s">
        <v>20</v>
      </c>
      <c r="C304" s="336">
        <v>1</v>
      </c>
      <c r="D304" s="579">
        <v>11996743</v>
      </c>
      <c r="E304" s="94">
        <v>11996743</v>
      </c>
      <c r="F304" s="408">
        <v>48</v>
      </c>
      <c r="G304" s="343">
        <v>5.7994746715664851</v>
      </c>
    </row>
    <row r="305" spans="2:7" x14ac:dyDescent="0.25">
      <c r="B305" s="7" t="s">
        <v>21</v>
      </c>
      <c r="C305" s="377">
        <v>3</v>
      </c>
      <c r="D305" s="377">
        <v>42105945</v>
      </c>
      <c r="E305" s="377">
        <v>14035315</v>
      </c>
      <c r="F305" s="377">
        <v>48</v>
      </c>
      <c r="G305" s="447">
        <v>5.7994746715664904</v>
      </c>
    </row>
    <row r="306" spans="2:7" x14ac:dyDescent="0.25">
      <c r="B306" s="7" t="s">
        <v>22</v>
      </c>
      <c r="C306" s="216">
        <v>9</v>
      </c>
      <c r="D306" s="507">
        <v>753989366</v>
      </c>
      <c r="E306" s="377">
        <v>83776596.222222194</v>
      </c>
      <c r="F306" s="588">
        <v>16.578867845730301</v>
      </c>
      <c r="G306" s="463">
        <v>5.3611167514890203</v>
      </c>
    </row>
    <row r="307" spans="2:7" x14ac:dyDescent="0.25">
      <c r="B307" s="7" t="s">
        <v>23</v>
      </c>
      <c r="C307" s="216">
        <v>0</v>
      </c>
      <c r="D307" s="507">
        <v>0</v>
      </c>
      <c r="E307" s="377">
        <v>0</v>
      </c>
      <c r="F307" s="588">
        <v>0</v>
      </c>
      <c r="G307" s="463">
        <v>0</v>
      </c>
    </row>
    <row r="308" spans="2:7" x14ac:dyDescent="0.25">
      <c r="B308" s="7" t="s">
        <v>24</v>
      </c>
      <c r="C308" s="491">
        <v>2</v>
      </c>
      <c r="D308" s="586">
        <v>54375629</v>
      </c>
      <c r="E308" s="357">
        <v>27187814.5</v>
      </c>
      <c r="F308" s="589">
        <v>30.566262249582437</v>
      </c>
      <c r="G308" s="495">
        <v>5.9455506828002171</v>
      </c>
    </row>
    <row r="309" spans="2:7" x14ac:dyDescent="0.25">
      <c r="B309" s="7" t="s">
        <v>25</v>
      </c>
      <c r="C309" s="216">
        <v>10</v>
      </c>
      <c r="D309" s="507">
        <v>150436934</v>
      </c>
      <c r="E309" s="196">
        <v>15043693.4</v>
      </c>
      <c r="F309" s="588">
        <v>49.554682495722759</v>
      </c>
      <c r="G309" s="463">
        <v>5.7994746715664851</v>
      </c>
    </row>
    <row r="310" spans="2:7" x14ac:dyDescent="0.25">
      <c r="B310" s="7" t="s">
        <v>26</v>
      </c>
      <c r="C310" s="377">
        <v>20</v>
      </c>
      <c r="D310" s="377">
        <v>258928800</v>
      </c>
      <c r="E310" s="377">
        <v>12946440</v>
      </c>
      <c r="F310" s="377">
        <v>48</v>
      </c>
      <c r="G310" s="447">
        <v>5.7994746715664851</v>
      </c>
    </row>
    <row r="311" spans="2:7" x14ac:dyDescent="0.25">
      <c r="B311" s="7" t="s">
        <v>27</v>
      </c>
      <c r="C311" s="377">
        <v>11</v>
      </c>
      <c r="D311" s="377">
        <v>162030583</v>
      </c>
      <c r="E311" s="377">
        <v>14730053</v>
      </c>
      <c r="F311" s="377">
        <v>49.447295514575785</v>
      </c>
      <c r="G311" s="447">
        <v>5.7994746715664851</v>
      </c>
    </row>
    <row r="312" spans="2:7" x14ac:dyDescent="0.25">
      <c r="B312" s="7" t="s">
        <v>28</v>
      </c>
      <c r="C312" s="377">
        <v>11</v>
      </c>
      <c r="D312" s="377">
        <v>167227442</v>
      </c>
      <c r="E312" s="377">
        <v>15202494.727272727</v>
      </c>
      <c r="F312" s="377">
        <v>48</v>
      </c>
      <c r="G312" s="447">
        <v>5.7994746715664851</v>
      </c>
    </row>
    <row r="313" spans="2:7" x14ac:dyDescent="0.25">
      <c r="B313" s="7" t="s">
        <v>29</v>
      </c>
      <c r="C313" s="216">
        <v>4</v>
      </c>
      <c r="D313" s="507">
        <v>66952549</v>
      </c>
      <c r="E313" s="216">
        <v>16738137.25</v>
      </c>
      <c r="F313" s="507">
        <v>48</v>
      </c>
      <c r="G313" s="506">
        <v>5.7994746715664851</v>
      </c>
    </row>
    <row r="314" spans="2:7" x14ac:dyDescent="0.25">
      <c r="B314" s="7" t="s">
        <v>30</v>
      </c>
      <c r="C314" s="216">
        <v>0</v>
      </c>
      <c r="D314" s="507">
        <v>0</v>
      </c>
      <c r="E314" s="216">
        <v>0</v>
      </c>
      <c r="F314" s="507">
        <v>0</v>
      </c>
      <c r="G314" s="506">
        <v>0</v>
      </c>
    </row>
    <row r="315" spans="2:7" x14ac:dyDescent="0.25">
      <c r="B315" s="233" t="s">
        <v>31</v>
      </c>
      <c r="C315" s="216">
        <v>17</v>
      </c>
      <c r="D315" s="507">
        <v>249757195</v>
      </c>
      <c r="E315" s="216">
        <v>14691599.705882354</v>
      </c>
      <c r="F315" s="507">
        <v>48</v>
      </c>
      <c r="G315" s="506">
        <v>5.7994746715664851</v>
      </c>
    </row>
    <row r="316" spans="2:7" x14ac:dyDescent="0.25">
      <c r="B316" s="7"/>
      <c r="C316" s="216"/>
      <c r="D316" s="587"/>
      <c r="E316" s="196"/>
      <c r="F316" s="588"/>
      <c r="G316" s="463"/>
    </row>
    <row r="317" spans="2:7" x14ac:dyDescent="0.25">
      <c r="B317" s="29" t="s">
        <v>0</v>
      </c>
      <c r="C317" s="524">
        <f>SUM(C304:C315)</f>
        <v>88</v>
      </c>
      <c r="D317" s="580">
        <f>SUM(D303:D315)</f>
        <v>1917801186</v>
      </c>
      <c r="E317" s="524">
        <f>IFERROR(D317/C317,0)</f>
        <v>21793195.295454547</v>
      </c>
      <c r="F317" s="590">
        <f>IFERROR((($D304*F304)+($D305*F305)+($D306*F306)+($D307*F307)+($D308*F308)+($D309*F309)+($D310*F310)+($D311*F311)+($D312*F312)+($D313*F313)+($D314*F314)+(D315*F315))/$D317,0)</f>
        <v>35.396617365529139</v>
      </c>
      <c r="G317" s="471">
        <f>IFERROR((($D304*G304)+($D305*G305)+($D306*G306)+($D307*G307)+($D308*G308)+($D309*G309)+($D310*G310)+($D311*G311)+($D312*G312)+($D313*G313)+($D314*G314)+($D315*G315))/$D317,0)</f>
        <v>5.6312746320616389</v>
      </c>
    </row>
    <row r="318" spans="2:7" x14ac:dyDescent="0.25">
      <c r="B318" s="575"/>
      <c r="C318" s="337"/>
      <c r="D318" s="383"/>
      <c r="E318" s="377"/>
      <c r="F318" s="423"/>
      <c r="G318" s="438"/>
    </row>
    <row r="319" spans="2:7" x14ac:dyDescent="0.25">
      <c r="B319" s="9" t="s">
        <v>155</v>
      </c>
      <c r="C319" s="336"/>
      <c r="D319" s="579"/>
      <c r="E319" s="94"/>
      <c r="F319" s="408"/>
      <c r="G319" s="343"/>
    </row>
    <row r="320" spans="2:7" x14ac:dyDescent="0.25">
      <c r="B320" s="7" t="s">
        <v>20</v>
      </c>
      <c r="C320" s="491">
        <v>0</v>
      </c>
      <c r="D320" s="491">
        <v>0</v>
      </c>
      <c r="E320" s="491">
        <v>0</v>
      </c>
      <c r="F320" s="491">
        <v>0</v>
      </c>
      <c r="G320" s="491">
        <v>0</v>
      </c>
    </row>
    <row r="321" spans="2:7" x14ac:dyDescent="0.25">
      <c r="B321" s="233" t="s">
        <v>21</v>
      </c>
      <c r="C321" s="377">
        <v>0</v>
      </c>
      <c r="D321" s="377">
        <v>0</v>
      </c>
      <c r="E321" s="377">
        <v>0</v>
      </c>
      <c r="F321" s="377">
        <v>0</v>
      </c>
      <c r="G321" s="377">
        <v>0</v>
      </c>
    </row>
    <row r="322" spans="2:7" x14ac:dyDescent="0.25">
      <c r="B322" s="7" t="s">
        <v>22</v>
      </c>
      <c r="C322" s="491">
        <v>0</v>
      </c>
      <c r="D322" s="507">
        <v>0</v>
      </c>
      <c r="E322" s="216">
        <v>0</v>
      </c>
      <c r="F322" s="507">
        <v>0</v>
      </c>
      <c r="G322" s="506">
        <v>0</v>
      </c>
    </row>
    <row r="323" spans="2:7" x14ac:dyDescent="0.25">
      <c r="B323" s="7" t="s">
        <v>23</v>
      </c>
      <c r="C323" s="491">
        <v>0</v>
      </c>
      <c r="D323" s="491">
        <v>0</v>
      </c>
      <c r="E323" s="491">
        <v>0</v>
      </c>
      <c r="F323" s="491">
        <v>0</v>
      </c>
      <c r="G323" s="491">
        <v>0</v>
      </c>
    </row>
    <row r="324" spans="2:7" x14ac:dyDescent="0.25">
      <c r="B324" s="7" t="s">
        <v>24</v>
      </c>
      <c r="C324" s="491">
        <v>0</v>
      </c>
      <c r="D324" s="491">
        <v>0</v>
      </c>
      <c r="E324" s="491">
        <v>0</v>
      </c>
      <c r="F324" s="491">
        <v>0</v>
      </c>
      <c r="G324" s="491">
        <v>0</v>
      </c>
    </row>
    <row r="325" spans="2:7" x14ac:dyDescent="0.25">
      <c r="B325" s="7" t="s">
        <v>25</v>
      </c>
      <c r="C325" s="491">
        <v>0</v>
      </c>
      <c r="D325" s="491">
        <v>0</v>
      </c>
      <c r="E325" s="491">
        <v>0</v>
      </c>
      <c r="F325" s="491">
        <v>0</v>
      </c>
      <c r="G325" s="491">
        <v>0</v>
      </c>
    </row>
    <row r="326" spans="2:7" x14ac:dyDescent="0.25">
      <c r="B326" s="7" t="s">
        <v>26</v>
      </c>
      <c r="C326" s="377">
        <v>0</v>
      </c>
      <c r="D326" s="377">
        <v>0</v>
      </c>
      <c r="E326" s="377">
        <v>0</v>
      </c>
      <c r="F326" s="377">
        <v>0</v>
      </c>
      <c r="G326" s="377">
        <v>0</v>
      </c>
    </row>
    <row r="327" spans="2:7" x14ac:dyDescent="0.25">
      <c r="B327" s="7" t="s">
        <v>27</v>
      </c>
      <c r="C327" s="377">
        <v>0</v>
      </c>
      <c r="D327" s="377">
        <v>0</v>
      </c>
      <c r="E327" s="377">
        <v>0</v>
      </c>
      <c r="F327" s="377">
        <v>0</v>
      </c>
      <c r="G327" s="377">
        <v>0</v>
      </c>
    </row>
    <row r="328" spans="2:7" x14ac:dyDescent="0.25">
      <c r="B328" s="7" t="s">
        <v>28</v>
      </c>
      <c r="C328" s="377">
        <v>0</v>
      </c>
      <c r="D328" s="377">
        <v>0</v>
      </c>
      <c r="E328" s="377">
        <v>0</v>
      </c>
      <c r="F328" s="377">
        <v>0</v>
      </c>
      <c r="G328" s="377">
        <v>0</v>
      </c>
    </row>
    <row r="329" spans="2:7" x14ac:dyDescent="0.25">
      <c r="B329" s="7" t="s">
        <v>29</v>
      </c>
      <c r="C329" s="377">
        <v>0</v>
      </c>
      <c r="D329" s="377">
        <v>0</v>
      </c>
      <c r="E329" s="377">
        <v>0</v>
      </c>
      <c r="F329" s="377">
        <v>0</v>
      </c>
      <c r="G329" s="377">
        <v>0</v>
      </c>
    </row>
    <row r="330" spans="2:7" x14ac:dyDescent="0.25">
      <c r="B330" s="7" t="s">
        <v>30</v>
      </c>
      <c r="C330" s="377">
        <v>0</v>
      </c>
      <c r="D330" s="377">
        <v>0</v>
      </c>
      <c r="E330" s="377">
        <v>0</v>
      </c>
      <c r="F330" s="377">
        <v>0</v>
      </c>
      <c r="G330" s="377">
        <v>0</v>
      </c>
    </row>
    <row r="331" spans="2:7" x14ac:dyDescent="0.25">
      <c r="B331" s="233" t="s">
        <v>31</v>
      </c>
      <c r="C331" s="377">
        <v>0</v>
      </c>
      <c r="D331" s="377">
        <v>0</v>
      </c>
      <c r="E331" s="377">
        <v>0</v>
      </c>
      <c r="F331" s="377">
        <v>0</v>
      </c>
      <c r="G331" s="377">
        <v>0</v>
      </c>
    </row>
    <row r="332" spans="2:7" x14ac:dyDescent="0.25">
      <c r="B332" s="233"/>
      <c r="C332" s="514"/>
      <c r="D332" s="507"/>
      <c r="E332" s="514"/>
      <c r="F332" s="507"/>
      <c r="G332" s="591"/>
    </row>
    <row r="333" spans="2:7" x14ac:dyDescent="0.25">
      <c r="B333" s="258" t="s">
        <v>0</v>
      </c>
      <c r="C333" s="468">
        <f>SUM(C320:C331)</f>
        <v>0</v>
      </c>
      <c r="D333" s="468">
        <f>SUM(D319:D331)</f>
        <v>0</v>
      </c>
      <c r="E333" s="524">
        <f>IFERROR(D333/C333,0)</f>
        <v>0</v>
      </c>
      <c r="F333" s="602">
        <f>IFERROR((($D320*F320)+($D321*F321)+($D322*F322)+($D323*F323)+($D324*F324)+($D325*F325)+($D326*F326)+($D327*F327)+($D328*F328)+($D329*F329)+($D330*F330)+(D331*F331))/$D333,0)</f>
        <v>0</v>
      </c>
      <c r="G333" s="471">
        <f>IFERROR((($D320*G320)+($D321*G321)+($D322*G322)+($D323*G323)+($D324*G324)+($D325*G325)+($D326*G326)+($D327*G327)+($D328*G328)+($D329*G329)+($D330*G330)+($D331*G331))/$D333,0)</f>
        <v>0</v>
      </c>
    </row>
    <row r="334" spans="2:7" x14ac:dyDescent="0.25">
      <c r="B334" s="434"/>
      <c r="C334" s="432"/>
      <c r="D334" s="381"/>
      <c r="E334" s="531"/>
      <c r="F334" s="601"/>
      <c r="G334" s="341"/>
    </row>
    <row r="335" spans="2:7" x14ac:dyDescent="0.25">
      <c r="B335" s="436" t="s">
        <v>135</v>
      </c>
      <c r="C335" s="373">
        <f>+C317+C333</f>
        <v>88</v>
      </c>
      <c r="D335" s="374">
        <f>+D317+D333</f>
        <v>1917801186</v>
      </c>
      <c r="E335" s="373">
        <f>IFERROR(D335/C335,0)</f>
        <v>21793195.295454547</v>
      </c>
      <c r="F335" s="536">
        <f>IFERROR((($D317*F317+D333*F333))/$D335,0)</f>
        <v>35.396617365529139</v>
      </c>
      <c r="G335" s="537">
        <f>IFERROR((+($D317*G317+D333*G333))/$D335,0)</f>
        <v>5.6312746320616389</v>
      </c>
    </row>
    <row r="336" spans="2:7" x14ac:dyDescent="0.25">
      <c r="B336" s="435"/>
      <c r="C336" s="433"/>
      <c r="D336" s="376"/>
      <c r="E336" s="532"/>
      <c r="F336" s="354"/>
      <c r="G336" s="342"/>
    </row>
    <row r="337" spans="2:7" x14ac:dyDescent="0.25">
      <c r="B337" s="572"/>
      <c r="C337" s="383"/>
      <c r="D337" s="383"/>
      <c r="E337" s="314"/>
      <c r="F337" s="423"/>
      <c r="G337" s="403"/>
    </row>
    <row r="338" spans="2:7" x14ac:dyDescent="0.25">
      <c r="B338" s="284" t="s">
        <v>128</v>
      </c>
      <c r="C338" s="392"/>
      <c r="D338" s="392"/>
      <c r="E338" s="392"/>
      <c r="F338" s="392"/>
      <c r="G338" s="442"/>
    </row>
    <row r="339" spans="2:7" x14ac:dyDescent="0.25">
      <c r="B339" s="284" t="s">
        <v>129</v>
      </c>
      <c r="C339" s="392"/>
      <c r="D339" s="392"/>
      <c r="E339" s="392"/>
      <c r="F339" s="392"/>
      <c r="G339" s="442"/>
    </row>
    <row r="340" spans="2:7" x14ac:dyDescent="0.25">
      <c r="B340" s="284" t="s">
        <v>130</v>
      </c>
      <c r="C340" s="392"/>
      <c r="D340" s="392"/>
      <c r="E340" s="392"/>
      <c r="F340" s="392"/>
      <c r="G340" s="442"/>
    </row>
    <row r="341" spans="2:7" x14ac:dyDescent="0.25">
      <c r="B341" s="284" t="s">
        <v>131</v>
      </c>
      <c r="C341" s="392"/>
      <c r="D341" s="392"/>
      <c r="E341" s="392"/>
      <c r="F341" s="392"/>
      <c r="G341" s="442"/>
    </row>
    <row r="342" spans="2:7" x14ac:dyDescent="0.25">
      <c r="B342" s="284" t="s">
        <v>132</v>
      </c>
    </row>
    <row r="343" spans="2:7" x14ac:dyDescent="0.25">
      <c r="B343" s="605"/>
      <c r="C343" s="605"/>
      <c r="D343" s="605"/>
      <c r="E343" s="605"/>
      <c r="F343" s="605"/>
      <c r="G343" s="605"/>
    </row>
  </sheetData>
  <mergeCells count="2">
    <mergeCell ref="B6:B8"/>
    <mergeCell ref="B343:G343"/>
  </mergeCells>
  <pageMargins left="0.7" right="0.7" top="0.75" bottom="0.75" header="0.3" footer="0.3"/>
  <ignoredErrors>
    <ignoredError sqref="C276 D276:G276 C301:G301 C202:G203 C177:G177 C8:G8" numberStoredAsText="1"/>
    <ignoredError sqref="F317:G317 F333:G335 F292:G295 F267:G269 F251:G251 F235:G235 F219:G219 F193:G196 F168:G169 F152:G152 F136:G136 F120:G120 F104:G104 F88:G88 F72:G72 F56:G56 F40:G40 F24:G24 G170"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10"/>
  <sheetViews>
    <sheetView workbookViewId="0">
      <selection activeCell="A4" sqref="A4"/>
    </sheetView>
  </sheetViews>
  <sheetFormatPr baseColWidth="10" defaultRowHeight="13.2" x14ac:dyDescent="0.25"/>
  <cols>
    <col min="1" max="1" width="22.5546875" customWidth="1"/>
    <col min="2" max="3" width="13.33203125" customWidth="1"/>
    <col min="4" max="5" width="13.6640625" customWidth="1"/>
    <col min="6" max="6" width="13.33203125" customWidth="1"/>
    <col min="7" max="7" width="12.6640625" style="104" customWidth="1"/>
    <col min="8" max="11" width="11.44140625" style="104" customWidth="1"/>
  </cols>
  <sheetData>
    <row r="1" spans="1:6" s="5" customFormat="1" ht="5.25" customHeight="1" x14ac:dyDescent="0.2">
      <c r="A1" s="1"/>
      <c r="B1" s="2"/>
      <c r="C1" s="3"/>
      <c r="D1" s="4"/>
      <c r="E1" s="55"/>
      <c r="F1" s="56"/>
    </row>
    <row r="2" spans="1:6" s="5" customFormat="1" x14ac:dyDescent="0.25">
      <c r="A2" s="11" t="s">
        <v>75</v>
      </c>
      <c r="B2" s="2"/>
      <c r="C2" s="3"/>
      <c r="D2" s="4"/>
      <c r="E2" s="55"/>
      <c r="F2" s="56"/>
    </row>
    <row r="3" spans="1:6" s="5" customFormat="1" ht="10.199999999999999" x14ac:dyDescent="0.2">
      <c r="A3" s="1" t="s">
        <v>80</v>
      </c>
      <c r="B3" s="2"/>
      <c r="C3" s="3"/>
      <c r="D3" s="4"/>
      <c r="E3" s="55"/>
      <c r="F3" s="56"/>
    </row>
    <row r="4" spans="1:6" s="5" customFormat="1" ht="5.25" customHeight="1" x14ac:dyDescent="0.2">
      <c r="A4" s="1"/>
      <c r="B4" s="2"/>
      <c r="C4" s="3"/>
      <c r="D4" s="4"/>
      <c r="E4" s="55"/>
      <c r="F4" s="56"/>
    </row>
    <row r="5" spans="1:6" s="5" customFormat="1" ht="10.199999999999999" x14ac:dyDescent="0.2">
      <c r="A5" s="1" t="s">
        <v>57</v>
      </c>
      <c r="B5" s="2"/>
      <c r="C5" s="3"/>
      <c r="D5" s="4"/>
      <c r="E5" s="55"/>
      <c r="F5" s="56"/>
    </row>
    <row r="6" spans="1:6" s="5" customFormat="1" ht="10.199999999999999" x14ac:dyDescent="0.2">
      <c r="A6" s="110" t="s">
        <v>7</v>
      </c>
      <c r="B6" s="111" t="s">
        <v>51</v>
      </c>
      <c r="C6" s="112" t="s">
        <v>3</v>
      </c>
      <c r="D6" s="61" t="s">
        <v>11</v>
      </c>
      <c r="E6" s="113" t="s">
        <v>13</v>
      </c>
      <c r="F6" s="62" t="s">
        <v>15</v>
      </c>
    </row>
    <row r="7" spans="1:6" s="5" customFormat="1" ht="10.199999999999999" x14ac:dyDescent="0.2">
      <c r="A7" s="114"/>
      <c r="B7" s="115" t="s">
        <v>9</v>
      </c>
      <c r="C7" s="116" t="s">
        <v>50</v>
      </c>
      <c r="D7" s="117" t="s">
        <v>52</v>
      </c>
      <c r="E7" s="118" t="s">
        <v>52</v>
      </c>
      <c r="F7" s="119" t="s">
        <v>16</v>
      </c>
    </row>
    <row r="8" spans="1:6" s="5" customFormat="1" ht="10.199999999999999" x14ac:dyDescent="0.2">
      <c r="A8" s="41"/>
      <c r="B8" s="120" t="s">
        <v>4</v>
      </c>
      <c r="C8" s="120" t="s">
        <v>5</v>
      </c>
      <c r="D8" s="121" t="s">
        <v>6</v>
      </c>
      <c r="E8" s="122" t="s">
        <v>17</v>
      </c>
      <c r="F8" s="122" t="s">
        <v>18</v>
      </c>
    </row>
    <row r="9" spans="1:6" s="5" customFormat="1" ht="10.199999999999999" x14ac:dyDescent="0.2">
      <c r="A9" s="7"/>
      <c r="B9" s="33"/>
      <c r="C9" s="33"/>
      <c r="D9" s="93"/>
      <c r="E9" s="35"/>
      <c r="F9" s="188"/>
    </row>
    <row r="10" spans="1:6" s="5" customFormat="1" ht="10.199999999999999" x14ac:dyDescent="0.2">
      <c r="A10" s="9" t="s">
        <v>19</v>
      </c>
      <c r="B10" s="52"/>
      <c r="C10" s="23"/>
      <c r="D10" s="94"/>
      <c r="E10" s="57"/>
      <c r="F10" s="130"/>
    </row>
    <row r="11" spans="1:6" s="5" customFormat="1" ht="10.199999999999999" x14ac:dyDescent="0.2">
      <c r="A11" s="7" t="s">
        <v>20</v>
      </c>
      <c r="B11" s="125">
        <v>1602</v>
      </c>
      <c r="C11" s="137">
        <v>916244099</v>
      </c>
      <c r="D11" s="124">
        <f t="shared" ref="D11:D22" si="0">C11/B11</f>
        <v>571937.63982521847</v>
      </c>
      <c r="E11" s="138">
        <v>53</v>
      </c>
      <c r="F11" s="127">
        <v>1.7249288680439294</v>
      </c>
    </row>
    <row r="12" spans="1:6" s="5" customFormat="1" ht="10.199999999999999" x14ac:dyDescent="0.2">
      <c r="A12" s="7" t="s">
        <v>21</v>
      </c>
      <c r="B12" s="125">
        <v>1051</v>
      </c>
      <c r="C12" s="125">
        <v>628385200</v>
      </c>
      <c r="D12" s="124">
        <f t="shared" si="0"/>
        <v>597892.6736441484</v>
      </c>
      <c r="E12" s="138">
        <v>53</v>
      </c>
      <c r="F12" s="127">
        <v>1.7118505801377881</v>
      </c>
    </row>
    <row r="13" spans="1:6" s="5" customFormat="1" ht="10.199999999999999" x14ac:dyDescent="0.2">
      <c r="A13" s="7" t="s">
        <v>22</v>
      </c>
      <c r="B13" s="136">
        <v>593</v>
      </c>
      <c r="C13" s="125">
        <v>350599792</v>
      </c>
      <c r="D13" s="124">
        <f t="shared" si="0"/>
        <v>591230.67790893756</v>
      </c>
      <c r="E13" s="138">
        <v>50</v>
      </c>
      <c r="F13" s="127">
        <v>1.7346973632260454</v>
      </c>
    </row>
    <row r="14" spans="1:6" s="5" customFormat="1" ht="10.199999999999999" x14ac:dyDescent="0.2">
      <c r="A14" s="7" t="s">
        <v>23</v>
      </c>
      <c r="B14" s="125">
        <v>709</v>
      </c>
      <c r="C14" s="180">
        <v>411923753</v>
      </c>
      <c r="D14" s="124">
        <f t="shared" si="0"/>
        <v>580992.59943582513</v>
      </c>
      <c r="E14" s="138">
        <v>51</v>
      </c>
      <c r="F14" s="190">
        <v>1.739101152489257</v>
      </c>
    </row>
    <row r="15" spans="1:6" s="5" customFormat="1" ht="10.199999999999999" x14ac:dyDescent="0.2">
      <c r="A15" s="7" t="s">
        <v>24</v>
      </c>
      <c r="B15" s="125">
        <v>511</v>
      </c>
      <c r="C15" s="180">
        <v>308647504</v>
      </c>
      <c r="D15" s="124">
        <f t="shared" si="0"/>
        <v>604006.85714285716</v>
      </c>
      <c r="E15" s="138">
        <v>50</v>
      </c>
      <c r="F15" s="127">
        <v>1.7357559125441688</v>
      </c>
    </row>
    <row r="16" spans="1:6" s="5" customFormat="1" ht="10.199999999999999" x14ac:dyDescent="0.2">
      <c r="A16" s="7" t="s">
        <v>25</v>
      </c>
      <c r="B16" s="125">
        <v>446</v>
      </c>
      <c r="C16" s="180">
        <v>224903803</v>
      </c>
      <c r="D16" s="96">
        <f t="shared" si="0"/>
        <v>504268.61659192824</v>
      </c>
      <c r="E16" s="138">
        <v>49</v>
      </c>
      <c r="F16" s="127">
        <v>1.9366540464858213</v>
      </c>
    </row>
    <row r="17" spans="1:6" s="5" customFormat="1" ht="10.199999999999999" x14ac:dyDescent="0.2">
      <c r="A17" s="7" t="s">
        <v>26</v>
      </c>
      <c r="B17" s="78">
        <v>378</v>
      </c>
      <c r="C17" s="78">
        <v>205720530</v>
      </c>
      <c r="D17" s="96">
        <f t="shared" si="0"/>
        <v>544234.20634920639</v>
      </c>
      <c r="E17" s="80">
        <v>49</v>
      </c>
      <c r="F17" s="81">
        <v>1.8994199628009902</v>
      </c>
    </row>
    <row r="18" spans="1:6" s="5" customFormat="1" ht="10.199999999999999" x14ac:dyDescent="0.2">
      <c r="A18" s="7" t="s">
        <v>27</v>
      </c>
      <c r="B18" s="78">
        <v>2895</v>
      </c>
      <c r="C18" s="78">
        <v>1583886658</v>
      </c>
      <c r="D18" s="96">
        <f t="shared" si="0"/>
        <v>547111.10811744386</v>
      </c>
      <c r="E18" s="80">
        <v>55</v>
      </c>
      <c r="F18" s="81">
        <v>1.9643052808327905</v>
      </c>
    </row>
    <row r="19" spans="1:6" s="5" customFormat="1" ht="10.199999999999999" x14ac:dyDescent="0.2">
      <c r="A19" s="7" t="s">
        <v>28</v>
      </c>
      <c r="B19" s="136">
        <v>1683</v>
      </c>
      <c r="C19" s="137">
        <v>920046821</v>
      </c>
      <c r="D19" s="96">
        <f t="shared" si="0"/>
        <v>546670.7195484254</v>
      </c>
      <c r="E19" s="82">
        <v>53</v>
      </c>
      <c r="F19" s="77">
        <v>1.9715546435109088</v>
      </c>
    </row>
    <row r="20" spans="1:6" s="5" customFormat="1" ht="10.199999999999999" x14ac:dyDescent="0.2">
      <c r="A20" s="7" t="s">
        <v>29</v>
      </c>
      <c r="B20" s="136">
        <v>892</v>
      </c>
      <c r="C20" s="137">
        <v>522067287</v>
      </c>
      <c r="D20" s="96">
        <f t="shared" si="0"/>
        <v>585277.22757847537</v>
      </c>
      <c r="E20" s="80">
        <v>51</v>
      </c>
      <c r="F20" s="81">
        <v>1.9496943721739071</v>
      </c>
    </row>
    <row r="21" spans="1:6" s="5" customFormat="1" ht="10.199999999999999" x14ac:dyDescent="0.2">
      <c r="A21" s="7" t="s">
        <v>30</v>
      </c>
      <c r="B21" s="136">
        <v>804</v>
      </c>
      <c r="C21" s="180">
        <v>448480696</v>
      </c>
      <c r="D21" s="96">
        <f t="shared" si="0"/>
        <v>557811.81094527361</v>
      </c>
      <c r="E21" s="138">
        <v>50</v>
      </c>
      <c r="F21" s="127">
        <v>1.9770615991685849</v>
      </c>
    </row>
    <row r="22" spans="1:6" s="5" customFormat="1" ht="10.199999999999999" x14ac:dyDescent="0.2">
      <c r="A22" s="7" t="s">
        <v>31</v>
      </c>
      <c r="B22" s="125">
        <v>639</v>
      </c>
      <c r="C22" s="137">
        <v>315575528</v>
      </c>
      <c r="D22" s="96">
        <f t="shared" si="0"/>
        <v>493858.41627543035</v>
      </c>
      <c r="E22" s="138">
        <v>49</v>
      </c>
      <c r="F22" s="189">
        <v>1.9870614170690701</v>
      </c>
    </row>
    <row r="23" spans="1:6" s="5" customFormat="1" ht="10.199999999999999" x14ac:dyDescent="0.2">
      <c r="A23" s="7"/>
      <c r="B23" s="78"/>
      <c r="C23" s="78"/>
      <c r="D23" s="96"/>
      <c r="E23" s="80"/>
      <c r="F23" s="81"/>
    </row>
    <row r="24" spans="1:6" s="50" customFormat="1" ht="10.199999999999999" x14ac:dyDescent="0.2">
      <c r="A24" s="29" t="s">
        <v>0</v>
      </c>
      <c r="B24" s="83">
        <f>SUM(B11:B23)</f>
        <v>12203</v>
      </c>
      <c r="C24" s="83">
        <f>SUM(C11:C23)</f>
        <v>6836481671</v>
      </c>
      <c r="D24" s="97">
        <f>C24/B24</f>
        <v>560229.58870769478</v>
      </c>
      <c r="E24" s="85">
        <f>(($C11*E11)+($C12*E12)+($C13*E13)+($C14*E14)+($C15*E15)+($C16*E16)+($C17*E17)+($C18*E18)+($C19*E19)+($C20*E20)+($C21*E21)+($C22*E22))/$C24</f>
        <v>52.267431344803498</v>
      </c>
      <c r="F24" s="86">
        <f>(($C11*F11)+($C12*F12)+($C13*F13)+($C14*F14)+($C15*F15)+($C16*F16)+($C17*F17)+($C18*F18)+($C19*F19)+($C20*F20)+($C21*F21)+($C22*F22))/$C24</f>
        <v>1.872240728422484</v>
      </c>
    </row>
    <row r="25" spans="1:6" s="5" customFormat="1" ht="10.199999999999999" x14ac:dyDescent="0.2">
      <c r="A25" s="7"/>
      <c r="B25" s="33"/>
      <c r="C25" s="33"/>
      <c r="D25" s="93"/>
      <c r="E25" s="35"/>
      <c r="F25" s="35"/>
    </row>
    <row r="26" spans="1:6" s="5" customFormat="1" ht="10.199999999999999" x14ac:dyDescent="0.2">
      <c r="A26" s="9" t="s">
        <v>53</v>
      </c>
      <c r="B26" s="18"/>
      <c r="C26" s="23"/>
      <c r="D26" s="94"/>
      <c r="E26" s="57"/>
      <c r="F26" s="14"/>
    </row>
    <row r="27" spans="1:6" s="5" customFormat="1" ht="10.199999999999999" x14ac:dyDescent="0.2">
      <c r="A27" s="7" t="s">
        <v>20</v>
      </c>
      <c r="B27" s="201">
        <v>0</v>
      </c>
      <c r="C27" s="201">
        <v>0</v>
      </c>
      <c r="D27" s="201">
        <v>0</v>
      </c>
      <c r="E27" s="153">
        <v>0</v>
      </c>
      <c r="F27" s="127">
        <v>0</v>
      </c>
    </row>
    <row r="28" spans="1:6" s="5" customFormat="1" ht="10.199999999999999" x14ac:dyDescent="0.2">
      <c r="A28" s="7" t="s">
        <v>21</v>
      </c>
      <c r="B28" s="201">
        <v>0</v>
      </c>
      <c r="C28" s="201">
        <v>0</v>
      </c>
      <c r="D28" s="201">
        <v>0</v>
      </c>
      <c r="E28" s="153">
        <v>0</v>
      </c>
      <c r="F28" s="127">
        <v>0</v>
      </c>
    </row>
    <row r="29" spans="1:6" s="5" customFormat="1" ht="10.199999999999999" x14ac:dyDescent="0.2">
      <c r="A29" s="7" t="s">
        <v>22</v>
      </c>
      <c r="B29" s="201">
        <v>0</v>
      </c>
      <c r="C29" s="201">
        <v>0</v>
      </c>
      <c r="D29" s="201">
        <v>0</v>
      </c>
      <c r="E29" s="153">
        <v>0</v>
      </c>
      <c r="F29" s="127">
        <v>0</v>
      </c>
    </row>
    <row r="30" spans="1:6" s="5" customFormat="1" ht="10.199999999999999" x14ac:dyDescent="0.2">
      <c r="A30" s="7" t="s">
        <v>23</v>
      </c>
      <c r="B30" s="201">
        <v>0</v>
      </c>
      <c r="C30" s="201">
        <v>0</v>
      </c>
      <c r="D30" s="201">
        <v>0</v>
      </c>
      <c r="E30" s="202">
        <v>0</v>
      </c>
      <c r="F30" s="177">
        <v>0</v>
      </c>
    </row>
    <row r="31" spans="1:6" s="5" customFormat="1" ht="10.199999999999999" x14ac:dyDescent="0.2">
      <c r="A31" s="7" t="s">
        <v>24</v>
      </c>
      <c r="B31" s="125">
        <v>0</v>
      </c>
      <c r="C31" s="125">
        <v>0</v>
      </c>
      <c r="D31" s="125">
        <v>0</v>
      </c>
      <c r="E31" s="209">
        <v>0</v>
      </c>
      <c r="F31" s="177">
        <v>0</v>
      </c>
    </row>
    <row r="32" spans="1:6" s="5" customFormat="1" ht="10.199999999999999" x14ac:dyDescent="0.2">
      <c r="A32" s="7" t="s">
        <v>25</v>
      </c>
      <c r="B32" s="125">
        <v>0</v>
      </c>
      <c r="C32" s="125">
        <v>0</v>
      </c>
      <c r="D32" s="125">
        <v>0</v>
      </c>
      <c r="E32" s="209">
        <v>0</v>
      </c>
      <c r="F32" s="177">
        <v>0</v>
      </c>
    </row>
    <row r="33" spans="1:6" s="5" customFormat="1" ht="10.199999999999999" x14ac:dyDescent="0.2">
      <c r="A33" s="7" t="s">
        <v>26</v>
      </c>
      <c r="B33" s="125">
        <v>0</v>
      </c>
      <c r="C33" s="125">
        <v>0</v>
      </c>
      <c r="D33" s="125">
        <v>0</v>
      </c>
      <c r="E33" s="209">
        <v>0</v>
      </c>
      <c r="F33" s="177">
        <v>0</v>
      </c>
    </row>
    <row r="34" spans="1:6" s="5" customFormat="1" ht="10.199999999999999" x14ac:dyDescent="0.2">
      <c r="A34" s="7" t="s">
        <v>27</v>
      </c>
      <c r="B34" s="201">
        <v>0</v>
      </c>
      <c r="C34" s="201">
        <v>0</v>
      </c>
      <c r="D34" s="201">
        <v>0</v>
      </c>
      <c r="E34" s="202">
        <v>0</v>
      </c>
      <c r="F34" s="127">
        <v>0</v>
      </c>
    </row>
    <row r="35" spans="1:6" s="5" customFormat="1" ht="10.199999999999999" x14ac:dyDescent="0.2">
      <c r="A35" s="7" t="s">
        <v>28</v>
      </c>
      <c r="B35" s="201">
        <v>0</v>
      </c>
      <c r="C35" s="201">
        <v>0</v>
      </c>
      <c r="D35" s="201">
        <v>0</v>
      </c>
      <c r="E35" s="202">
        <v>0</v>
      </c>
      <c r="F35" s="127">
        <v>0</v>
      </c>
    </row>
    <row r="36" spans="1:6" s="5" customFormat="1" ht="10.199999999999999" x14ac:dyDescent="0.2">
      <c r="A36" s="7" t="s">
        <v>29</v>
      </c>
      <c r="B36" s="201">
        <v>0</v>
      </c>
      <c r="C36" s="201">
        <v>0</v>
      </c>
      <c r="D36" s="201">
        <v>0</v>
      </c>
      <c r="E36" s="202">
        <v>0</v>
      </c>
      <c r="F36" s="177">
        <v>0</v>
      </c>
    </row>
    <row r="37" spans="1:6" s="5" customFormat="1" ht="10.199999999999999" x14ac:dyDescent="0.2">
      <c r="A37" s="7" t="s">
        <v>30</v>
      </c>
      <c r="B37" s="201">
        <v>0</v>
      </c>
      <c r="C37" s="201">
        <v>0</v>
      </c>
      <c r="D37" s="201">
        <v>0</v>
      </c>
      <c r="E37" s="202">
        <v>0</v>
      </c>
      <c r="F37" s="127">
        <v>0</v>
      </c>
    </row>
    <row r="38" spans="1:6" s="5" customFormat="1" ht="10.199999999999999" x14ac:dyDescent="0.2">
      <c r="A38" s="7" t="s">
        <v>31</v>
      </c>
      <c r="B38" s="201">
        <v>0</v>
      </c>
      <c r="C38" s="201">
        <v>0</v>
      </c>
      <c r="D38" s="201">
        <v>0</v>
      </c>
      <c r="E38" s="202">
        <v>0</v>
      </c>
      <c r="F38" s="127">
        <v>0</v>
      </c>
    </row>
    <row r="39" spans="1:6" s="5" customFormat="1" ht="10.199999999999999" x14ac:dyDescent="0.2">
      <c r="A39" s="7"/>
      <c r="B39" s="78"/>
      <c r="C39" s="78"/>
      <c r="D39" s="96"/>
      <c r="E39" s="80"/>
      <c r="F39" s="81"/>
    </row>
    <row r="40" spans="1:6" s="50" customFormat="1" ht="10.199999999999999" x14ac:dyDescent="0.2">
      <c r="A40" s="29" t="s">
        <v>0</v>
      </c>
      <c r="B40" s="83">
        <f>SUM(B27:B39)</f>
        <v>0</v>
      </c>
      <c r="C40" s="83">
        <f>SUM(C27:C39)</f>
        <v>0</v>
      </c>
      <c r="D40" s="207">
        <v>0</v>
      </c>
      <c r="E40" s="85">
        <v>0</v>
      </c>
      <c r="F40" s="86">
        <v>0</v>
      </c>
    </row>
    <row r="41" spans="1:6" s="5" customFormat="1" ht="10.199999999999999" x14ac:dyDescent="0.2">
      <c r="A41" s="32"/>
      <c r="B41" s="87"/>
      <c r="C41" s="87"/>
      <c r="D41" s="98"/>
      <c r="E41" s="88"/>
      <c r="F41" s="89"/>
    </row>
    <row r="42" spans="1:6" s="5" customFormat="1" ht="10.199999999999999" x14ac:dyDescent="0.2">
      <c r="A42" s="9" t="s">
        <v>32</v>
      </c>
      <c r="B42" s="78"/>
      <c r="C42" s="78"/>
      <c r="D42" s="99"/>
      <c r="E42" s="80"/>
      <c r="F42" s="81"/>
    </row>
    <row r="43" spans="1:6" s="5" customFormat="1" ht="10.199999999999999" x14ac:dyDescent="0.2">
      <c r="A43" s="7" t="s">
        <v>20</v>
      </c>
      <c r="B43" s="74">
        <v>1341</v>
      </c>
      <c r="C43" s="141">
        <v>815645811</v>
      </c>
      <c r="D43" s="95">
        <f t="shared" ref="D43:D54" si="1">C43/B43</f>
        <v>608236.99552572705</v>
      </c>
      <c r="E43" s="82">
        <v>43</v>
      </c>
      <c r="F43" s="169">
        <v>2.0182485155557308</v>
      </c>
    </row>
    <row r="44" spans="1:6" s="5" customFormat="1" ht="10.199999999999999" x14ac:dyDescent="0.2">
      <c r="A44" s="7" t="s">
        <v>21</v>
      </c>
      <c r="B44" s="125">
        <v>1030</v>
      </c>
      <c r="C44" s="180">
        <v>707083968</v>
      </c>
      <c r="D44" s="124">
        <f t="shared" si="1"/>
        <v>686489.28932038834</v>
      </c>
      <c r="E44" s="176">
        <v>39</v>
      </c>
      <c r="F44" s="127">
        <v>1.8694857008976902</v>
      </c>
    </row>
    <row r="45" spans="1:6" s="5" customFormat="1" ht="10.199999999999999" x14ac:dyDescent="0.2">
      <c r="A45" s="7" t="s">
        <v>22</v>
      </c>
      <c r="B45" s="200">
        <v>1635</v>
      </c>
      <c r="C45" s="200">
        <v>1069143058</v>
      </c>
      <c r="D45" s="124">
        <f t="shared" si="1"/>
        <v>653910.12721712538</v>
      </c>
      <c r="E45" s="82">
        <v>40</v>
      </c>
      <c r="F45" s="77">
        <v>2.0708917473324697</v>
      </c>
    </row>
    <row r="46" spans="1:6" s="5" customFormat="1" ht="10.199999999999999" x14ac:dyDescent="0.2">
      <c r="A46" s="7" t="s">
        <v>23</v>
      </c>
      <c r="B46" s="125">
        <v>1026</v>
      </c>
      <c r="C46" s="180">
        <v>633210652</v>
      </c>
      <c r="D46" s="124">
        <f t="shared" si="1"/>
        <v>617164.37816764135</v>
      </c>
      <c r="E46" s="138">
        <v>38</v>
      </c>
      <c r="F46" s="190">
        <v>2.065508306373216</v>
      </c>
    </row>
    <row r="47" spans="1:6" s="5" customFormat="1" ht="10.199999999999999" x14ac:dyDescent="0.2">
      <c r="A47" s="7" t="s">
        <v>24</v>
      </c>
      <c r="B47" s="125">
        <v>1566</v>
      </c>
      <c r="C47" s="180">
        <v>906737908</v>
      </c>
      <c r="D47" s="96">
        <f t="shared" si="1"/>
        <v>579015.26692209451</v>
      </c>
      <c r="E47" s="138">
        <v>39</v>
      </c>
      <c r="F47" s="190">
        <v>2.1357766642199323</v>
      </c>
    </row>
    <row r="48" spans="1:6" s="5" customFormat="1" ht="10.199999999999999" x14ac:dyDescent="0.2">
      <c r="A48" s="7" t="s">
        <v>25</v>
      </c>
      <c r="B48" s="125">
        <v>1782</v>
      </c>
      <c r="C48" s="125">
        <v>977635597</v>
      </c>
      <c r="D48" s="96">
        <f t="shared" si="1"/>
        <v>548617.05780022452</v>
      </c>
      <c r="E48" s="138">
        <v>42</v>
      </c>
      <c r="F48" s="190">
        <v>2.0386402546571758</v>
      </c>
    </row>
    <row r="49" spans="1:6" s="5" customFormat="1" ht="10.199999999999999" x14ac:dyDescent="0.2">
      <c r="A49" s="7" t="s">
        <v>26</v>
      </c>
      <c r="B49" s="125">
        <v>1280</v>
      </c>
      <c r="C49" s="125">
        <v>1035264444</v>
      </c>
      <c r="D49" s="96">
        <f t="shared" si="1"/>
        <v>808800.34687500005</v>
      </c>
      <c r="E49" s="138">
        <v>44</v>
      </c>
      <c r="F49" s="190">
        <v>2.0460331151776714</v>
      </c>
    </row>
    <row r="50" spans="1:6" s="5" customFormat="1" ht="10.199999999999999" x14ac:dyDescent="0.2">
      <c r="A50" s="7" t="s">
        <v>27</v>
      </c>
      <c r="B50" s="78">
        <v>1442</v>
      </c>
      <c r="C50" s="78">
        <v>1307157608</v>
      </c>
      <c r="D50" s="96">
        <f t="shared" si="1"/>
        <v>906489.32593619975</v>
      </c>
      <c r="E50" s="80">
        <v>42</v>
      </c>
      <c r="F50" s="166">
        <v>1.9653688241457261</v>
      </c>
    </row>
    <row r="51" spans="1:6" s="5" customFormat="1" ht="10.199999999999999" x14ac:dyDescent="0.2">
      <c r="A51" s="7" t="s">
        <v>28</v>
      </c>
      <c r="B51" s="79">
        <v>1937</v>
      </c>
      <c r="C51" s="135">
        <v>1786412942</v>
      </c>
      <c r="D51" s="96">
        <f t="shared" si="1"/>
        <v>922257.584925142</v>
      </c>
      <c r="E51" s="134">
        <v>46</v>
      </c>
      <c r="F51" s="167">
        <v>2.0003699370657606</v>
      </c>
    </row>
    <row r="52" spans="1:6" s="5" customFormat="1" ht="10.199999999999999" x14ac:dyDescent="0.2">
      <c r="A52" s="7" t="s">
        <v>29</v>
      </c>
      <c r="B52" s="78">
        <v>1801</v>
      </c>
      <c r="C52" s="78">
        <v>1687050155</v>
      </c>
      <c r="D52" s="96">
        <f t="shared" si="1"/>
        <v>936729.68073292612</v>
      </c>
      <c r="E52" s="80">
        <v>41</v>
      </c>
      <c r="F52" s="166">
        <v>1.9607553702812113</v>
      </c>
    </row>
    <row r="53" spans="1:6" s="5" customFormat="1" ht="10.199999999999999" x14ac:dyDescent="0.2">
      <c r="A53" s="7" t="s">
        <v>30</v>
      </c>
      <c r="B53" s="125">
        <v>1937</v>
      </c>
      <c r="C53" s="137">
        <v>1791584811</v>
      </c>
      <c r="D53" s="96">
        <f t="shared" si="1"/>
        <v>924927.62570986059</v>
      </c>
      <c r="E53" s="138">
        <v>41</v>
      </c>
      <c r="F53" s="127">
        <v>1.9533983465156761</v>
      </c>
    </row>
    <row r="54" spans="1:6" s="5" customFormat="1" ht="10.199999999999999" x14ac:dyDescent="0.2">
      <c r="A54" s="7" t="s">
        <v>31</v>
      </c>
      <c r="B54" s="125">
        <v>1707</v>
      </c>
      <c r="C54" s="137">
        <v>1440547444</v>
      </c>
      <c r="D54" s="96">
        <f t="shared" si="1"/>
        <v>843905.94258933805</v>
      </c>
      <c r="E54" s="138">
        <v>43</v>
      </c>
      <c r="F54" s="189">
        <v>2.008629293760352</v>
      </c>
    </row>
    <row r="55" spans="1:6" s="5" customFormat="1" ht="10.199999999999999" x14ac:dyDescent="0.2">
      <c r="A55" s="7"/>
      <c r="B55" s="78" t="s">
        <v>65</v>
      </c>
      <c r="C55" s="78"/>
      <c r="D55" s="96"/>
      <c r="E55" s="80"/>
      <c r="F55" s="81"/>
    </row>
    <row r="56" spans="1:6" s="50" customFormat="1" ht="10.199999999999999" x14ac:dyDescent="0.2">
      <c r="A56" s="29" t="s">
        <v>0</v>
      </c>
      <c r="B56" s="83">
        <f>SUM(B43:B55)</f>
        <v>18484</v>
      </c>
      <c r="C56" s="83">
        <f>SUM(C43:C55)</f>
        <v>14157474398</v>
      </c>
      <c r="D56" s="97">
        <f>C56/B56</f>
        <v>765931.31346028997</v>
      </c>
      <c r="E56" s="85">
        <f>(($C43*E43)+($C44*E44)+($C45*E45)+($C46*E46)+($C47*E47)+($C48*E48)+($C49*E49)+($C50*E50)+($C51*E51)+($C52*E52)+($C53*E53)+($C54*E54))/$C56</f>
        <v>41.892717064901454</v>
      </c>
      <c r="F56" s="86">
        <f>(($C43*F43)+($C44*F44)+($C45*F45)+($C46*F46)+($C47*F47)+($C48*F48)+($C49*F49)+($C50*F50)+($C51*F51)+($C52*F52)+($C53*F53)+($C54*F54))/$C56</f>
        <v>2.0047003445218663</v>
      </c>
    </row>
    <row r="57" spans="1:6" s="5" customFormat="1" ht="10.199999999999999" x14ac:dyDescent="0.2">
      <c r="A57" s="32"/>
      <c r="B57" s="87"/>
      <c r="C57" s="87"/>
      <c r="D57" s="98"/>
      <c r="E57" s="88"/>
      <c r="F57" s="89"/>
    </row>
    <row r="58" spans="1:6" s="5" customFormat="1" ht="10.199999999999999" x14ac:dyDescent="0.2">
      <c r="A58" s="9" t="s">
        <v>79</v>
      </c>
      <c r="B58" s="78"/>
      <c r="C58" s="78"/>
      <c r="D58" s="99"/>
      <c r="E58" s="80"/>
      <c r="F58" s="81"/>
    </row>
    <row r="59" spans="1:6" s="5" customFormat="1" ht="10.199999999999999" x14ac:dyDescent="0.2">
      <c r="A59" s="7" t="s">
        <v>20</v>
      </c>
      <c r="B59" s="78"/>
      <c r="C59" s="78"/>
      <c r="D59" s="99"/>
      <c r="E59" s="80"/>
      <c r="F59" s="81"/>
    </row>
    <row r="60" spans="1:6" s="5" customFormat="1" ht="10.199999999999999" x14ac:dyDescent="0.2">
      <c r="A60" s="7" t="s">
        <v>21</v>
      </c>
      <c r="B60" s="78"/>
      <c r="C60" s="78"/>
      <c r="D60" s="99"/>
      <c r="E60" s="80"/>
      <c r="F60" s="81"/>
    </row>
    <row r="61" spans="1:6" s="5" customFormat="1" ht="10.199999999999999" x14ac:dyDescent="0.2">
      <c r="A61" s="7" t="s">
        <v>22</v>
      </c>
      <c r="B61" s="78"/>
      <c r="C61" s="78"/>
      <c r="D61" s="99"/>
      <c r="E61" s="80"/>
      <c r="F61" s="81"/>
    </row>
    <row r="62" spans="1:6" s="5" customFormat="1" ht="10.199999999999999" x14ac:dyDescent="0.2">
      <c r="A62" s="7" t="s">
        <v>23</v>
      </c>
      <c r="B62" s="78"/>
      <c r="C62" s="78"/>
      <c r="D62" s="99"/>
      <c r="E62" s="80"/>
      <c r="F62" s="81"/>
    </row>
    <row r="63" spans="1:6" s="5" customFormat="1" ht="10.199999999999999" x14ac:dyDescent="0.2">
      <c r="A63" s="7" t="s">
        <v>24</v>
      </c>
      <c r="B63" s="78"/>
      <c r="C63" s="78"/>
      <c r="D63" s="99"/>
      <c r="E63" s="80"/>
      <c r="F63" s="81"/>
    </row>
    <row r="64" spans="1:6" s="5" customFormat="1" ht="10.199999999999999" x14ac:dyDescent="0.2">
      <c r="A64" s="7" t="s">
        <v>25</v>
      </c>
      <c r="B64" s="78"/>
      <c r="C64" s="78"/>
      <c r="D64" s="99"/>
      <c r="E64" s="80"/>
      <c r="F64" s="81"/>
    </row>
    <row r="65" spans="1:6" s="5" customFormat="1" ht="10.199999999999999" x14ac:dyDescent="0.2">
      <c r="A65" s="7" t="s">
        <v>26</v>
      </c>
      <c r="B65" s="78"/>
      <c r="C65" s="78"/>
      <c r="D65" s="99"/>
      <c r="E65" s="80"/>
      <c r="F65" s="81"/>
    </row>
    <row r="66" spans="1:6" s="5" customFormat="1" ht="10.199999999999999" x14ac:dyDescent="0.2">
      <c r="A66" s="7" t="s">
        <v>27</v>
      </c>
      <c r="B66" s="78"/>
      <c r="C66" s="78"/>
      <c r="D66" s="99"/>
      <c r="E66" s="80"/>
      <c r="F66" s="81"/>
    </row>
    <row r="67" spans="1:6" s="5" customFormat="1" ht="10.199999999999999" x14ac:dyDescent="0.2">
      <c r="A67" s="7" t="s">
        <v>28</v>
      </c>
      <c r="B67" s="78"/>
      <c r="C67" s="78"/>
      <c r="D67" s="99"/>
      <c r="E67" s="80"/>
      <c r="F67" s="81"/>
    </row>
    <row r="68" spans="1:6" s="5" customFormat="1" ht="10.199999999999999" x14ac:dyDescent="0.2">
      <c r="A68" s="7" t="s">
        <v>29</v>
      </c>
      <c r="B68" s="78"/>
      <c r="C68" s="78"/>
      <c r="D68" s="99"/>
      <c r="E68" s="80"/>
      <c r="F68" s="81"/>
    </row>
    <row r="69" spans="1:6" s="5" customFormat="1" ht="10.199999999999999" x14ac:dyDescent="0.2">
      <c r="A69" s="7" t="s">
        <v>30</v>
      </c>
      <c r="B69" s="78"/>
      <c r="C69" s="78"/>
      <c r="D69" s="99"/>
      <c r="E69" s="80"/>
      <c r="F69" s="81"/>
    </row>
    <row r="70" spans="1:6" s="5" customFormat="1" ht="10.199999999999999" x14ac:dyDescent="0.2">
      <c r="A70" s="7" t="s">
        <v>31</v>
      </c>
      <c r="B70" s="78">
        <v>111</v>
      </c>
      <c r="C70" s="78">
        <v>89020934</v>
      </c>
      <c r="D70" s="96">
        <f>C70/B70</f>
        <v>801990.39639639645</v>
      </c>
      <c r="E70" s="80">
        <v>53</v>
      </c>
      <c r="F70" s="81">
        <v>2.2446835564542607</v>
      </c>
    </row>
    <row r="71" spans="1:6" s="5" customFormat="1" ht="10.199999999999999" x14ac:dyDescent="0.2">
      <c r="A71" s="7"/>
      <c r="B71" s="78"/>
      <c r="C71" s="78"/>
      <c r="D71" s="99"/>
      <c r="E71" s="80"/>
      <c r="F71" s="81"/>
    </row>
    <row r="72" spans="1:6" s="50" customFormat="1" ht="10.199999999999999" x14ac:dyDescent="0.2">
      <c r="A72" s="29" t="s">
        <v>0</v>
      </c>
      <c r="B72" s="83">
        <f>SUM(B57:B70)</f>
        <v>111</v>
      </c>
      <c r="C72" s="83">
        <f>SUM(C57:C70)</f>
        <v>89020934</v>
      </c>
      <c r="D72" s="97">
        <f>C72/B72</f>
        <v>801990.39639639645</v>
      </c>
      <c r="E72" s="85">
        <f>(($C58*E58)+($C59*E59)+($C60*E60)+($C61*E61)+($C62*E62)+($C63*E63)+($C64*E64)+($C66*E66)+($C67*E67)+($C68*E68)+($C69*E69)+($C70*E70))/$C72</f>
        <v>53</v>
      </c>
      <c r="F72" s="86">
        <f>(($C58*F58)+($C59*F59)+($C60*F60)+($C61*F61)+($C62*F62)+($C63*F63)+($C64*F64)+($C66*F66)+($C67*F67)+($C68*F68)+($C69*F69)+($C70*F70))/$C72</f>
        <v>2.2446835564542607</v>
      </c>
    </row>
    <row r="73" spans="1:6" s="50" customFormat="1" ht="10.199999999999999" x14ac:dyDescent="0.2">
      <c r="A73" s="7"/>
      <c r="B73" s="78"/>
      <c r="C73" s="78"/>
      <c r="D73" s="99"/>
      <c r="E73" s="80"/>
      <c r="F73" s="81"/>
    </row>
    <row r="74" spans="1:6" s="50" customFormat="1" ht="10.199999999999999" x14ac:dyDescent="0.2">
      <c r="A74" s="9" t="s">
        <v>68</v>
      </c>
      <c r="B74" s="78"/>
      <c r="C74" s="78"/>
      <c r="D74" s="99"/>
      <c r="E74" s="80"/>
      <c r="F74" s="81"/>
    </row>
    <row r="75" spans="1:6" s="50" customFormat="1" ht="10.199999999999999" x14ac:dyDescent="0.2">
      <c r="A75" s="7" t="s">
        <v>20</v>
      </c>
      <c r="B75" s="136">
        <v>18</v>
      </c>
      <c r="C75" s="125">
        <v>10272426</v>
      </c>
      <c r="D75" s="125">
        <f>C75/B75</f>
        <v>570690.33333333337</v>
      </c>
      <c r="E75" s="138">
        <v>33</v>
      </c>
      <c r="F75" s="189">
        <v>1.8324565443450263</v>
      </c>
    </row>
    <row r="76" spans="1:6" s="50" customFormat="1" ht="10.199999999999999" x14ac:dyDescent="0.2">
      <c r="A76" s="7" t="s">
        <v>21</v>
      </c>
      <c r="B76" s="125">
        <v>7</v>
      </c>
      <c r="C76" s="180">
        <v>4130417</v>
      </c>
      <c r="D76" s="125">
        <f t="shared" ref="D76:D83" si="2">C76/B76</f>
        <v>590059.57142857148</v>
      </c>
      <c r="E76" s="176">
        <v>28</v>
      </c>
      <c r="F76" s="127">
        <v>1.8066584875086462</v>
      </c>
    </row>
    <row r="77" spans="1:6" s="50" customFormat="1" ht="10.199999999999999" x14ac:dyDescent="0.2">
      <c r="A77" s="7" t="s">
        <v>22</v>
      </c>
      <c r="B77" s="125">
        <v>13</v>
      </c>
      <c r="C77" s="125">
        <v>8291324</v>
      </c>
      <c r="D77" s="125">
        <f t="shared" si="2"/>
        <v>637794.15384615387</v>
      </c>
      <c r="E77" s="138">
        <v>22</v>
      </c>
      <c r="F77" s="127">
        <v>1.7583072028062103</v>
      </c>
    </row>
    <row r="78" spans="1:6" s="50" customFormat="1" ht="10.199999999999999" x14ac:dyDescent="0.2">
      <c r="A78" s="7" t="s">
        <v>23</v>
      </c>
      <c r="B78" s="125">
        <v>44</v>
      </c>
      <c r="C78" s="125">
        <v>31502027</v>
      </c>
      <c r="D78" s="125">
        <f t="shared" si="2"/>
        <v>715955.15909090906</v>
      </c>
      <c r="E78" s="138">
        <v>25</v>
      </c>
      <c r="F78" s="127">
        <v>1.7590417222993302</v>
      </c>
    </row>
    <row r="79" spans="1:6" s="50" customFormat="1" ht="10.199999999999999" x14ac:dyDescent="0.2">
      <c r="A79" s="7" t="s">
        <v>24</v>
      </c>
      <c r="B79" s="136">
        <v>14</v>
      </c>
      <c r="C79" s="180">
        <v>7565826</v>
      </c>
      <c r="D79" s="125">
        <f t="shared" si="2"/>
        <v>540416.14285714284</v>
      </c>
      <c r="E79" s="138">
        <v>25</v>
      </c>
      <c r="F79" s="189">
        <v>1.7711917786636913</v>
      </c>
    </row>
    <row r="80" spans="1:6" s="50" customFormat="1" ht="10.199999999999999" x14ac:dyDescent="0.2">
      <c r="A80" s="7" t="s">
        <v>25</v>
      </c>
      <c r="B80" s="74">
        <v>19</v>
      </c>
      <c r="C80" s="74">
        <v>15387432</v>
      </c>
      <c r="D80" s="125">
        <f t="shared" si="2"/>
        <v>809864.84210526315</v>
      </c>
      <c r="E80" s="82">
        <v>35</v>
      </c>
      <c r="F80" s="169">
        <v>1.8411096646925882</v>
      </c>
    </row>
    <row r="81" spans="1:6" s="50" customFormat="1" ht="10.199999999999999" x14ac:dyDescent="0.2">
      <c r="A81" s="7" t="s">
        <v>26</v>
      </c>
      <c r="B81" s="143">
        <v>37</v>
      </c>
      <c r="C81" s="143">
        <v>27160801</v>
      </c>
      <c r="D81" s="125">
        <f t="shared" si="2"/>
        <v>734075.70270270272</v>
      </c>
      <c r="E81" s="80">
        <v>30</v>
      </c>
      <c r="F81" s="191">
        <v>1.8076666115259266</v>
      </c>
    </row>
    <row r="82" spans="1:6" s="50" customFormat="1" ht="10.199999999999999" x14ac:dyDescent="0.2">
      <c r="A82" s="7" t="s">
        <v>27</v>
      </c>
      <c r="B82" s="143">
        <v>13</v>
      </c>
      <c r="C82" s="143">
        <v>5811052</v>
      </c>
      <c r="D82" s="125">
        <f t="shared" si="2"/>
        <v>447004</v>
      </c>
      <c r="E82" s="80">
        <v>30</v>
      </c>
      <c r="F82" s="191">
        <v>1.7973017759951211</v>
      </c>
    </row>
    <row r="83" spans="1:6" s="50" customFormat="1" ht="10.199999999999999" x14ac:dyDescent="0.2">
      <c r="A83" s="7" t="s">
        <v>28</v>
      </c>
      <c r="B83" s="143">
        <v>10</v>
      </c>
      <c r="C83" s="143">
        <v>6154908</v>
      </c>
      <c r="D83" s="125">
        <f t="shared" si="2"/>
        <v>615490.80000000005</v>
      </c>
      <c r="E83" s="80">
        <v>23</v>
      </c>
      <c r="F83" s="191">
        <v>1.7734331333628381</v>
      </c>
    </row>
    <row r="84" spans="1:6" s="50" customFormat="1" ht="10.199999999999999" x14ac:dyDescent="0.2">
      <c r="A84" s="7" t="s">
        <v>29</v>
      </c>
      <c r="B84" s="136">
        <v>9</v>
      </c>
      <c r="C84" s="137">
        <v>5181509</v>
      </c>
      <c r="D84" s="125">
        <f>C84/B84</f>
        <v>575723.22222222225</v>
      </c>
      <c r="E84" s="138">
        <v>34</v>
      </c>
      <c r="F84" s="127">
        <v>1.8462353187073495</v>
      </c>
    </row>
    <row r="85" spans="1:6" s="50" customFormat="1" ht="10.199999999999999" x14ac:dyDescent="0.2">
      <c r="A85" s="7" t="s">
        <v>30</v>
      </c>
      <c r="B85" s="136">
        <v>102</v>
      </c>
      <c r="C85" s="137">
        <v>49271575</v>
      </c>
      <c r="D85" s="125">
        <f>C85/B85</f>
        <v>483054.65686274512</v>
      </c>
      <c r="E85" s="153">
        <v>34</v>
      </c>
      <c r="F85" s="127">
        <v>1.8359750551915581</v>
      </c>
    </row>
    <row r="86" spans="1:6" s="50" customFormat="1" ht="10.199999999999999" x14ac:dyDescent="0.2">
      <c r="A86" s="7" t="s">
        <v>31</v>
      </c>
      <c r="B86" s="142">
        <v>122</v>
      </c>
      <c r="C86" s="141">
        <v>67307475</v>
      </c>
      <c r="D86" s="125">
        <f>C86/B86</f>
        <v>551700.61475409835</v>
      </c>
      <c r="E86" s="82">
        <v>32</v>
      </c>
      <c r="F86" s="169">
        <v>1.8246134600948853</v>
      </c>
    </row>
    <row r="87" spans="1:6" s="50" customFormat="1" ht="10.199999999999999" x14ac:dyDescent="0.2">
      <c r="A87" s="7"/>
      <c r="B87" s="78"/>
      <c r="C87" s="78"/>
      <c r="D87" s="165"/>
      <c r="E87" s="80"/>
      <c r="F87" s="81"/>
    </row>
    <row r="88" spans="1:6" s="50" customFormat="1" ht="10.199999999999999" x14ac:dyDescent="0.2">
      <c r="A88" s="29" t="s">
        <v>0</v>
      </c>
      <c r="B88" s="83">
        <f>SUM(B74:B86)</f>
        <v>408</v>
      </c>
      <c r="C88" s="83">
        <f>SUM(C74:C86)</f>
        <v>238036772</v>
      </c>
      <c r="D88" s="97">
        <f>C88/B88</f>
        <v>583423.46078431373</v>
      </c>
      <c r="E88" s="85">
        <f>(($C75*E75)+($C76*E76)+($C77*E77)+($C78*E78)+($C79*E79)+($C80*E80)+($C81*E81)+($C82*E82)+($C83*E83)+($C84*E84)+($C85*E85)+($C86*E86))/$C88</f>
        <v>30.6182518598429</v>
      </c>
      <c r="F88" s="86">
        <f>(($C75*F75)+($C76*F76)+($C77*F77)+($C78*F78)+($C79*F79)+($C80*F80)+($C81*F81)+($C82*F82)+($C83*F83)+($C84*F84)+($C85*F85)+($C86*F86))/$C88</f>
        <v>1.8119199569300162</v>
      </c>
    </row>
    <row r="89" spans="1:6" s="50" customFormat="1" ht="10.199999999999999" x14ac:dyDescent="0.2">
      <c r="A89" s="9"/>
      <c r="B89" s="154"/>
      <c r="C89" s="154"/>
      <c r="D89" s="159"/>
      <c r="E89" s="155"/>
      <c r="F89" s="163"/>
    </row>
    <row r="90" spans="1:6" s="50" customFormat="1" ht="10.199999999999999" x14ac:dyDescent="0.2">
      <c r="A90" s="9" t="s">
        <v>71</v>
      </c>
      <c r="B90" s="154"/>
      <c r="C90" s="154"/>
      <c r="D90" s="94"/>
      <c r="E90" s="155"/>
      <c r="F90" s="164"/>
    </row>
    <row r="91" spans="1:6" s="50" customFormat="1" ht="10.199999999999999" x14ac:dyDescent="0.2">
      <c r="A91" s="7" t="s">
        <v>20</v>
      </c>
      <c r="B91" s="74">
        <v>460</v>
      </c>
      <c r="C91" s="141">
        <v>372220515</v>
      </c>
      <c r="D91" s="94">
        <f t="shared" ref="D91:D100" si="3">C91/B91</f>
        <v>809175.03260869568</v>
      </c>
      <c r="E91" s="82">
        <v>34</v>
      </c>
      <c r="F91" s="77">
        <v>1.9011805532803585</v>
      </c>
    </row>
    <row r="92" spans="1:6" s="50" customFormat="1" ht="10.199999999999999" x14ac:dyDescent="0.2">
      <c r="A92" s="7" t="s">
        <v>21</v>
      </c>
      <c r="B92" s="125">
        <v>324</v>
      </c>
      <c r="C92" s="137">
        <v>183055873</v>
      </c>
      <c r="D92" s="196">
        <f t="shared" si="3"/>
        <v>564987.26234567899</v>
      </c>
      <c r="E92" s="138">
        <v>34</v>
      </c>
      <c r="F92" s="190">
        <v>1.9170233576717859</v>
      </c>
    </row>
    <row r="93" spans="1:6" s="50" customFormat="1" ht="10.199999999999999" x14ac:dyDescent="0.2">
      <c r="A93" s="7" t="s">
        <v>22</v>
      </c>
      <c r="B93" s="193">
        <v>520</v>
      </c>
      <c r="C93" s="193">
        <v>552470915</v>
      </c>
      <c r="D93" s="196">
        <f t="shared" si="3"/>
        <v>1062444.0673076923</v>
      </c>
      <c r="E93" s="138">
        <v>27</v>
      </c>
      <c r="F93" s="190">
        <v>1.3498409903623614</v>
      </c>
    </row>
    <row r="94" spans="1:6" s="50" customFormat="1" ht="10.199999999999999" x14ac:dyDescent="0.2">
      <c r="A94" s="7" t="s">
        <v>23</v>
      </c>
      <c r="B94" s="125">
        <v>627</v>
      </c>
      <c r="C94" s="125">
        <v>649038221</v>
      </c>
      <c r="D94" s="196">
        <f t="shared" si="3"/>
        <v>1035148.677830941</v>
      </c>
      <c r="E94" s="138">
        <v>26</v>
      </c>
      <c r="F94" s="190">
        <v>1.274318943383151</v>
      </c>
    </row>
    <row r="95" spans="1:6" s="50" customFormat="1" ht="10.199999999999999" x14ac:dyDescent="0.2">
      <c r="A95" s="7" t="s">
        <v>24</v>
      </c>
      <c r="B95" s="125">
        <v>847</v>
      </c>
      <c r="C95" s="180">
        <v>628141740</v>
      </c>
      <c r="D95" s="196">
        <f t="shared" si="3"/>
        <v>741607.7213695395</v>
      </c>
      <c r="E95" s="138">
        <v>29</v>
      </c>
      <c r="F95" s="190">
        <v>1.5430437044352441</v>
      </c>
    </row>
    <row r="96" spans="1:6" s="50" customFormat="1" ht="10.199999999999999" x14ac:dyDescent="0.2">
      <c r="A96" s="7" t="s">
        <v>25</v>
      </c>
      <c r="B96" s="125">
        <v>479</v>
      </c>
      <c r="C96" s="180">
        <v>348765837</v>
      </c>
      <c r="D96" s="196">
        <f t="shared" si="3"/>
        <v>728112.39457202505</v>
      </c>
      <c r="E96" s="138">
        <v>29</v>
      </c>
      <c r="F96" s="190">
        <v>1.5226216968894233</v>
      </c>
    </row>
    <row r="97" spans="1:6" s="50" customFormat="1" ht="10.199999999999999" x14ac:dyDescent="0.2">
      <c r="A97" s="7" t="s">
        <v>26</v>
      </c>
      <c r="B97" s="53">
        <v>779</v>
      </c>
      <c r="C97" s="53">
        <v>545361630</v>
      </c>
      <c r="D97" s="196">
        <f t="shared" si="3"/>
        <v>700079.11424903723</v>
      </c>
      <c r="E97" s="211">
        <v>31</v>
      </c>
      <c r="F97" s="212">
        <v>1.6724895887890023</v>
      </c>
    </row>
    <row r="98" spans="1:6" s="50" customFormat="1" ht="10.199999999999999" x14ac:dyDescent="0.2">
      <c r="A98" s="7" t="s">
        <v>27</v>
      </c>
      <c r="B98" s="125">
        <v>497</v>
      </c>
      <c r="C98" s="180">
        <v>374334498</v>
      </c>
      <c r="D98" s="196">
        <f t="shared" si="3"/>
        <v>753188.12474849098</v>
      </c>
      <c r="E98" s="138">
        <v>30</v>
      </c>
      <c r="F98" s="127">
        <v>1.6091347680170263</v>
      </c>
    </row>
    <row r="99" spans="1:6" s="50" customFormat="1" ht="10.199999999999999" x14ac:dyDescent="0.2">
      <c r="A99" s="7" t="s">
        <v>28</v>
      </c>
      <c r="B99" s="53">
        <v>339</v>
      </c>
      <c r="C99" s="53">
        <v>276451203</v>
      </c>
      <c r="D99" s="196">
        <f t="shared" si="3"/>
        <v>815490.27433628321</v>
      </c>
      <c r="E99" s="211">
        <v>30</v>
      </c>
      <c r="F99" s="212">
        <v>1.6197361201209892</v>
      </c>
    </row>
    <row r="100" spans="1:6" s="50" customFormat="1" ht="10.199999999999999" x14ac:dyDescent="0.2">
      <c r="A100" s="7" t="s">
        <v>29</v>
      </c>
      <c r="B100" s="53">
        <v>254</v>
      </c>
      <c r="C100" s="53">
        <v>200099125</v>
      </c>
      <c r="D100" s="196">
        <f t="shared" si="3"/>
        <v>787791.83070866147</v>
      </c>
      <c r="E100" s="211">
        <v>30</v>
      </c>
      <c r="F100" s="212">
        <v>1.6662222567188663</v>
      </c>
    </row>
    <row r="101" spans="1:6" s="50" customFormat="1" ht="10.199999999999999" x14ac:dyDescent="0.2">
      <c r="A101" s="7" t="s">
        <v>30</v>
      </c>
      <c r="B101" s="125">
        <v>670</v>
      </c>
      <c r="C101" s="137">
        <v>442227698</v>
      </c>
      <c r="D101" s="196">
        <f>C101/B101</f>
        <v>660041.34029850748</v>
      </c>
      <c r="E101" s="138">
        <v>32</v>
      </c>
      <c r="F101" s="127">
        <v>1.7596977892144603</v>
      </c>
    </row>
    <row r="102" spans="1:6" s="50" customFormat="1" ht="10.199999999999999" x14ac:dyDescent="0.2">
      <c r="A102" s="7" t="s">
        <v>31</v>
      </c>
      <c r="B102" s="125">
        <v>352</v>
      </c>
      <c r="C102" s="137">
        <v>234512120</v>
      </c>
      <c r="D102" s="196">
        <f>C102/B102</f>
        <v>666227.61363636365</v>
      </c>
      <c r="E102" s="138">
        <v>31</v>
      </c>
      <c r="F102" s="127">
        <v>1.7176378788013174</v>
      </c>
    </row>
    <row r="103" spans="1:6" s="50" customFormat="1" ht="10.199999999999999" x14ac:dyDescent="0.2">
      <c r="A103" s="7"/>
      <c r="B103" s="154"/>
      <c r="C103" s="154"/>
      <c r="D103" s="162"/>
      <c r="E103" s="155"/>
      <c r="F103" s="156"/>
    </row>
    <row r="104" spans="1:6" s="50" customFormat="1" ht="10.199999999999999" x14ac:dyDescent="0.2">
      <c r="A104" s="29" t="s">
        <v>0</v>
      </c>
      <c r="B104" s="83">
        <f>SUM(B90:B102)</f>
        <v>6148</v>
      </c>
      <c r="C104" s="83">
        <f>SUM(C90:C102)</f>
        <v>4806679375</v>
      </c>
      <c r="D104" s="97">
        <f>C104/B104</f>
        <v>781828.13516590756</v>
      </c>
      <c r="E104" s="85">
        <f>(($C91*E91)+($C92*E92)+($C93*E93)+($C94*E94)+($C95*E95)+($C96*E96)+($C97*E97)+($C98*E98)+($C99*E99)+($C100*E100)+($C101*E101)+($C102*E102))/$C104</f>
        <v>29.720173033592449</v>
      </c>
      <c r="F104" s="86">
        <f>(($C91*F91)+($C92*F92)+($C93*F93)+($C94*F94)+($C95*F95)+($C96*F96)+($C97*F97)+($C98*F98)+($C99*F99)+($C100*F100)+($C101*F101)+($C102*F102))/$C104</f>
        <v>1.5828696469431085</v>
      </c>
    </row>
    <row r="105" spans="1:6" s="5" customFormat="1" ht="10.199999999999999" x14ac:dyDescent="0.2">
      <c r="A105" s="9"/>
      <c r="B105" s="154"/>
      <c r="C105" s="154"/>
      <c r="D105" s="160"/>
      <c r="E105" s="155"/>
      <c r="F105" s="156"/>
    </row>
    <row r="106" spans="1:6" s="5" customFormat="1" ht="10.199999999999999" x14ac:dyDescent="0.2">
      <c r="A106" s="9" t="s">
        <v>73</v>
      </c>
      <c r="B106" s="154"/>
      <c r="C106" s="154"/>
      <c r="D106" s="160"/>
      <c r="E106" s="155"/>
      <c r="F106" s="156"/>
    </row>
    <row r="107" spans="1:6" s="5" customFormat="1" ht="10.199999999999999" x14ac:dyDescent="0.2">
      <c r="A107" s="7" t="s">
        <v>20</v>
      </c>
      <c r="B107" s="136">
        <v>462</v>
      </c>
      <c r="C107" s="137">
        <v>235350883</v>
      </c>
      <c r="D107" s="197">
        <f t="shared" ref="D107:D117" si="4">C107/B107</f>
        <v>509417.49567099568</v>
      </c>
      <c r="E107" s="138">
        <v>54</v>
      </c>
      <c r="F107" s="127">
        <v>2.1903587011398638</v>
      </c>
    </row>
    <row r="108" spans="1:6" s="5" customFormat="1" ht="10.199999999999999" x14ac:dyDescent="0.2">
      <c r="A108" s="7" t="s">
        <v>21</v>
      </c>
      <c r="B108" s="125">
        <v>131</v>
      </c>
      <c r="C108" s="180">
        <v>61845618</v>
      </c>
      <c r="D108" s="197">
        <f t="shared" si="4"/>
        <v>472103.95419847331</v>
      </c>
      <c r="E108" s="176">
        <v>50</v>
      </c>
      <c r="F108" s="127">
        <v>2.1778428861362498</v>
      </c>
    </row>
    <row r="109" spans="1:6" s="5" customFormat="1" ht="10.199999999999999" x14ac:dyDescent="0.2">
      <c r="A109" s="7" t="s">
        <v>22</v>
      </c>
      <c r="B109" s="125">
        <v>88</v>
      </c>
      <c r="C109" s="125">
        <v>47105452</v>
      </c>
      <c r="D109" s="197">
        <f t="shared" si="4"/>
        <v>535289.22727272729</v>
      </c>
      <c r="E109" s="138">
        <v>52</v>
      </c>
      <c r="F109" s="190">
        <v>2.1650205628002466</v>
      </c>
    </row>
    <row r="110" spans="1:6" s="5" customFormat="1" ht="10.199999999999999" x14ac:dyDescent="0.2">
      <c r="A110" s="7" t="s">
        <v>23</v>
      </c>
      <c r="B110" s="125">
        <v>69</v>
      </c>
      <c r="C110" s="125">
        <v>33578873</v>
      </c>
      <c r="D110" s="197">
        <f t="shared" si="4"/>
        <v>486650.33333333331</v>
      </c>
      <c r="E110" s="138">
        <v>50</v>
      </c>
      <c r="F110" s="190">
        <v>2.18438810022004</v>
      </c>
    </row>
    <row r="111" spans="1:6" s="5" customFormat="1" ht="10.199999999999999" x14ac:dyDescent="0.2">
      <c r="A111" s="7" t="s">
        <v>24</v>
      </c>
      <c r="B111" s="125">
        <v>40</v>
      </c>
      <c r="C111" s="180">
        <v>20375241</v>
      </c>
      <c r="D111" s="197">
        <f t="shared" si="4"/>
        <v>509381.02500000002</v>
      </c>
      <c r="E111" s="138">
        <v>50</v>
      </c>
      <c r="F111" s="190">
        <v>2.1647138995803781</v>
      </c>
    </row>
    <row r="112" spans="1:6" s="5" customFormat="1" ht="10.199999999999999" x14ac:dyDescent="0.2">
      <c r="A112" s="7" t="s">
        <v>25</v>
      </c>
      <c r="B112" s="125">
        <v>133</v>
      </c>
      <c r="C112" s="125">
        <v>76878697</v>
      </c>
      <c r="D112" s="197">
        <f t="shared" si="4"/>
        <v>578035.31578947371</v>
      </c>
      <c r="E112" s="138">
        <v>54</v>
      </c>
      <c r="F112" s="190">
        <v>2.1743530564780515</v>
      </c>
    </row>
    <row r="113" spans="1:6" s="5" customFormat="1" ht="10.199999999999999" x14ac:dyDescent="0.2">
      <c r="A113" s="7" t="s">
        <v>26</v>
      </c>
      <c r="B113" s="125">
        <v>123</v>
      </c>
      <c r="C113" s="125">
        <v>61382132</v>
      </c>
      <c r="D113" s="197">
        <f t="shared" si="4"/>
        <v>499041.72357723577</v>
      </c>
      <c r="E113" s="138">
        <v>52</v>
      </c>
      <c r="F113" s="127">
        <v>2.1863652080380653</v>
      </c>
    </row>
    <row r="114" spans="1:6" s="5" customFormat="1" ht="10.199999999999999" x14ac:dyDescent="0.2">
      <c r="A114" s="7" t="s">
        <v>27</v>
      </c>
      <c r="B114" s="125">
        <v>70</v>
      </c>
      <c r="C114" s="125">
        <v>24990003</v>
      </c>
      <c r="D114" s="197">
        <f t="shared" si="4"/>
        <v>357000.04285714286</v>
      </c>
      <c r="E114" s="213">
        <v>48</v>
      </c>
      <c r="F114" s="127">
        <v>2.2000000000000002</v>
      </c>
    </row>
    <row r="115" spans="1:6" s="5" customFormat="1" ht="10.199999999999999" x14ac:dyDescent="0.2">
      <c r="A115" s="7" t="s">
        <v>28</v>
      </c>
      <c r="B115" s="125">
        <v>48</v>
      </c>
      <c r="C115" s="125">
        <v>17641818</v>
      </c>
      <c r="D115" s="197">
        <f t="shared" si="4"/>
        <v>367537.875</v>
      </c>
      <c r="E115" s="214">
        <v>50</v>
      </c>
      <c r="F115" s="127">
        <v>2.2000000000000002</v>
      </c>
    </row>
    <row r="116" spans="1:6" s="5" customFormat="1" ht="10.199999999999999" x14ac:dyDescent="0.2">
      <c r="A116" s="7" t="s">
        <v>29</v>
      </c>
      <c r="B116" s="125">
        <v>54</v>
      </c>
      <c r="C116" s="125">
        <v>20239284</v>
      </c>
      <c r="D116" s="197">
        <f t="shared" si="4"/>
        <v>374801.55555555556</v>
      </c>
      <c r="E116" s="214">
        <v>53</v>
      </c>
      <c r="F116" s="177">
        <v>2.2000000000000002</v>
      </c>
    </row>
    <row r="117" spans="1:6" s="5" customFormat="1" ht="10.199999999999999" x14ac:dyDescent="0.2">
      <c r="A117" s="7" t="s">
        <v>30</v>
      </c>
      <c r="B117" s="125">
        <v>167</v>
      </c>
      <c r="C117" s="125">
        <v>79848917</v>
      </c>
      <c r="D117" s="197">
        <f t="shared" si="4"/>
        <v>478137.22754491016</v>
      </c>
      <c r="E117" s="213">
        <v>52</v>
      </c>
      <c r="F117" s="127">
        <v>2.1779917490928526</v>
      </c>
    </row>
    <row r="118" spans="1:6" s="5" customFormat="1" ht="10.199999999999999" x14ac:dyDescent="0.2">
      <c r="A118" s="7" t="s">
        <v>31</v>
      </c>
      <c r="B118" s="78">
        <v>427</v>
      </c>
      <c r="C118" s="78">
        <v>207445336</v>
      </c>
      <c r="D118" s="197">
        <f>C118/B118</f>
        <v>485820.45901639346</v>
      </c>
      <c r="E118" s="80">
        <v>53</v>
      </c>
      <c r="F118" s="81">
        <v>2.1900964097838287</v>
      </c>
    </row>
    <row r="119" spans="1:6" s="5" customFormat="1" ht="10.199999999999999" x14ac:dyDescent="0.2">
      <c r="A119" s="9"/>
      <c r="B119" s="154"/>
      <c r="C119" s="154"/>
      <c r="D119" s="198"/>
      <c r="E119" s="155"/>
      <c r="F119" s="156"/>
    </row>
    <row r="120" spans="1:6" s="50" customFormat="1" ht="10.199999999999999" x14ac:dyDescent="0.2">
      <c r="A120" s="29" t="s">
        <v>0</v>
      </c>
      <c r="B120" s="83">
        <f>SUM(B107:B119)</f>
        <v>1812</v>
      </c>
      <c r="C120" s="83">
        <f>SUM(C107:C119)</f>
        <v>886682254</v>
      </c>
      <c r="D120" s="199">
        <f>C120/B120</f>
        <v>489338.99227373069</v>
      </c>
      <c r="E120" s="85">
        <f>(($C107*E107)+($C108*E108)+($C109*E109)+($C110*E110)+($C111*E111)+($C112*E112)+($C113*E113)+($C114*E114)+($C115*E115)+($C116*E116)+($C117*E117)+($C118*E118))/$C120</f>
        <v>52.547321958695704</v>
      </c>
      <c r="F120" s="86">
        <f>(($C107*F107)+($C108*F108)+($C109*F109)+($C110*F110)+($C111*F111)+($C112*F112)+($C113*F113)+($C114*F114)+($C115*F115)+($C116*F116)+($C117*F117)+($C118*F118))/$C120</f>
        <v>2.1851685896039146</v>
      </c>
    </row>
    <row r="121" spans="1:6" s="50" customFormat="1" ht="10.199999999999999" x14ac:dyDescent="0.2">
      <c r="A121" s="32"/>
      <c r="B121" s="87"/>
      <c r="C121" s="87"/>
      <c r="D121" s="98"/>
      <c r="E121" s="88"/>
      <c r="F121" s="89"/>
    </row>
    <row r="122" spans="1:6" s="50" customFormat="1" ht="10.199999999999999" x14ac:dyDescent="0.2">
      <c r="A122" s="9" t="s">
        <v>33</v>
      </c>
      <c r="B122" s="78"/>
      <c r="C122" s="78"/>
      <c r="D122" s="99"/>
      <c r="E122" s="80"/>
      <c r="F122" s="81"/>
    </row>
    <row r="123" spans="1:6" s="50" customFormat="1" ht="10.199999999999999" x14ac:dyDescent="0.2">
      <c r="A123" s="7" t="s">
        <v>20</v>
      </c>
      <c r="B123" s="136">
        <v>160</v>
      </c>
      <c r="C123" s="125">
        <v>64752212</v>
      </c>
      <c r="D123" s="95">
        <f t="shared" ref="D123:D134" si="5">C123/B123</f>
        <v>404701.32500000001</v>
      </c>
      <c r="E123" s="138">
        <v>31</v>
      </c>
      <c r="F123" s="189">
        <v>2.0328985363465266</v>
      </c>
    </row>
    <row r="124" spans="1:6" s="50" customFormat="1" ht="10.199999999999999" x14ac:dyDescent="0.2">
      <c r="A124" s="7" t="s">
        <v>21</v>
      </c>
      <c r="B124" s="125">
        <v>79</v>
      </c>
      <c r="C124" s="180">
        <v>32011681</v>
      </c>
      <c r="D124" s="124">
        <f t="shared" si="5"/>
        <v>405211.15189873416</v>
      </c>
      <c r="E124" s="176">
        <v>27</v>
      </c>
      <c r="F124" s="127">
        <v>2.0341479536797835</v>
      </c>
    </row>
    <row r="125" spans="1:6" s="50" customFormat="1" ht="10.199999999999999" x14ac:dyDescent="0.2">
      <c r="A125" s="7" t="s">
        <v>22</v>
      </c>
      <c r="B125" s="125">
        <v>426</v>
      </c>
      <c r="C125" s="125">
        <v>251876799</v>
      </c>
      <c r="D125" s="124">
        <f t="shared" si="5"/>
        <v>591260.09154929582</v>
      </c>
      <c r="E125" s="138">
        <v>43</v>
      </c>
      <c r="F125" s="127">
        <v>1.8873775320211212</v>
      </c>
    </row>
    <row r="126" spans="1:6" s="50" customFormat="1" ht="10.199999999999999" x14ac:dyDescent="0.2">
      <c r="A126" s="7" t="s">
        <v>23</v>
      </c>
      <c r="B126" s="125">
        <v>380</v>
      </c>
      <c r="C126" s="125">
        <v>242805419</v>
      </c>
      <c r="D126" s="124">
        <f t="shared" si="5"/>
        <v>638961.62894736847</v>
      </c>
      <c r="E126" s="138">
        <v>39</v>
      </c>
      <c r="F126" s="127">
        <v>1.8678711365169325</v>
      </c>
    </row>
    <row r="127" spans="1:6" s="50" customFormat="1" ht="10.199999999999999" x14ac:dyDescent="0.2">
      <c r="A127" s="7" t="s">
        <v>24</v>
      </c>
      <c r="B127" s="125">
        <v>111</v>
      </c>
      <c r="C127" s="180">
        <v>67562124</v>
      </c>
      <c r="D127" s="96">
        <f t="shared" si="5"/>
        <v>608667.78378378379</v>
      </c>
      <c r="E127" s="138">
        <v>40</v>
      </c>
      <c r="F127" s="189">
        <v>1.8492489934153047</v>
      </c>
    </row>
    <row r="128" spans="1:6" s="50" customFormat="1" ht="10.199999999999999" x14ac:dyDescent="0.2">
      <c r="A128" s="7" t="s">
        <v>25</v>
      </c>
      <c r="B128" s="74">
        <v>115</v>
      </c>
      <c r="C128" s="74">
        <v>65247916</v>
      </c>
      <c r="D128" s="96">
        <f t="shared" si="5"/>
        <v>567373.1826086957</v>
      </c>
      <c r="E128" s="82">
        <v>39</v>
      </c>
      <c r="F128" s="169">
        <v>1.8968320464058959</v>
      </c>
    </row>
    <row r="129" spans="1:6" s="50" customFormat="1" ht="10.199999999999999" x14ac:dyDescent="0.2">
      <c r="A129" s="7" t="s">
        <v>26</v>
      </c>
      <c r="B129" s="78">
        <v>91</v>
      </c>
      <c r="C129" s="78">
        <v>48245877</v>
      </c>
      <c r="D129" s="96">
        <f t="shared" si="5"/>
        <v>530174.47252747254</v>
      </c>
      <c r="E129" s="80">
        <v>38</v>
      </c>
      <c r="F129" s="81">
        <v>1.9120005978956502</v>
      </c>
    </row>
    <row r="130" spans="1:6" s="50" customFormat="1" ht="10.199999999999999" x14ac:dyDescent="0.2">
      <c r="A130" s="7" t="s">
        <v>27</v>
      </c>
      <c r="B130" s="74">
        <v>489</v>
      </c>
      <c r="C130" s="74">
        <v>315508593</v>
      </c>
      <c r="D130" s="96">
        <f t="shared" si="5"/>
        <v>645211.84662576683</v>
      </c>
      <c r="E130" s="80">
        <v>40</v>
      </c>
      <c r="F130" s="81">
        <v>1.8924851355791759</v>
      </c>
    </row>
    <row r="131" spans="1:6" s="50" customFormat="1" ht="10.199999999999999" x14ac:dyDescent="0.2">
      <c r="A131" s="7" t="s">
        <v>28</v>
      </c>
      <c r="B131" s="136">
        <v>373</v>
      </c>
      <c r="C131" s="137">
        <v>248291650</v>
      </c>
      <c r="D131" s="96">
        <f t="shared" si="5"/>
        <v>665661.26005361928</v>
      </c>
      <c r="E131" s="138">
        <v>40</v>
      </c>
      <c r="F131" s="127">
        <v>1.8595277928194525</v>
      </c>
    </row>
    <row r="132" spans="1:6" s="50" customFormat="1" ht="10.199999999999999" x14ac:dyDescent="0.2">
      <c r="A132" s="145" t="s">
        <v>29</v>
      </c>
      <c r="B132" s="172">
        <v>179</v>
      </c>
      <c r="C132" s="133">
        <v>114212534</v>
      </c>
      <c r="D132" s="96">
        <f t="shared" si="5"/>
        <v>638058.84916201117</v>
      </c>
      <c r="E132" s="80">
        <v>37</v>
      </c>
      <c r="F132" s="81">
        <v>1.8886200214242685</v>
      </c>
    </row>
    <row r="133" spans="1:6" s="50" customFormat="1" ht="10.199999999999999" x14ac:dyDescent="0.2">
      <c r="A133" s="145" t="s">
        <v>30</v>
      </c>
      <c r="B133" s="171">
        <v>303</v>
      </c>
      <c r="C133" s="141">
        <v>191813552</v>
      </c>
      <c r="D133" s="96">
        <f t="shared" si="5"/>
        <v>633048.02640264027</v>
      </c>
      <c r="E133" s="82">
        <v>38</v>
      </c>
      <c r="F133" s="169">
        <v>2.0256890588731706</v>
      </c>
    </row>
    <row r="134" spans="1:6" s="50" customFormat="1" ht="10.199999999999999" x14ac:dyDescent="0.2">
      <c r="A134" s="145" t="s">
        <v>31</v>
      </c>
      <c r="B134" s="125">
        <v>264</v>
      </c>
      <c r="C134" s="125">
        <v>167471986</v>
      </c>
      <c r="D134" s="96">
        <f t="shared" si="5"/>
        <v>634363.58333333337</v>
      </c>
      <c r="E134" s="138">
        <v>36</v>
      </c>
      <c r="F134" s="190">
        <v>1.9790504410689918</v>
      </c>
    </row>
    <row r="135" spans="1:6" s="50" customFormat="1" ht="10.199999999999999" x14ac:dyDescent="0.2">
      <c r="A135" s="7"/>
      <c r="B135" s="78"/>
      <c r="C135" s="78"/>
      <c r="D135" s="96"/>
      <c r="E135" s="80"/>
      <c r="F135" s="81"/>
    </row>
    <row r="136" spans="1:6" s="50" customFormat="1" ht="10.199999999999999" x14ac:dyDescent="0.2">
      <c r="A136" s="29" t="s">
        <v>0</v>
      </c>
      <c r="B136" s="83">
        <f>SUM(B123:B135)</f>
        <v>2970</v>
      </c>
      <c r="C136" s="83">
        <f>SUM(C123:C135)</f>
        <v>1809800343</v>
      </c>
      <c r="D136" s="97">
        <f>C136/B136</f>
        <v>609360.38484848489</v>
      </c>
      <c r="E136" s="85">
        <f>(($C123*E123)+($C124*E124)+($C125*E125)+($C126*E126)+($C127*E127)+($C128*E128)+($C129*E129)+($C130*E130)+($C131*E131)+($C132*E132)+($C133*E133)+($C134*E134))/$C136</f>
        <v>38.870599670894194</v>
      </c>
      <c r="F136" s="86">
        <f>(($C123*F123)+($C124*F124)+($C125*F125)+($C126*F126)+($C127*F127)+($C128*F128)+($C129*F129)+($C130*F130)+($C131*F131)+($C132*F132)+($C133*F133)+($C134*F134))/$C136</f>
        <v>1.9124272191664624</v>
      </c>
    </row>
    <row r="137" spans="1:6" s="50" customFormat="1" ht="10.199999999999999" x14ac:dyDescent="0.2">
      <c r="A137" s="9"/>
      <c r="B137" s="154"/>
      <c r="C137" s="154"/>
      <c r="D137" s="159"/>
      <c r="E137" s="155"/>
      <c r="F137" s="156"/>
    </row>
    <row r="138" spans="1:6" s="50" customFormat="1" ht="10.199999999999999" x14ac:dyDescent="0.2">
      <c r="A138" s="9" t="s">
        <v>76</v>
      </c>
      <c r="B138" s="154"/>
      <c r="C138" s="154"/>
      <c r="D138" s="160"/>
      <c r="E138" s="155"/>
      <c r="F138" s="156"/>
    </row>
    <row r="139" spans="1:6" s="50" customFormat="1" ht="10.199999999999999" x14ac:dyDescent="0.2">
      <c r="A139" s="7" t="s">
        <v>20</v>
      </c>
      <c r="B139" s="53">
        <v>0</v>
      </c>
      <c r="C139" s="53">
        <v>0</v>
      </c>
      <c r="D139" s="96">
        <v>0</v>
      </c>
      <c r="E139" s="206">
        <v>0</v>
      </c>
      <c r="F139" s="25">
        <v>0</v>
      </c>
    </row>
    <row r="140" spans="1:6" s="50" customFormat="1" ht="10.199999999999999" x14ac:dyDescent="0.2">
      <c r="A140" s="7" t="s">
        <v>21</v>
      </c>
      <c r="B140" s="136">
        <v>78</v>
      </c>
      <c r="C140" s="125">
        <v>33079093</v>
      </c>
      <c r="D140" s="96">
        <f>C140/B140</f>
        <v>424090.93589743588</v>
      </c>
      <c r="E140" s="153">
        <v>45</v>
      </c>
      <c r="F140" s="127">
        <v>1.92</v>
      </c>
    </row>
    <row r="141" spans="1:6" s="50" customFormat="1" ht="10.199999999999999" x14ac:dyDescent="0.2">
      <c r="A141" s="7" t="s">
        <v>22</v>
      </c>
      <c r="B141" s="125">
        <v>17</v>
      </c>
      <c r="C141" s="125">
        <v>7044710</v>
      </c>
      <c r="D141" s="96">
        <f>C141/B141</f>
        <v>414394.70588235295</v>
      </c>
      <c r="E141" s="138">
        <v>41</v>
      </c>
      <c r="F141" s="138">
        <v>1.92</v>
      </c>
    </row>
    <row r="142" spans="1:6" s="50" customFormat="1" ht="10.199999999999999" x14ac:dyDescent="0.2">
      <c r="A142" s="7" t="s">
        <v>23</v>
      </c>
      <c r="B142" s="203">
        <v>0</v>
      </c>
      <c r="C142" s="203">
        <v>0</v>
      </c>
      <c r="D142" s="96">
        <v>0</v>
      </c>
      <c r="E142" s="204">
        <v>0</v>
      </c>
      <c r="F142" s="205">
        <v>0</v>
      </c>
    </row>
    <row r="143" spans="1:6" s="50" customFormat="1" ht="10.199999999999999" x14ac:dyDescent="0.2">
      <c r="A143" s="7" t="s">
        <v>24</v>
      </c>
      <c r="B143" s="18">
        <v>0</v>
      </c>
      <c r="C143" s="18">
        <v>0</v>
      </c>
      <c r="D143" s="196">
        <v>0</v>
      </c>
      <c r="E143" s="204">
        <v>0</v>
      </c>
      <c r="F143" s="205">
        <v>0</v>
      </c>
    </row>
    <row r="144" spans="1:6" s="50" customFormat="1" ht="10.199999999999999" x14ac:dyDescent="0.2">
      <c r="A144" s="7" t="s">
        <v>25</v>
      </c>
      <c r="B144" s="18">
        <v>0</v>
      </c>
      <c r="C144" s="18">
        <v>0</v>
      </c>
      <c r="D144" s="196">
        <v>0</v>
      </c>
      <c r="E144" s="204">
        <v>0</v>
      </c>
      <c r="F144" s="205">
        <v>0</v>
      </c>
    </row>
    <row r="145" spans="1:6" s="50" customFormat="1" ht="10.199999999999999" x14ac:dyDescent="0.2">
      <c r="A145" s="7" t="s">
        <v>26</v>
      </c>
      <c r="B145" s="18">
        <v>1</v>
      </c>
      <c r="C145" s="18">
        <v>950398</v>
      </c>
      <c r="D145" s="96">
        <f>C145/B145</f>
        <v>950398</v>
      </c>
      <c r="E145" s="204">
        <v>48</v>
      </c>
      <c r="F145" s="205">
        <v>1.92</v>
      </c>
    </row>
    <row r="146" spans="1:6" s="50" customFormat="1" ht="10.199999999999999" x14ac:dyDescent="0.2">
      <c r="A146" s="7" t="s">
        <v>27</v>
      </c>
      <c r="B146" s="18">
        <v>0</v>
      </c>
      <c r="C146" s="18">
        <v>0</v>
      </c>
      <c r="D146" s="96">
        <v>0</v>
      </c>
      <c r="E146" s="204">
        <v>0</v>
      </c>
      <c r="F146" s="205">
        <v>0</v>
      </c>
    </row>
    <row r="147" spans="1:6" s="50" customFormat="1" ht="10.199999999999999" x14ac:dyDescent="0.2">
      <c r="A147" s="7" t="s">
        <v>28</v>
      </c>
      <c r="B147" s="18">
        <v>0</v>
      </c>
      <c r="C147" s="18">
        <v>0</v>
      </c>
      <c r="D147" s="196">
        <v>0</v>
      </c>
      <c r="E147" s="204">
        <v>0</v>
      </c>
      <c r="F147" s="205">
        <v>0</v>
      </c>
    </row>
    <row r="148" spans="1:6" s="50" customFormat="1" ht="10.199999999999999" x14ac:dyDescent="0.2">
      <c r="A148" s="7" t="s">
        <v>29</v>
      </c>
      <c r="B148" s="18">
        <v>0</v>
      </c>
      <c r="C148" s="18">
        <v>0</v>
      </c>
      <c r="D148" s="196">
        <v>0</v>
      </c>
      <c r="E148" s="204">
        <v>0</v>
      </c>
      <c r="F148" s="205">
        <v>0</v>
      </c>
    </row>
    <row r="149" spans="1:6" s="50" customFormat="1" ht="10.199999999999999" x14ac:dyDescent="0.2">
      <c r="A149" s="7" t="s">
        <v>30</v>
      </c>
      <c r="B149" s="18">
        <v>0</v>
      </c>
      <c r="C149" s="18">
        <v>0</v>
      </c>
      <c r="D149" s="196">
        <v>0</v>
      </c>
      <c r="E149" s="204">
        <v>0</v>
      </c>
      <c r="F149" s="205">
        <v>0</v>
      </c>
    </row>
    <row r="150" spans="1:6" s="50" customFormat="1" ht="10.199999999999999" x14ac:dyDescent="0.2">
      <c r="A150" s="7" t="s">
        <v>31</v>
      </c>
      <c r="B150" s="18">
        <v>0</v>
      </c>
      <c r="C150" s="18">
        <v>0</v>
      </c>
      <c r="D150" s="196">
        <v>0</v>
      </c>
      <c r="E150" s="204">
        <v>0</v>
      </c>
      <c r="F150" s="205">
        <v>0</v>
      </c>
    </row>
    <row r="151" spans="1:6" s="50" customFormat="1" ht="10.199999999999999" x14ac:dyDescent="0.2">
      <c r="A151" s="9"/>
      <c r="B151" s="154"/>
      <c r="C151" s="154"/>
      <c r="D151" s="160"/>
      <c r="E151" s="156"/>
      <c r="F151" s="156"/>
    </row>
    <row r="152" spans="1:6" s="50" customFormat="1" ht="10.199999999999999" x14ac:dyDescent="0.2">
      <c r="A152" s="29" t="s">
        <v>0</v>
      </c>
      <c r="B152" s="83">
        <f>SUM(B139:B151)</f>
        <v>96</v>
      </c>
      <c r="C152" s="83">
        <f>SUM(C139:C151)</f>
        <v>41074201</v>
      </c>
      <c r="D152" s="97">
        <f>C152/B152</f>
        <v>427856.26041666669</v>
      </c>
      <c r="E152" s="85">
        <f>(($C139*E139)+($C140*E140)+($C141*E141)+($C142*E142)+($C143*E143)+($C144*E144)+($C145*E145)+($C146*E146)+($C147*E147)+($C148*E148)+($C149*E149)+($C150*E150))/$C152</f>
        <v>44.383368504234568</v>
      </c>
      <c r="F152" s="86">
        <f>(($C139*F139)+($C140*F140)+($C141*F141)+($C142*F142)+($C143*F143)+($C144*F144)+($C145*F145)+($C146*F146)+($C147*F147)+($C148*F148)+($C149*F149)+($C150*F150))/$C152</f>
        <v>1.9199999999999997</v>
      </c>
    </row>
    <row r="153" spans="1:6" s="5" customFormat="1" ht="10.199999999999999" x14ac:dyDescent="0.2">
      <c r="A153" s="9"/>
      <c r="B153" s="154"/>
      <c r="C153" s="154"/>
      <c r="D153" s="160"/>
      <c r="E153" s="155"/>
      <c r="F153" s="156"/>
    </row>
    <row r="154" spans="1:6" s="5" customFormat="1" ht="10.199999999999999" x14ac:dyDescent="0.2">
      <c r="A154" s="9" t="s">
        <v>78</v>
      </c>
      <c r="B154" s="78"/>
      <c r="C154" s="78"/>
      <c r="D154" s="99"/>
      <c r="E154" s="80"/>
      <c r="F154" s="81"/>
    </row>
    <row r="155" spans="1:6" s="69" customFormat="1" ht="12" x14ac:dyDescent="0.25">
      <c r="A155" s="7" t="s">
        <v>20</v>
      </c>
      <c r="B155" s="125">
        <v>91</v>
      </c>
      <c r="C155" s="137">
        <v>52221488</v>
      </c>
      <c r="D155" s="96">
        <f>C155/B155</f>
        <v>573862.50549450552</v>
      </c>
      <c r="E155" s="138">
        <v>46</v>
      </c>
      <c r="F155" s="190">
        <v>1.92</v>
      </c>
    </row>
    <row r="156" spans="1:6" s="5" customFormat="1" ht="10.199999999999999" x14ac:dyDescent="0.2">
      <c r="A156" s="7" t="s">
        <v>21</v>
      </c>
      <c r="B156" s="125">
        <v>51</v>
      </c>
      <c r="C156" s="180">
        <v>27311848</v>
      </c>
      <c r="D156" s="96">
        <f>C156/B156</f>
        <v>535526.43137254904</v>
      </c>
      <c r="E156" s="176">
        <v>44</v>
      </c>
      <c r="F156" s="127">
        <v>1.92</v>
      </c>
    </row>
    <row r="157" spans="1:6" s="5" customFormat="1" ht="10.199999999999999" x14ac:dyDescent="0.2">
      <c r="A157" s="7" t="s">
        <v>22</v>
      </c>
      <c r="B157" s="193">
        <v>39</v>
      </c>
      <c r="C157" s="193">
        <v>22892932</v>
      </c>
      <c r="D157" s="96">
        <f>C157/B157</f>
        <v>586998.25641025638</v>
      </c>
      <c r="E157" s="138">
        <v>44</v>
      </c>
      <c r="F157" s="190">
        <v>1.92</v>
      </c>
    </row>
    <row r="158" spans="1:6" s="5" customFormat="1" ht="10.199999999999999" x14ac:dyDescent="0.2">
      <c r="A158" s="7" t="s">
        <v>23</v>
      </c>
      <c r="B158" s="201">
        <v>0</v>
      </c>
      <c r="C158" s="201">
        <v>0</v>
      </c>
      <c r="D158" s="96">
        <v>0</v>
      </c>
      <c r="E158" s="202">
        <v>0</v>
      </c>
      <c r="F158" s="127">
        <v>0</v>
      </c>
    </row>
    <row r="159" spans="1:6" s="5" customFormat="1" ht="10.199999999999999" x14ac:dyDescent="0.2">
      <c r="A159" s="7" t="s">
        <v>24</v>
      </c>
      <c r="B159" s="125">
        <v>0</v>
      </c>
      <c r="C159" s="125">
        <v>0</v>
      </c>
      <c r="D159" s="96">
        <v>0</v>
      </c>
      <c r="E159" s="208">
        <v>0</v>
      </c>
      <c r="F159" s="177">
        <v>0</v>
      </c>
    </row>
    <row r="160" spans="1:6" s="5" customFormat="1" ht="10.199999999999999" x14ac:dyDescent="0.2">
      <c r="A160" s="7" t="s">
        <v>25</v>
      </c>
      <c r="B160" s="193">
        <v>63</v>
      </c>
      <c r="C160" s="193">
        <v>45442149</v>
      </c>
      <c r="D160" s="96">
        <f t="shared" ref="D160:D166" si="6">C160/B160</f>
        <v>721303.95238095243</v>
      </c>
      <c r="E160" s="138">
        <v>50</v>
      </c>
      <c r="F160" s="190">
        <v>1.92</v>
      </c>
    </row>
    <row r="161" spans="1:6" s="5" customFormat="1" ht="10.199999999999999" x14ac:dyDescent="0.2">
      <c r="A161" s="7" t="s">
        <v>26</v>
      </c>
      <c r="B161" s="78">
        <v>67</v>
      </c>
      <c r="C161" s="78">
        <v>37497303</v>
      </c>
      <c r="D161" s="96">
        <f t="shared" si="6"/>
        <v>559661.23880597018</v>
      </c>
      <c r="E161" s="80">
        <v>52</v>
      </c>
      <c r="F161" s="81">
        <v>1.92</v>
      </c>
    </row>
    <row r="162" spans="1:6" s="5" customFormat="1" ht="10.199999999999999" x14ac:dyDescent="0.2">
      <c r="A162" s="7" t="s">
        <v>27</v>
      </c>
      <c r="B162" s="78">
        <v>86</v>
      </c>
      <c r="C162" s="78">
        <v>56758471</v>
      </c>
      <c r="D162" s="96">
        <f t="shared" si="6"/>
        <v>659982.22093023255</v>
      </c>
      <c r="E162" s="80">
        <v>55</v>
      </c>
      <c r="F162" s="81">
        <v>1.92</v>
      </c>
    </row>
    <row r="163" spans="1:6" s="5" customFormat="1" ht="10.199999999999999" x14ac:dyDescent="0.2">
      <c r="A163" s="7" t="s">
        <v>28</v>
      </c>
      <c r="B163" s="142">
        <v>123</v>
      </c>
      <c r="C163" s="141">
        <v>76340818</v>
      </c>
      <c r="D163" s="96">
        <f t="shared" si="6"/>
        <v>620657.05691056908</v>
      </c>
      <c r="E163" s="82">
        <v>54</v>
      </c>
      <c r="F163" s="82">
        <v>1.92</v>
      </c>
    </row>
    <row r="164" spans="1:6" s="5" customFormat="1" ht="10.199999999999999" x14ac:dyDescent="0.2">
      <c r="A164" s="7" t="s">
        <v>29</v>
      </c>
      <c r="B164" s="78">
        <v>93</v>
      </c>
      <c r="C164" s="78">
        <v>61189092</v>
      </c>
      <c r="D164" s="96">
        <f t="shared" si="6"/>
        <v>657947.22580645164</v>
      </c>
      <c r="E164" s="80">
        <v>55</v>
      </c>
      <c r="F164" s="81">
        <v>1.92</v>
      </c>
    </row>
    <row r="165" spans="1:6" s="5" customFormat="1" ht="10.199999999999999" x14ac:dyDescent="0.2">
      <c r="A165" s="7" t="s">
        <v>30</v>
      </c>
      <c r="B165" s="136">
        <v>141</v>
      </c>
      <c r="C165" s="137">
        <v>126109546</v>
      </c>
      <c r="D165" s="96">
        <f t="shared" si="6"/>
        <v>894393.9432624114</v>
      </c>
      <c r="E165" s="138">
        <v>57</v>
      </c>
      <c r="F165" s="138">
        <v>1.92</v>
      </c>
    </row>
    <row r="166" spans="1:6" s="5" customFormat="1" ht="10.199999999999999" x14ac:dyDescent="0.2">
      <c r="A166" s="7" t="s">
        <v>31</v>
      </c>
      <c r="B166" s="125">
        <v>545</v>
      </c>
      <c r="C166" s="137">
        <v>592160335</v>
      </c>
      <c r="D166" s="96">
        <f t="shared" si="6"/>
        <v>1086532.7247706421</v>
      </c>
      <c r="E166" s="138">
        <v>57</v>
      </c>
      <c r="F166" s="176">
        <v>1.92</v>
      </c>
    </row>
    <row r="167" spans="1:6" s="5" customFormat="1" ht="10.199999999999999" x14ac:dyDescent="0.2">
      <c r="A167" s="7"/>
      <c r="B167" s="78"/>
      <c r="C167" s="78"/>
      <c r="D167" s="96"/>
      <c r="E167" s="80"/>
      <c r="F167" s="81"/>
    </row>
    <row r="168" spans="1:6" s="5" customFormat="1" ht="10.199999999999999" x14ac:dyDescent="0.2">
      <c r="A168" s="29" t="s">
        <v>0</v>
      </c>
      <c r="B168" s="83">
        <f>SUM(B155:B167)</f>
        <v>1299</v>
      </c>
      <c r="C168" s="83">
        <f>SUM(C155:C167)</f>
        <v>1097923982</v>
      </c>
      <c r="D168" s="97">
        <f>C168/B168</f>
        <v>845207.06851424172</v>
      </c>
      <c r="E168" s="85">
        <f>(($C155*E155)+($C156*E156)+($C157*E157)+($C158*E158)+($C159*E159)+($C160*E160)+($C161*E161)+($C162*E162)+($C163*E163)+($C164*E164)+($C165*E165)+($C166*E166))/$C168</f>
        <v>54.998406372363945</v>
      </c>
      <c r="F168" s="86">
        <f>(($C155*F155)+($C156*F156)+($C157*F157)+($C158*F158)+($C159*F159)+($C160*F160)+($C161*F161)+($C162*F162)+($C163*F163)+($C164*F164)+($C165*F165)+($C166*F166))/$C168</f>
        <v>1.9200000000000002</v>
      </c>
    </row>
    <row r="169" spans="1:6" s="5" customFormat="1" ht="10.199999999999999" x14ac:dyDescent="0.2">
      <c r="A169" s="32"/>
      <c r="B169" s="87"/>
      <c r="C169" s="87"/>
      <c r="D169" s="98"/>
      <c r="E169" s="88"/>
      <c r="F169" s="89"/>
    </row>
    <row r="170" spans="1:6" s="5" customFormat="1" ht="10.199999999999999" x14ac:dyDescent="0.2">
      <c r="A170" s="9" t="s">
        <v>56</v>
      </c>
      <c r="B170" s="78"/>
      <c r="C170" s="78"/>
      <c r="D170" s="99"/>
      <c r="E170" s="80"/>
      <c r="F170" s="81"/>
    </row>
    <row r="171" spans="1:6" s="5" customFormat="1" ht="10.199999999999999" x14ac:dyDescent="0.2">
      <c r="A171" s="7" t="s">
        <v>20</v>
      </c>
      <c r="B171" s="136">
        <v>3</v>
      </c>
      <c r="C171" s="125">
        <v>840000</v>
      </c>
      <c r="D171" s="96">
        <f t="shared" ref="D171:D178" si="7">C171/B171</f>
        <v>280000</v>
      </c>
      <c r="E171" s="138">
        <v>24</v>
      </c>
      <c r="F171" s="189">
        <v>2.2000000000000002</v>
      </c>
    </row>
    <row r="172" spans="1:6" s="5" customFormat="1" ht="10.199999999999999" x14ac:dyDescent="0.2">
      <c r="A172" s="7" t="s">
        <v>21</v>
      </c>
      <c r="B172" s="125">
        <v>2</v>
      </c>
      <c r="C172" s="180">
        <v>410000</v>
      </c>
      <c r="D172" s="96">
        <f t="shared" si="7"/>
        <v>205000</v>
      </c>
      <c r="E172" s="176">
        <v>21</v>
      </c>
      <c r="F172" s="127">
        <v>2.1512195121951221</v>
      </c>
    </row>
    <row r="173" spans="1:6" x14ac:dyDescent="0.25">
      <c r="A173" s="7" t="s">
        <v>22</v>
      </c>
      <c r="B173" s="125">
        <v>1</v>
      </c>
      <c r="C173" s="125">
        <v>300000</v>
      </c>
      <c r="D173" s="96">
        <f t="shared" si="7"/>
        <v>300000</v>
      </c>
      <c r="E173" s="138">
        <v>18</v>
      </c>
      <c r="F173" s="190">
        <v>2.2000000000000002</v>
      </c>
    </row>
    <row r="174" spans="1:6" x14ac:dyDescent="0.25">
      <c r="A174" s="7" t="s">
        <v>23</v>
      </c>
      <c r="B174" s="125">
        <v>1</v>
      </c>
      <c r="C174" s="125">
        <v>100000</v>
      </c>
      <c r="D174" s="96">
        <f t="shared" si="7"/>
        <v>100000</v>
      </c>
      <c r="E174" s="138">
        <v>18</v>
      </c>
      <c r="F174" s="177">
        <v>2.2000000000000002</v>
      </c>
    </row>
    <row r="175" spans="1:6" x14ac:dyDescent="0.25">
      <c r="A175" s="7" t="s">
        <v>24</v>
      </c>
      <c r="B175" s="125">
        <v>0</v>
      </c>
      <c r="C175" s="125">
        <v>0</v>
      </c>
      <c r="D175" s="96">
        <v>0</v>
      </c>
      <c r="E175" s="126">
        <v>0</v>
      </c>
      <c r="F175" s="127">
        <v>0</v>
      </c>
    </row>
    <row r="176" spans="1:6" x14ac:dyDescent="0.25">
      <c r="A176" s="7" t="s">
        <v>25</v>
      </c>
      <c r="B176" s="125">
        <v>2</v>
      </c>
      <c r="C176" s="125">
        <v>425000</v>
      </c>
      <c r="D176" s="96">
        <f t="shared" si="7"/>
        <v>212500</v>
      </c>
      <c r="E176" s="138">
        <v>18</v>
      </c>
      <c r="F176" s="190">
        <v>2.2000000000000002</v>
      </c>
    </row>
    <row r="177" spans="1:6" x14ac:dyDescent="0.25">
      <c r="A177" s="7" t="s">
        <v>26</v>
      </c>
      <c r="B177" s="78">
        <v>5</v>
      </c>
      <c r="C177" s="78">
        <v>1095000</v>
      </c>
      <c r="D177" s="96">
        <f t="shared" si="7"/>
        <v>219000</v>
      </c>
      <c r="E177" s="80">
        <v>23</v>
      </c>
      <c r="F177" s="166">
        <v>2.1187214611872145</v>
      </c>
    </row>
    <row r="178" spans="1:6" x14ac:dyDescent="0.25">
      <c r="A178" s="7" t="s">
        <v>27</v>
      </c>
      <c r="B178" s="125">
        <v>2</v>
      </c>
      <c r="C178" s="125">
        <v>450000</v>
      </c>
      <c r="D178" s="96">
        <f t="shared" si="7"/>
        <v>225000</v>
      </c>
      <c r="E178" s="208">
        <v>24</v>
      </c>
      <c r="F178" s="177">
        <v>2.1</v>
      </c>
    </row>
    <row r="179" spans="1:6" x14ac:dyDescent="0.25">
      <c r="A179" s="145" t="s">
        <v>28</v>
      </c>
      <c r="B179" s="140">
        <v>0</v>
      </c>
      <c r="C179" s="141">
        <v>0</v>
      </c>
      <c r="D179" s="96">
        <v>0</v>
      </c>
      <c r="E179" s="82">
        <v>0</v>
      </c>
      <c r="F179" s="178">
        <v>0</v>
      </c>
    </row>
    <row r="180" spans="1:6" x14ac:dyDescent="0.25">
      <c r="A180" s="7" t="s">
        <v>29</v>
      </c>
      <c r="B180" s="79">
        <v>0</v>
      </c>
      <c r="C180" s="79">
        <v>0</v>
      </c>
      <c r="D180" s="96">
        <v>0</v>
      </c>
      <c r="E180" s="80">
        <v>0</v>
      </c>
      <c r="F180" s="166">
        <v>0</v>
      </c>
    </row>
    <row r="181" spans="1:6" x14ac:dyDescent="0.25">
      <c r="A181" s="7" t="s">
        <v>30</v>
      </c>
      <c r="B181" s="79">
        <v>0</v>
      </c>
      <c r="C181" s="79">
        <v>0</v>
      </c>
      <c r="D181" s="96">
        <v>0</v>
      </c>
      <c r="E181" s="80">
        <v>0</v>
      </c>
      <c r="F181" s="166">
        <v>0</v>
      </c>
    </row>
    <row r="182" spans="1:6" x14ac:dyDescent="0.25">
      <c r="A182" s="7" t="s">
        <v>31</v>
      </c>
      <c r="B182" s="79">
        <v>0</v>
      </c>
      <c r="C182" s="79">
        <v>0</v>
      </c>
      <c r="D182" s="96">
        <v>0</v>
      </c>
      <c r="E182" s="80">
        <v>0</v>
      </c>
      <c r="F182" s="166">
        <v>0</v>
      </c>
    </row>
    <row r="183" spans="1:6" x14ac:dyDescent="0.25">
      <c r="A183" s="7"/>
      <c r="B183" s="78"/>
      <c r="C183" s="78"/>
      <c r="D183" s="96"/>
      <c r="E183" s="80"/>
      <c r="F183" s="81"/>
    </row>
    <row r="184" spans="1:6" x14ac:dyDescent="0.25">
      <c r="A184" s="29" t="s">
        <v>0</v>
      </c>
      <c r="B184" s="83">
        <f>SUM(B171:B183)</f>
        <v>16</v>
      </c>
      <c r="C184" s="83">
        <f>SUM(C171:C183)</f>
        <v>3620000</v>
      </c>
      <c r="D184" s="97">
        <f>C184/B184</f>
        <v>226250</v>
      </c>
      <c r="E184" s="85">
        <f>(($C171*E171)+($C172*E172)+($C173*E173)+($C174*E174)+($C175*E175)+($C176*E176)+($C177*E177)+($C178*E178)+($C179*E179)+($C181*E181)+($C182*E182))/$C184</f>
        <v>21.990331491712706</v>
      </c>
      <c r="F184" s="86">
        <f>(($C171*F171)+($C172*F172)+($C173*F173)+($C174*F174)+($C175*F175)+($C176*F176)+($C177*F177)+($C178*F178)+($C179*F179)+($C181*F181)+($C182*F182))/$C184</f>
        <v>2.1574585635359118</v>
      </c>
    </row>
    <row r="185" spans="1:6" x14ac:dyDescent="0.25">
      <c r="A185" s="32"/>
      <c r="B185" s="87"/>
      <c r="C185" s="87"/>
      <c r="D185" s="98"/>
      <c r="E185" s="88"/>
      <c r="F185" s="89"/>
    </row>
    <row r="186" spans="1:6" x14ac:dyDescent="0.25">
      <c r="A186" s="9" t="s">
        <v>1</v>
      </c>
      <c r="B186" s="78"/>
      <c r="C186" s="78"/>
      <c r="D186" s="99"/>
      <c r="E186" s="80"/>
      <c r="F186" s="81"/>
    </row>
    <row r="187" spans="1:6" x14ac:dyDescent="0.25">
      <c r="A187" s="7" t="s">
        <v>20</v>
      </c>
      <c r="B187" s="74">
        <v>788</v>
      </c>
      <c r="C187" s="141">
        <v>465552550</v>
      </c>
      <c r="D187" s="95">
        <f t="shared" ref="D187:D198" si="8">C187/B187</f>
        <v>590802.72842639592</v>
      </c>
      <c r="E187" s="82">
        <v>46</v>
      </c>
      <c r="F187" s="169">
        <v>2.2452957398686788</v>
      </c>
    </row>
    <row r="188" spans="1:6" x14ac:dyDescent="0.25">
      <c r="A188" s="7" t="s">
        <v>21</v>
      </c>
      <c r="B188" s="125">
        <v>216</v>
      </c>
      <c r="C188" s="180">
        <v>135525558</v>
      </c>
      <c r="D188" s="124">
        <f t="shared" si="8"/>
        <v>627433.13888888888</v>
      </c>
      <c r="E188" s="176">
        <v>48</v>
      </c>
      <c r="F188" s="127">
        <v>2.3663216299024574</v>
      </c>
    </row>
    <row r="189" spans="1:6" x14ac:dyDescent="0.25">
      <c r="A189" s="7" t="s">
        <v>22</v>
      </c>
      <c r="B189" s="125">
        <v>200</v>
      </c>
      <c r="C189" s="125">
        <v>116391770</v>
      </c>
      <c r="D189" s="124">
        <f t="shared" si="8"/>
        <v>581958.85</v>
      </c>
      <c r="E189" s="138">
        <v>47</v>
      </c>
      <c r="F189" s="190">
        <v>2.3439002224985495</v>
      </c>
    </row>
    <row r="190" spans="1:6" x14ac:dyDescent="0.25">
      <c r="A190" s="7" t="s">
        <v>23</v>
      </c>
      <c r="B190" s="125">
        <v>454</v>
      </c>
      <c r="C190" s="125">
        <v>273333075</v>
      </c>
      <c r="D190" s="124">
        <f t="shared" si="8"/>
        <v>602055.23127753299</v>
      </c>
      <c r="E190" s="138">
        <v>47</v>
      </c>
      <c r="F190" s="127">
        <v>2.3420460560801142</v>
      </c>
    </row>
    <row r="191" spans="1:6" x14ac:dyDescent="0.25">
      <c r="A191" s="7" t="s">
        <v>24</v>
      </c>
      <c r="B191" s="136">
        <v>806</v>
      </c>
      <c r="C191" s="180">
        <v>520950459</v>
      </c>
      <c r="D191" s="96">
        <f t="shared" si="8"/>
        <v>646340.51985111658</v>
      </c>
      <c r="E191" s="138">
        <v>50</v>
      </c>
      <c r="F191" s="190">
        <v>2.0402513514245699</v>
      </c>
    </row>
    <row r="192" spans="1:6" x14ac:dyDescent="0.25">
      <c r="A192" s="7" t="s">
        <v>25</v>
      </c>
      <c r="B192" s="74">
        <v>1665</v>
      </c>
      <c r="C192" s="74">
        <v>1207267849</v>
      </c>
      <c r="D192" s="96">
        <f t="shared" si="8"/>
        <v>725085.79519519524</v>
      </c>
      <c r="E192" s="138">
        <v>53</v>
      </c>
      <c r="F192" s="190">
        <v>2.0595381359319211</v>
      </c>
    </row>
    <row r="193" spans="1:6" x14ac:dyDescent="0.25">
      <c r="A193" s="7" t="s">
        <v>26</v>
      </c>
      <c r="B193" s="78">
        <v>851</v>
      </c>
      <c r="C193" s="78">
        <v>555227196</v>
      </c>
      <c r="D193" s="96">
        <f t="shared" si="8"/>
        <v>652440.88836662751</v>
      </c>
      <c r="E193" s="80">
        <v>48</v>
      </c>
      <c r="F193" s="166">
        <v>2.0207864182142834</v>
      </c>
    </row>
    <row r="194" spans="1:6" x14ac:dyDescent="0.25">
      <c r="A194" s="7" t="s">
        <v>27</v>
      </c>
      <c r="B194" s="78">
        <v>467</v>
      </c>
      <c r="C194" s="78">
        <v>315073639</v>
      </c>
      <c r="D194" s="96">
        <f t="shared" si="8"/>
        <v>674675.88650963595</v>
      </c>
      <c r="E194" s="80">
        <v>48</v>
      </c>
      <c r="F194" s="166">
        <v>2.0185817059103441</v>
      </c>
    </row>
    <row r="195" spans="1:6" x14ac:dyDescent="0.25">
      <c r="A195" s="7" t="s">
        <v>28</v>
      </c>
      <c r="B195" s="132">
        <v>837</v>
      </c>
      <c r="C195" s="133">
        <v>556238209</v>
      </c>
      <c r="D195" s="96">
        <f t="shared" si="8"/>
        <v>664561.77897252096</v>
      </c>
      <c r="E195" s="134">
        <v>49</v>
      </c>
      <c r="F195" s="167">
        <v>2.0277273949370134</v>
      </c>
    </row>
    <row r="196" spans="1:6" x14ac:dyDescent="0.25">
      <c r="A196" s="7" t="s">
        <v>29</v>
      </c>
      <c r="B196" s="78">
        <v>470</v>
      </c>
      <c r="C196" s="78">
        <v>302223482</v>
      </c>
      <c r="D196" s="96">
        <f t="shared" si="8"/>
        <v>643028.68510638294</v>
      </c>
      <c r="E196" s="80">
        <v>47</v>
      </c>
      <c r="F196" s="166">
        <v>2.0182289204119486</v>
      </c>
    </row>
    <row r="197" spans="1:6" x14ac:dyDescent="0.25">
      <c r="A197" s="7" t="s">
        <v>30</v>
      </c>
      <c r="B197" s="125">
        <v>900</v>
      </c>
      <c r="C197" s="137">
        <v>742623046</v>
      </c>
      <c r="D197" s="96">
        <f t="shared" si="8"/>
        <v>825136.71777777781</v>
      </c>
      <c r="E197" s="138">
        <v>52</v>
      </c>
      <c r="F197" s="177">
        <v>2.0622597936450253</v>
      </c>
    </row>
    <row r="198" spans="1:6" x14ac:dyDescent="0.25">
      <c r="A198" s="7" t="s">
        <v>31</v>
      </c>
      <c r="B198" s="125">
        <v>1298</v>
      </c>
      <c r="C198" s="137">
        <v>841711879</v>
      </c>
      <c r="D198" s="96">
        <f t="shared" si="8"/>
        <v>648468.31972265022</v>
      </c>
      <c r="E198" s="138">
        <v>50</v>
      </c>
      <c r="F198" s="190">
        <v>2.0208502773785852</v>
      </c>
    </row>
    <row r="199" spans="1:6" x14ac:dyDescent="0.25">
      <c r="A199" s="7"/>
      <c r="B199" s="78"/>
      <c r="C199" s="78"/>
      <c r="D199" s="96"/>
      <c r="E199" s="80"/>
      <c r="F199" s="81"/>
    </row>
    <row r="200" spans="1:6" x14ac:dyDescent="0.25">
      <c r="A200" s="29" t="s">
        <v>0</v>
      </c>
      <c r="B200" s="83">
        <f>SUM(B187:B199)</f>
        <v>8952</v>
      </c>
      <c r="C200" s="83">
        <f>SUM(C187:C199)</f>
        <v>6032118712</v>
      </c>
      <c r="D200" s="97">
        <f>C200/B200</f>
        <v>673829.16800714924</v>
      </c>
      <c r="E200" s="85">
        <f>(($C187*E187)+($C188*E188)+($C189*E189)+($C190*E190)+($C191*E191)+($C192*E192)+($C193*E193)+($C194*E194)+($C195*E195)+($C196*E196)+($C197*E197)+($C198*E198))/$C200</f>
        <v>49.768092008166697</v>
      </c>
      <c r="F200" s="86">
        <f>(($C187*F187)+($C188*F188)+($C189*F189)+($C190*F190)+($C191*F191)+($C192*F192)+($C193*F193)+($C194*F194)+($C195*F195)+($C196*F196)+($C197*F197)+($C198*F198))/$C200</f>
        <v>2.0816171954922891</v>
      </c>
    </row>
    <row r="201" spans="1:6" x14ac:dyDescent="0.25">
      <c r="A201" s="32"/>
      <c r="B201" s="87"/>
      <c r="C201" s="87"/>
      <c r="D201" s="98"/>
      <c r="E201" s="88"/>
      <c r="F201" s="89"/>
    </row>
    <row r="202" spans="1:6" x14ac:dyDescent="0.25">
      <c r="A202" s="9" t="s">
        <v>2</v>
      </c>
      <c r="B202" s="78"/>
      <c r="C202" s="78"/>
      <c r="D202" s="99"/>
      <c r="E202" s="80"/>
      <c r="F202" s="81"/>
    </row>
    <row r="203" spans="1:6" x14ac:dyDescent="0.25">
      <c r="A203" s="7" t="s">
        <v>20</v>
      </c>
      <c r="B203" s="125">
        <v>186</v>
      </c>
      <c r="C203" s="137">
        <v>97112894</v>
      </c>
      <c r="D203" s="95">
        <f t="shared" ref="D203:D214" si="9">C203/B203</f>
        <v>522112.33333333331</v>
      </c>
      <c r="E203" s="138">
        <v>29</v>
      </c>
      <c r="F203" s="190">
        <v>2.5151921431771975</v>
      </c>
    </row>
    <row r="204" spans="1:6" x14ac:dyDescent="0.25">
      <c r="A204" s="7" t="s">
        <v>21</v>
      </c>
      <c r="B204" s="125">
        <v>111</v>
      </c>
      <c r="C204" s="180">
        <v>60169281</v>
      </c>
      <c r="D204" s="124">
        <f t="shared" si="9"/>
        <v>542065.59459459456</v>
      </c>
      <c r="E204" s="176">
        <v>30</v>
      </c>
      <c r="F204" s="127">
        <v>2.5559127779838353</v>
      </c>
    </row>
    <row r="205" spans="1:6" x14ac:dyDescent="0.25">
      <c r="A205" s="7" t="s">
        <v>22</v>
      </c>
      <c r="B205" s="136">
        <v>172</v>
      </c>
      <c r="C205" s="180">
        <v>106802042</v>
      </c>
      <c r="D205" s="124">
        <f t="shared" si="9"/>
        <v>620942.10465116275</v>
      </c>
      <c r="E205" s="138">
        <v>31</v>
      </c>
      <c r="F205" s="190">
        <v>2.4665840576344036</v>
      </c>
    </row>
    <row r="206" spans="1:6" x14ac:dyDescent="0.25">
      <c r="A206" s="7" t="s">
        <v>23</v>
      </c>
      <c r="B206" s="125">
        <v>72</v>
      </c>
      <c r="C206" s="180">
        <v>45090028</v>
      </c>
      <c r="D206" s="124">
        <f t="shared" si="9"/>
        <v>626250.38888888888</v>
      </c>
      <c r="E206" s="138">
        <v>31</v>
      </c>
      <c r="F206" s="190">
        <v>2.4955156599148709</v>
      </c>
    </row>
    <row r="207" spans="1:6" x14ac:dyDescent="0.25">
      <c r="A207" s="7" t="s">
        <v>24</v>
      </c>
      <c r="B207" s="125">
        <v>88</v>
      </c>
      <c r="C207" s="125">
        <v>50970948</v>
      </c>
      <c r="D207" s="96">
        <f t="shared" si="9"/>
        <v>579215.31818181823</v>
      </c>
      <c r="E207" s="138">
        <v>30</v>
      </c>
      <c r="F207" s="190">
        <v>2.5052217675056778</v>
      </c>
    </row>
    <row r="208" spans="1:6" x14ac:dyDescent="0.25">
      <c r="A208" s="7" t="s">
        <v>25</v>
      </c>
      <c r="B208" s="74">
        <v>159</v>
      </c>
      <c r="C208" s="74">
        <v>110636311</v>
      </c>
      <c r="D208" s="96">
        <f t="shared" si="9"/>
        <v>695825.85534591193</v>
      </c>
      <c r="E208" s="138">
        <v>34</v>
      </c>
      <c r="F208" s="190">
        <v>2.4064741273775838</v>
      </c>
    </row>
    <row r="209" spans="1:6" x14ac:dyDescent="0.25">
      <c r="A209" s="7" t="s">
        <v>26</v>
      </c>
      <c r="B209" s="78">
        <v>97</v>
      </c>
      <c r="C209" s="78">
        <v>65545816</v>
      </c>
      <c r="D209" s="96">
        <f t="shared" si="9"/>
        <v>675730.06185567006</v>
      </c>
      <c r="E209" s="80">
        <v>33</v>
      </c>
      <c r="F209" s="81">
        <v>2.4372404127213856</v>
      </c>
    </row>
    <row r="210" spans="1:6" x14ac:dyDescent="0.25">
      <c r="A210" s="7" t="s">
        <v>27</v>
      </c>
      <c r="B210" s="125">
        <v>121</v>
      </c>
      <c r="C210" s="125">
        <v>84366923</v>
      </c>
      <c r="D210" s="96">
        <f t="shared" si="9"/>
        <v>697247.29752066114</v>
      </c>
      <c r="E210" s="80">
        <v>35</v>
      </c>
      <c r="F210" s="81">
        <v>2.3756157713610109</v>
      </c>
    </row>
    <row r="211" spans="1:6" x14ac:dyDescent="0.25">
      <c r="A211" s="7" t="s">
        <v>28</v>
      </c>
      <c r="B211" s="142">
        <v>115</v>
      </c>
      <c r="C211" s="141">
        <v>74580996</v>
      </c>
      <c r="D211" s="96">
        <f t="shared" si="9"/>
        <v>648530.4</v>
      </c>
      <c r="E211" s="82">
        <v>34</v>
      </c>
      <c r="F211" s="168">
        <v>2.3871628587529186</v>
      </c>
    </row>
    <row r="212" spans="1:6" x14ac:dyDescent="0.25">
      <c r="A212" s="145" t="s">
        <v>29</v>
      </c>
      <c r="B212" s="172">
        <v>107</v>
      </c>
      <c r="C212" s="133">
        <v>87303341</v>
      </c>
      <c r="D212" s="96">
        <f t="shared" si="9"/>
        <v>815919.0747663551</v>
      </c>
      <c r="E212" s="170">
        <v>35</v>
      </c>
      <c r="F212" s="81">
        <v>2.318287621547038</v>
      </c>
    </row>
    <row r="213" spans="1:6" x14ac:dyDescent="0.25">
      <c r="A213" s="145" t="s">
        <v>30</v>
      </c>
      <c r="B213" s="171">
        <v>149</v>
      </c>
      <c r="C213" s="141">
        <v>250722643</v>
      </c>
      <c r="D213" s="96">
        <f t="shared" si="9"/>
        <v>1682702.3020134228</v>
      </c>
      <c r="E213" s="82">
        <v>39</v>
      </c>
      <c r="F213" s="169">
        <v>1.6330103601372772</v>
      </c>
    </row>
    <row r="214" spans="1:6" x14ac:dyDescent="0.25">
      <c r="A214" s="7" t="s">
        <v>31</v>
      </c>
      <c r="B214" s="125">
        <v>435</v>
      </c>
      <c r="C214" s="137">
        <v>559244596</v>
      </c>
      <c r="D214" s="96">
        <f t="shared" si="9"/>
        <v>1285619.7609195402</v>
      </c>
      <c r="E214" s="138">
        <v>41</v>
      </c>
      <c r="F214" s="190">
        <v>1.7029789462999121</v>
      </c>
    </row>
    <row r="215" spans="1:6" x14ac:dyDescent="0.25">
      <c r="A215" s="7"/>
      <c r="B215" s="78"/>
      <c r="C215" s="78"/>
      <c r="D215" s="96"/>
      <c r="E215" s="80"/>
      <c r="F215" s="81"/>
    </row>
    <row r="216" spans="1:6" x14ac:dyDescent="0.25">
      <c r="A216" s="29" t="s">
        <v>0</v>
      </c>
      <c r="B216" s="83">
        <f>SUM(B203:B215)</f>
        <v>1812</v>
      </c>
      <c r="C216" s="83">
        <f>SUM(C203:C215)</f>
        <v>1592545819</v>
      </c>
      <c r="D216" s="97">
        <f>C216/B216</f>
        <v>878888.42108167766</v>
      </c>
      <c r="E216" s="85">
        <f>(($C203*E203)+($C204*E204)+($C205*E205)+($C206*E206)+($C207*E207)+($C208*E208)+($C209*E209)+($C210*E210)+($C211*E211)+($C212*E212)+($C213*E213)+($C214*E214))/$C216</f>
        <v>36.441781073176145</v>
      </c>
      <c r="F216" s="86">
        <f>(($C203*F203)+($C204*F204)+($C205*F205)+($C206*F206)+($C207*F207)+($C208*F208)+($C209*F209)+($C210*F210)+($C211*F211)+($C212*F212)+($C213*F213)+($C214*F214))/$C216</f>
        <v>2.0535428280132892</v>
      </c>
    </row>
    <row r="217" spans="1:6" x14ac:dyDescent="0.25">
      <c r="A217" s="7"/>
      <c r="B217" s="33"/>
      <c r="C217" s="33"/>
      <c r="D217" s="93"/>
      <c r="E217" s="35"/>
      <c r="F217" s="35"/>
    </row>
    <row r="218" spans="1:6" x14ac:dyDescent="0.25">
      <c r="A218" s="9" t="s">
        <v>59</v>
      </c>
      <c r="B218" s="18"/>
      <c r="C218" s="23"/>
      <c r="D218" s="94"/>
      <c r="E218" s="57"/>
      <c r="F218" s="130"/>
    </row>
    <row r="219" spans="1:6" x14ac:dyDescent="0.25">
      <c r="A219" s="7" t="s">
        <v>20</v>
      </c>
      <c r="B219" s="142">
        <v>231</v>
      </c>
      <c r="C219" s="141">
        <v>169231206</v>
      </c>
      <c r="D219" s="96">
        <f t="shared" ref="D219:D230" si="10">C219/B219</f>
        <v>732602.62337662338</v>
      </c>
      <c r="E219" s="82">
        <v>38</v>
      </c>
      <c r="F219" s="168">
        <v>2.1376557354321517</v>
      </c>
    </row>
    <row r="220" spans="1:6" x14ac:dyDescent="0.25">
      <c r="A220" s="7" t="s">
        <v>21</v>
      </c>
      <c r="B220" s="125">
        <v>263</v>
      </c>
      <c r="C220" s="180">
        <v>181784030</v>
      </c>
      <c r="D220" s="96">
        <f t="shared" si="10"/>
        <v>691194.03041825094</v>
      </c>
      <c r="E220" s="176">
        <v>37</v>
      </c>
      <c r="F220" s="127">
        <v>2.1313689703655485</v>
      </c>
    </row>
    <row r="221" spans="1:6" x14ac:dyDescent="0.25">
      <c r="A221" s="7" t="s">
        <v>22</v>
      </c>
      <c r="B221" s="125">
        <v>144</v>
      </c>
      <c r="C221" s="125">
        <v>110611852</v>
      </c>
      <c r="D221" s="96">
        <f t="shared" si="10"/>
        <v>768137.86111111112</v>
      </c>
      <c r="E221" s="138">
        <v>39</v>
      </c>
      <c r="F221" s="190">
        <v>2.1323756108884244</v>
      </c>
    </row>
    <row r="222" spans="1:6" x14ac:dyDescent="0.25">
      <c r="A222" s="7" t="s">
        <v>23</v>
      </c>
      <c r="B222" s="125">
        <v>162</v>
      </c>
      <c r="C222" s="125">
        <v>117674815</v>
      </c>
      <c r="D222" s="96">
        <f t="shared" si="10"/>
        <v>726387.74691358022</v>
      </c>
      <c r="E222" s="138">
        <v>40</v>
      </c>
      <c r="F222" s="190">
        <v>2.13865211872226</v>
      </c>
    </row>
    <row r="223" spans="1:6" x14ac:dyDescent="0.25">
      <c r="A223" s="7" t="s">
        <v>24</v>
      </c>
      <c r="B223" s="125">
        <v>814</v>
      </c>
      <c r="C223" s="125">
        <v>401330768</v>
      </c>
      <c r="D223" s="96">
        <f t="shared" si="10"/>
        <v>493035.34152334154</v>
      </c>
      <c r="E223" s="138">
        <v>43</v>
      </c>
      <c r="F223" s="190">
        <v>2.2133413288163344</v>
      </c>
    </row>
    <row r="224" spans="1:6" x14ac:dyDescent="0.25">
      <c r="A224" s="7" t="s">
        <v>25</v>
      </c>
      <c r="B224" s="125">
        <v>255</v>
      </c>
      <c r="C224" s="125">
        <v>168220910</v>
      </c>
      <c r="D224" s="96">
        <f t="shared" si="10"/>
        <v>659689.84313725494</v>
      </c>
      <c r="E224" s="138">
        <v>39</v>
      </c>
      <c r="F224" s="139">
        <v>2.1587088669892465</v>
      </c>
    </row>
    <row r="225" spans="1:6" x14ac:dyDescent="0.25">
      <c r="A225" s="7" t="s">
        <v>26</v>
      </c>
      <c r="B225" s="125">
        <v>146</v>
      </c>
      <c r="C225" s="125">
        <v>92593300</v>
      </c>
      <c r="D225" s="96">
        <f t="shared" si="10"/>
        <v>634200.68493150687</v>
      </c>
      <c r="E225" s="126">
        <v>39</v>
      </c>
      <c r="F225" s="127">
        <v>2.1648034660175197</v>
      </c>
    </row>
    <row r="226" spans="1:6" x14ac:dyDescent="0.25">
      <c r="A226" s="7" t="s">
        <v>27</v>
      </c>
      <c r="B226" s="125">
        <v>192</v>
      </c>
      <c r="C226" s="125">
        <v>134275366</v>
      </c>
      <c r="D226" s="96">
        <f t="shared" si="10"/>
        <v>699350.86458333337</v>
      </c>
      <c r="E226" s="126">
        <v>40</v>
      </c>
      <c r="F226" s="127">
        <v>2.1422181210811222</v>
      </c>
    </row>
    <row r="227" spans="1:6" x14ac:dyDescent="0.25">
      <c r="A227" s="7" t="s">
        <v>28</v>
      </c>
      <c r="B227" s="132">
        <v>275</v>
      </c>
      <c r="C227" s="133">
        <v>182793729</v>
      </c>
      <c r="D227" s="96">
        <f t="shared" si="10"/>
        <v>664704.46909090912</v>
      </c>
      <c r="E227" s="134">
        <v>40</v>
      </c>
      <c r="F227" s="167">
        <v>2.1479668617078214</v>
      </c>
    </row>
    <row r="228" spans="1:6" x14ac:dyDescent="0.25">
      <c r="A228" s="7" t="s">
        <v>29</v>
      </c>
      <c r="B228" s="78">
        <v>153</v>
      </c>
      <c r="C228" s="78">
        <v>116846247</v>
      </c>
      <c r="D228" s="96">
        <f t="shared" si="10"/>
        <v>763700.96078431373</v>
      </c>
      <c r="E228" s="80">
        <v>38</v>
      </c>
      <c r="F228" s="166">
        <v>2.1235398603773725</v>
      </c>
    </row>
    <row r="229" spans="1:6" x14ac:dyDescent="0.25">
      <c r="A229" s="7" t="s">
        <v>30</v>
      </c>
      <c r="B229" s="125">
        <v>267</v>
      </c>
      <c r="C229" s="137">
        <v>185198988</v>
      </c>
      <c r="D229" s="96">
        <f t="shared" si="10"/>
        <v>693629.16853932582</v>
      </c>
      <c r="E229" s="138">
        <v>39</v>
      </c>
      <c r="F229" s="177">
        <v>2.1491754282696189</v>
      </c>
    </row>
    <row r="230" spans="1:6" x14ac:dyDescent="0.25">
      <c r="A230" s="7" t="s">
        <v>31</v>
      </c>
      <c r="B230" s="125">
        <v>475</v>
      </c>
      <c r="C230" s="137">
        <v>310385998</v>
      </c>
      <c r="D230" s="96">
        <f t="shared" si="10"/>
        <v>653444.20631578949</v>
      </c>
      <c r="E230" s="138">
        <v>40</v>
      </c>
      <c r="F230" s="190">
        <v>2.1518473140337986</v>
      </c>
    </row>
    <row r="231" spans="1:6" x14ac:dyDescent="0.25">
      <c r="A231" s="7"/>
      <c r="B231" s="78"/>
      <c r="C231" s="78"/>
      <c r="D231" s="96"/>
      <c r="E231" s="80"/>
      <c r="F231" s="179"/>
    </row>
    <row r="232" spans="1:6" x14ac:dyDescent="0.25">
      <c r="A232" s="29" t="s">
        <v>0</v>
      </c>
      <c r="B232" s="83">
        <f>SUM(B219:B231)</f>
        <v>3377</v>
      </c>
      <c r="C232" s="83">
        <f>SUM(C219:C231)</f>
        <v>2170947209</v>
      </c>
      <c r="D232" s="97">
        <f>C232/B232</f>
        <v>642862.66183002666</v>
      </c>
      <c r="E232" s="85">
        <f>(($C219*E219)+($C220*E220)+($C221*E221)+($C222*E222)+($C223*E223)+($C224*E224)+($C225*E225)+($C226*E226)+($C227*E227)+($C228*E228)+($C229*E229)+($C230*E230))/$C232</f>
        <v>39.783440269735273</v>
      </c>
      <c r="F232" s="86">
        <f>(($C219*F219)+($C220*F220)+($C221*F221)+($C222*F222)+($C223*F223)+($C224*F224)+($C225*F225)+($C226*F226)+($C227*F227)+($C228*F228)+($C229*F229)+($C230*F230))/$C232</f>
        <v>2.1570974539482686</v>
      </c>
    </row>
    <row r="233" spans="1:6" x14ac:dyDescent="0.25">
      <c r="A233" s="7"/>
      <c r="B233" s="33"/>
      <c r="C233" s="33"/>
      <c r="D233" s="93"/>
      <c r="E233" s="35"/>
      <c r="F233" s="35"/>
    </row>
    <row r="234" spans="1:6" x14ac:dyDescent="0.25">
      <c r="A234" s="9" t="s">
        <v>83</v>
      </c>
      <c r="B234" s="18"/>
      <c r="C234" s="23"/>
      <c r="D234" s="94"/>
      <c r="E234" s="57"/>
      <c r="F234" s="14"/>
    </row>
    <row r="235" spans="1:6" x14ac:dyDescent="0.25">
      <c r="A235" s="7" t="s">
        <v>20</v>
      </c>
      <c r="B235" s="74">
        <v>1</v>
      </c>
      <c r="C235" s="141">
        <v>3906225</v>
      </c>
      <c r="D235" s="96">
        <f t="shared" ref="D235:D240" si="11">C235/B235</f>
        <v>3906225</v>
      </c>
      <c r="E235" s="82">
        <v>36</v>
      </c>
      <c r="F235" s="77">
        <v>1.99</v>
      </c>
    </row>
    <row r="236" spans="1:6" x14ac:dyDescent="0.25">
      <c r="A236" s="7" t="s">
        <v>21</v>
      </c>
      <c r="B236" s="125">
        <v>24</v>
      </c>
      <c r="C236" s="180">
        <v>98181131</v>
      </c>
      <c r="D236" s="96">
        <f t="shared" si="11"/>
        <v>4090880.4583333335</v>
      </c>
      <c r="E236" s="176">
        <v>37</v>
      </c>
      <c r="F236" s="127">
        <v>1.9839394495262028</v>
      </c>
    </row>
    <row r="237" spans="1:6" x14ac:dyDescent="0.25">
      <c r="A237" s="7" t="s">
        <v>22</v>
      </c>
      <c r="B237" s="125">
        <v>0</v>
      </c>
      <c r="C237" s="125">
        <v>0</v>
      </c>
      <c r="D237" s="96">
        <v>0</v>
      </c>
      <c r="E237" s="126">
        <v>0</v>
      </c>
      <c r="F237" s="127">
        <v>0</v>
      </c>
    </row>
    <row r="238" spans="1:6" x14ac:dyDescent="0.25">
      <c r="A238" s="7" t="s">
        <v>23</v>
      </c>
      <c r="B238" s="74">
        <v>7</v>
      </c>
      <c r="C238" s="171">
        <v>43917311</v>
      </c>
      <c r="D238" s="96">
        <f t="shared" si="11"/>
        <v>6273901.5714285718</v>
      </c>
      <c r="E238" s="138">
        <v>28</v>
      </c>
      <c r="F238" s="190">
        <v>1.9610290614104311</v>
      </c>
    </row>
    <row r="239" spans="1:6" x14ac:dyDescent="0.25">
      <c r="A239" s="7" t="s">
        <v>24</v>
      </c>
      <c r="B239" s="125">
        <v>10</v>
      </c>
      <c r="C239" s="180">
        <v>29531868</v>
      </c>
      <c r="D239" s="96">
        <f t="shared" si="11"/>
        <v>2953186.8</v>
      </c>
      <c r="E239" s="138">
        <v>36</v>
      </c>
      <c r="F239" s="190">
        <v>1.9631825318330693</v>
      </c>
    </row>
    <row r="240" spans="1:6" x14ac:dyDescent="0.25">
      <c r="A240" s="7" t="s">
        <v>25</v>
      </c>
      <c r="B240" s="125">
        <v>1</v>
      </c>
      <c r="C240" s="125">
        <v>1591175</v>
      </c>
      <c r="D240" s="96">
        <f t="shared" si="11"/>
        <v>1591175</v>
      </c>
      <c r="E240" s="138">
        <v>36</v>
      </c>
      <c r="F240" s="190">
        <v>1.99</v>
      </c>
    </row>
    <row r="241" spans="1:6" x14ac:dyDescent="0.25">
      <c r="A241" s="7" t="s">
        <v>26</v>
      </c>
      <c r="B241" s="132">
        <v>0</v>
      </c>
      <c r="C241" s="133">
        <v>0</v>
      </c>
      <c r="D241" s="96">
        <v>0</v>
      </c>
      <c r="E241" s="170">
        <v>0</v>
      </c>
      <c r="F241" s="166">
        <v>0</v>
      </c>
    </row>
    <row r="242" spans="1:6" x14ac:dyDescent="0.25">
      <c r="A242" s="7" t="s">
        <v>27</v>
      </c>
      <c r="B242" s="132">
        <v>5</v>
      </c>
      <c r="C242" s="133">
        <v>20636623</v>
      </c>
      <c r="D242" s="96">
        <f>C242/B242</f>
        <v>4127324.6</v>
      </c>
      <c r="E242" s="170">
        <v>37</v>
      </c>
      <c r="F242" s="166">
        <v>1.8501316208567651</v>
      </c>
    </row>
    <row r="243" spans="1:6" x14ac:dyDescent="0.25">
      <c r="A243" s="7" t="s">
        <v>28</v>
      </c>
      <c r="B243" s="142">
        <v>0</v>
      </c>
      <c r="C243" s="141">
        <v>0</v>
      </c>
      <c r="D243" s="96">
        <v>0</v>
      </c>
      <c r="E243" s="82">
        <v>0</v>
      </c>
      <c r="F243" s="178">
        <v>0</v>
      </c>
    </row>
    <row r="244" spans="1:6" x14ac:dyDescent="0.25">
      <c r="A244" s="7" t="s">
        <v>29</v>
      </c>
      <c r="B244" s="132">
        <v>0</v>
      </c>
      <c r="C244" s="133">
        <v>0</v>
      </c>
      <c r="D244" s="96">
        <v>0</v>
      </c>
      <c r="E244" s="170">
        <v>0</v>
      </c>
      <c r="F244" s="166">
        <v>0</v>
      </c>
    </row>
    <row r="245" spans="1:6" x14ac:dyDescent="0.25">
      <c r="A245" s="7" t="s">
        <v>30</v>
      </c>
      <c r="B245" s="74">
        <v>1</v>
      </c>
      <c r="C245" s="141">
        <v>304638</v>
      </c>
      <c r="D245" s="96">
        <f>C245/B245</f>
        <v>304638</v>
      </c>
      <c r="E245" s="82">
        <v>18</v>
      </c>
      <c r="F245" s="77">
        <v>1.99</v>
      </c>
    </row>
    <row r="246" spans="1:6" x14ac:dyDescent="0.25">
      <c r="A246" s="7" t="s">
        <v>31</v>
      </c>
      <c r="B246" s="125">
        <v>0</v>
      </c>
      <c r="C246" s="137">
        <v>0</v>
      </c>
      <c r="D246" s="96">
        <v>0</v>
      </c>
      <c r="E246" s="138">
        <v>0</v>
      </c>
      <c r="F246" s="138">
        <v>0</v>
      </c>
    </row>
    <row r="247" spans="1:6" x14ac:dyDescent="0.25">
      <c r="A247" s="7"/>
      <c r="B247" s="78"/>
      <c r="C247" s="78"/>
      <c r="D247" s="96"/>
      <c r="E247" s="80"/>
      <c r="F247" s="81"/>
    </row>
    <row r="248" spans="1:6" x14ac:dyDescent="0.25">
      <c r="A248" s="29" t="s">
        <v>0</v>
      </c>
      <c r="B248" s="83">
        <f>SUM(B235:B247)</f>
        <v>49</v>
      </c>
      <c r="C248" s="83">
        <f>SUM(C235:C247)</f>
        <v>198068971</v>
      </c>
      <c r="D248" s="97">
        <f>C248/B248</f>
        <v>4042223.8979591839</v>
      </c>
      <c r="E248" s="85">
        <f>(($C235*E235)+($C236*E236)+($C237*E237)+($C238*E238)+($C239*E239)+($C240*E240)+($C241*E241)+($C242*E242)+($C243*E243)+($C244*E244)+($C245*E245)+($C246*E246))/$C248</f>
        <v>34.798377066340187</v>
      </c>
      <c r="F248" s="86">
        <f>(($C235*F235)+($C236*F236)+($C237*F237)+($C238*F238)+($C239*F239)+($C240*F240)+($C241*F241)+($C242*F242)+($C243*F243)+($C244*F244)+($C245*F245)+($C246*F246))/$C248</f>
        <v>1.9620009735396666</v>
      </c>
    </row>
    <row r="249" spans="1:6" x14ac:dyDescent="0.25">
      <c r="A249" s="227"/>
      <c r="B249" s="228"/>
      <c r="C249" s="228"/>
      <c r="D249" s="159"/>
      <c r="E249" s="217"/>
      <c r="F249" s="156"/>
    </row>
    <row r="250" spans="1:6" x14ac:dyDescent="0.25">
      <c r="A250" s="9" t="s">
        <v>84</v>
      </c>
      <c r="B250" s="18"/>
      <c r="C250" s="23"/>
      <c r="D250" s="94"/>
      <c r="E250" s="57"/>
      <c r="F250" s="14"/>
    </row>
    <row r="251" spans="1:6" x14ac:dyDescent="0.25">
      <c r="A251" s="7" t="s">
        <v>20</v>
      </c>
      <c r="B251" s="74"/>
      <c r="C251" s="141"/>
      <c r="D251" s="96"/>
      <c r="E251" s="82"/>
      <c r="F251" s="77"/>
    </row>
    <row r="252" spans="1:6" x14ac:dyDescent="0.25">
      <c r="A252" s="7" t="s">
        <v>21</v>
      </c>
      <c r="B252" s="125"/>
      <c r="C252" s="180"/>
      <c r="D252" s="96"/>
      <c r="E252" s="176"/>
      <c r="F252" s="127"/>
    </row>
    <row r="253" spans="1:6" x14ac:dyDescent="0.25">
      <c r="A253" s="7" t="s">
        <v>22</v>
      </c>
      <c r="B253" s="125"/>
      <c r="C253" s="125"/>
      <c r="D253" s="96"/>
      <c r="E253" s="126"/>
      <c r="F253" s="127"/>
    </row>
    <row r="254" spans="1:6" x14ac:dyDescent="0.25">
      <c r="A254" s="7" t="s">
        <v>23</v>
      </c>
      <c r="B254" s="74"/>
      <c r="C254" s="171"/>
      <c r="D254" s="96"/>
      <c r="E254" s="138"/>
      <c r="F254" s="190"/>
    </row>
    <row r="255" spans="1:6" x14ac:dyDescent="0.25">
      <c r="A255" s="7" t="s">
        <v>24</v>
      </c>
      <c r="B255" s="125"/>
      <c r="C255" s="180"/>
      <c r="D255" s="96"/>
      <c r="E255" s="138"/>
      <c r="F255" s="190"/>
    </row>
    <row r="256" spans="1:6" x14ac:dyDescent="0.25">
      <c r="A256" s="7" t="s">
        <v>25</v>
      </c>
      <c r="B256" s="125"/>
      <c r="C256" s="125"/>
      <c r="D256" s="96"/>
      <c r="E256" s="138"/>
      <c r="F256" s="190"/>
    </row>
    <row r="257" spans="1:6" x14ac:dyDescent="0.25">
      <c r="A257" s="7" t="s">
        <v>26</v>
      </c>
      <c r="B257" s="132"/>
      <c r="C257" s="133"/>
      <c r="D257" s="96"/>
      <c r="E257" s="170"/>
      <c r="F257" s="166"/>
    </row>
    <row r="258" spans="1:6" x14ac:dyDescent="0.25">
      <c r="A258" s="7" t="s">
        <v>27</v>
      </c>
      <c r="B258" s="132"/>
      <c r="C258" s="133"/>
      <c r="D258" s="96"/>
      <c r="E258" s="170"/>
      <c r="F258" s="166"/>
    </row>
    <row r="259" spans="1:6" x14ac:dyDescent="0.25">
      <c r="A259" s="7" t="s">
        <v>28</v>
      </c>
      <c r="B259" s="142"/>
      <c r="C259" s="141"/>
      <c r="D259" s="96"/>
      <c r="E259" s="82"/>
      <c r="F259" s="178"/>
    </row>
    <row r="260" spans="1:6" x14ac:dyDescent="0.25">
      <c r="A260" s="7" t="s">
        <v>29</v>
      </c>
      <c r="B260" s="132"/>
      <c r="C260" s="133"/>
      <c r="D260" s="96"/>
      <c r="E260" s="170"/>
      <c r="F260" s="166"/>
    </row>
    <row r="261" spans="1:6" x14ac:dyDescent="0.25">
      <c r="A261" s="7" t="s">
        <v>30</v>
      </c>
      <c r="B261" s="74">
        <v>1</v>
      </c>
      <c r="C261" s="141">
        <v>304638</v>
      </c>
      <c r="D261" s="96">
        <f>C261/B261</f>
        <v>304638</v>
      </c>
      <c r="E261" s="82">
        <v>18</v>
      </c>
      <c r="F261" s="77">
        <v>1.99</v>
      </c>
    </row>
    <row r="262" spans="1:6" x14ac:dyDescent="0.25">
      <c r="A262" s="7" t="s">
        <v>31</v>
      </c>
      <c r="B262" s="125">
        <v>15</v>
      </c>
      <c r="C262" s="137">
        <v>53889285</v>
      </c>
      <c r="D262" s="96">
        <f>C262/B262</f>
        <v>3592619</v>
      </c>
      <c r="E262" s="138">
        <v>38</v>
      </c>
      <c r="F262" s="127">
        <v>2.4300000000000002</v>
      </c>
    </row>
    <row r="263" spans="1:6" x14ac:dyDescent="0.25">
      <c r="A263" s="7"/>
      <c r="B263" s="78"/>
      <c r="C263" s="78"/>
      <c r="D263" s="96"/>
      <c r="E263" s="80"/>
      <c r="F263" s="81"/>
    </row>
    <row r="264" spans="1:6" x14ac:dyDescent="0.25">
      <c r="A264" s="29" t="s">
        <v>0</v>
      </c>
      <c r="B264" s="83">
        <f>SUM(B251:B263)</f>
        <v>16</v>
      </c>
      <c r="C264" s="83">
        <f>SUM(C251:C263)</f>
        <v>54193923</v>
      </c>
      <c r="D264" s="97">
        <f>C264/B264</f>
        <v>3387120.1875</v>
      </c>
      <c r="E264" s="85">
        <f>(($C251*E251)+($C252*E252)+($C253*E253)+($C254*E254)+($C255*E255)+($C256*E256)+($C257*E257)+($C258*E258)+($C259*E259)+($C260*E260)+($C261*E261)+($C262*E262))/$C264</f>
        <v>37.887574848567432</v>
      </c>
      <c r="F264" s="86">
        <f>(($C251*F251)+($C252*F252)+($C253*F253)+($C254*F254)+($C255*F255)+($C256*F256)+($C257*F257)+($C258*F258)+($C259*F259)+($C260*F260)+($C261*F261)+($C262*F262))/$C264</f>
        <v>2.4275266466684839</v>
      </c>
    </row>
    <row r="265" spans="1:6" x14ac:dyDescent="0.25">
      <c r="A265" s="36"/>
      <c r="B265" s="37"/>
      <c r="C265" s="37"/>
      <c r="D265" s="100"/>
      <c r="E265" s="59"/>
      <c r="F265" s="60"/>
    </row>
    <row r="266" spans="1:6" x14ac:dyDescent="0.25">
      <c r="A266" s="40"/>
      <c r="B266" s="42"/>
      <c r="C266" s="42"/>
      <c r="D266" s="101"/>
      <c r="E266" s="61"/>
      <c r="F266" s="108"/>
    </row>
    <row r="267" spans="1:6" x14ac:dyDescent="0.25">
      <c r="A267" s="90" t="s">
        <v>0</v>
      </c>
      <c r="B267" s="70">
        <f>SUM(B24,B40,B56,B72,B88,B104,B120,B136,B152,B168,B184,B200,B216,B232,B248,B264)</f>
        <v>57753</v>
      </c>
      <c r="C267" s="70">
        <f>SUM(C24,C40,C56,C72,C88,C104,C120,C136,C152,C168,C184,C200,C216,C232,C248,C264)</f>
        <v>40014668564</v>
      </c>
      <c r="D267" s="102">
        <f>C267/B267</f>
        <v>692858.70108912094</v>
      </c>
      <c r="E267" s="72">
        <f>(($C24*E24)+($C40*E40)+($C56*E56)+($C72*E72)+($C88*E88)+($C104*E104)+($C120*E120)+($C136*E136)+($C152*E152)+($C168*E168)+($C184*E184)+($C200*E200)+($C216*E216)+($C232*E232)+($C248*E248)+($C264*E264))/$C267</f>
        <v>43.43570563447539</v>
      </c>
      <c r="F267" s="73">
        <f>(($C24*F24)+($C40*F40)+($C56*F56)+($C72*F72)+($C88*F88)+($C104*F104)+($C120*F120)+($C136*F136)+($C152*F152)+($C168*F168)+($C184*F184)+($C200*F200)+($C216*F216)+($C232*F232)+($C248*F248)+($C264*F264))/$C267</f>
        <v>1.9503820713881612</v>
      </c>
    </row>
    <row r="268" spans="1:6" x14ac:dyDescent="0.25">
      <c r="A268" s="41"/>
      <c r="B268" s="43"/>
      <c r="C268" s="43"/>
      <c r="D268" s="103"/>
      <c r="E268" s="63"/>
      <c r="F268" s="109"/>
    </row>
    <row r="269" spans="1:6" x14ac:dyDescent="0.25">
      <c r="A269" s="10"/>
      <c r="B269" s="2"/>
      <c r="C269" s="3"/>
      <c r="D269" s="4"/>
      <c r="E269" s="55"/>
      <c r="F269" s="14"/>
    </row>
    <row r="270" spans="1:6" x14ac:dyDescent="0.25">
      <c r="A270" s="131" t="s">
        <v>58</v>
      </c>
      <c r="B270" s="2"/>
      <c r="C270" s="3"/>
      <c r="D270" s="4"/>
      <c r="E270" s="55"/>
      <c r="F270" s="14"/>
    </row>
    <row r="271" spans="1:6" x14ac:dyDescent="0.25">
      <c r="A271" s="110" t="s">
        <v>7</v>
      </c>
      <c r="B271" s="111" t="s">
        <v>51</v>
      </c>
      <c r="C271" s="112" t="s">
        <v>3</v>
      </c>
      <c r="D271" s="61" t="s">
        <v>11</v>
      </c>
      <c r="E271" s="113" t="s">
        <v>13</v>
      </c>
      <c r="F271" s="62" t="s">
        <v>15</v>
      </c>
    </row>
    <row r="272" spans="1:6" x14ac:dyDescent="0.25">
      <c r="A272" s="114"/>
      <c r="B272" s="115" t="s">
        <v>9</v>
      </c>
      <c r="C272" s="116" t="s">
        <v>50</v>
      </c>
      <c r="D272" s="117" t="s">
        <v>52</v>
      </c>
      <c r="E272" s="118" t="s">
        <v>52</v>
      </c>
      <c r="F272" s="119" t="s">
        <v>60</v>
      </c>
    </row>
    <row r="273" spans="1:6" x14ac:dyDescent="0.25">
      <c r="A273" s="41"/>
      <c r="B273" s="120" t="s">
        <v>4</v>
      </c>
      <c r="C273" s="120" t="s">
        <v>5</v>
      </c>
      <c r="D273" s="121" t="s">
        <v>6</v>
      </c>
      <c r="E273" s="122" t="s">
        <v>17</v>
      </c>
      <c r="F273" s="122" t="s">
        <v>18</v>
      </c>
    </row>
    <row r="274" spans="1:6" x14ac:dyDescent="0.25">
      <c r="A274" s="32"/>
      <c r="B274" s="87"/>
      <c r="C274" s="87"/>
      <c r="D274" s="98"/>
      <c r="E274" s="88"/>
      <c r="F274" s="89"/>
    </row>
    <row r="275" spans="1:6" x14ac:dyDescent="0.25">
      <c r="A275" s="9" t="s">
        <v>32</v>
      </c>
      <c r="B275" s="78"/>
      <c r="C275" s="78"/>
      <c r="D275" s="99"/>
      <c r="E275" s="80"/>
      <c r="F275" s="81"/>
    </row>
    <row r="276" spans="1:6" x14ac:dyDescent="0.25">
      <c r="A276" s="7" t="s">
        <v>20</v>
      </c>
      <c r="B276" s="136">
        <v>45</v>
      </c>
      <c r="C276" s="187">
        <v>265236211</v>
      </c>
      <c r="D276" s="96">
        <f t="shared" ref="D276:D287" si="12">C276/B276</f>
        <v>5894138.0222222218</v>
      </c>
      <c r="E276" s="138">
        <v>267</v>
      </c>
      <c r="F276" s="190">
        <v>6.6571774430528263</v>
      </c>
    </row>
    <row r="277" spans="1:6" x14ac:dyDescent="0.25">
      <c r="A277" s="7" t="s">
        <v>21</v>
      </c>
      <c r="B277" s="136">
        <v>42</v>
      </c>
      <c r="C277" s="137">
        <v>265397902</v>
      </c>
      <c r="D277" s="96">
        <f t="shared" si="12"/>
        <v>6318997.666666667</v>
      </c>
      <c r="E277" s="138">
        <v>259</v>
      </c>
      <c r="F277" s="127">
        <v>6.6809705060893814</v>
      </c>
    </row>
    <row r="278" spans="1:6" x14ac:dyDescent="0.25">
      <c r="A278" s="7" t="s">
        <v>22</v>
      </c>
      <c r="B278" s="142">
        <v>34</v>
      </c>
      <c r="C278" s="141">
        <v>239371007</v>
      </c>
      <c r="D278" s="96">
        <f t="shared" si="12"/>
        <v>7040323.7352941176</v>
      </c>
      <c r="E278" s="82">
        <v>265</v>
      </c>
      <c r="F278" s="169">
        <v>6.4599811152985627</v>
      </c>
    </row>
    <row r="279" spans="1:6" x14ac:dyDescent="0.25">
      <c r="A279" s="7" t="s">
        <v>23</v>
      </c>
      <c r="B279" s="125">
        <v>50</v>
      </c>
      <c r="C279" s="137">
        <v>250278740</v>
      </c>
      <c r="D279" s="96">
        <f t="shared" si="12"/>
        <v>5005574.8</v>
      </c>
      <c r="E279" s="138">
        <v>266</v>
      </c>
      <c r="F279" s="190">
        <v>6.5990016804463698</v>
      </c>
    </row>
    <row r="280" spans="1:6" x14ac:dyDescent="0.25">
      <c r="A280" s="7" t="s">
        <v>24</v>
      </c>
      <c r="B280" s="125">
        <v>39</v>
      </c>
      <c r="C280" s="137">
        <v>212805403</v>
      </c>
      <c r="D280" s="96">
        <f t="shared" si="12"/>
        <v>5456548.794871795</v>
      </c>
      <c r="E280" s="138">
        <v>264</v>
      </c>
      <c r="F280" s="190">
        <v>6.4967701443181873</v>
      </c>
    </row>
    <row r="281" spans="1:6" x14ac:dyDescent="0.25">
      <c r="A281" s="7" t="s">
        <v>25</v>
      </c>
      <c r="B281" s="125">
        <v>37</v>
      </c>
      <c r="C281" s="137">
        <v>208939865</v>
      </c>
      <c r="D281" s="96">
        <f t="shared" si="12"/>
        <v>5647023.3783783782</v>
      </c>
      <c r="E281" s="138">
        <v>262</v>
      </c>
      <c r="F281" s="190">
        <v>6.4732514601270559</v>
      </c>
    </row>
    <row r="282" spans="1:6" x14ac:dyDescent="0.25">
      <c r="A282" s="7" t="s">
        <v>26</v>
      </c>
      <c r="B282" s="125">
        <v>25</v>
      </c>
      <c r="C282" s="137">
        <v>192868427</v>
      </c>
      <c r="D282" s="96">
        <f t="shared" si="12"/>
        <v>7714737.0800000001</v>
      </c>
      <c r="E282" s="138">
        <v>263</v>
      </c>
      <c r="F282" s="190">
        <v>6.42</v>
      </c>
    </row>
    <row r="283" spans="1:6" x14ac:dyDescent="0.25">
      <c r="A283" s="7" t="s">
        <v>27</v>
      </c>
      <c r="B283" s="78">
        <v>49</v>
      </c>
      <c r="C283" s="78">
        <v>265825606</v>
      </c>
      <c r="D283" s="96">
        <f t="shared" si="12"/>
        <v>5425012.3673469387</v>
      </c>
      <c r="E283" s="80">
        <v>273</v>
      </c>
      <c r="F283" s="81">
        <v>6.55</v>
      </c>
    </row>
    <row r="284" spans="1:6" x14ac:dyDescent="0.25">
      <c r="A284" s="7" t="s">
        <v>28</v>
      </c>
      <c r="B284" s="132">
        <v>21</v>
      </c>
      <c r="C284" s="133">
        <v>114854939</v>
      </c>
      <c r="D284" s="96">
        <f t="shared" si="12"/>
        <v>5469282.8095238097</v>
      </c>
      <c r="E284" s="134">
        <v>274</v>
      </c>
      <c r="F284" s="191">
        <v>6.55</v>
      </c>
    </row>
    <row r="285" spans="1:6" x14ac:dyDescent="0.25">
      <c r="A285" s="7" t="s">
        <v>29</v>
      </c>
      <c r="B285" s="78">
        <v>17</v>
      </c>
      <c r="C285" s="78">
        <v>98289739</v>
      </c>
      <c r="D285" s="96">
        <f t="shared" si="12"/>
        <v>5781749.3529411769</v>
      </c>
      <c r="E285" s="80">
        <v>266</v>
      </c>
      <c r="F285" s="81">
        <v>6.42</v>
      </c>
    </row>
    <row r="286" spans="1:6" x14ac:dyDescent="0.25">
      <c r="A286" s="7" t="s">
        <v>30</v>
      </c>
      <c r="B286" s="125">
        <v>30</v>
      </c>
      <c r="C286" s="137">
        <v>127231336</v>
      </c>
      <c r="D286" s="96">
        <f t="shared" si="12"/>
        <v>4241044.5333333332</v>
      </c>
      <c r="E286" s="138">
        <v>273</v>
      </c>
      <c r="F286" s="190">
        <v>6.29</v>
      </c>
    </row>
    <row r="287" spans="1:6" x14ac:dyDescent="0.25">
      <c r="A287" s="7" t="s">
        <v>31</v>
      </c>
      <c r="B287" s="125">
        <v>32</v>
      </c>
      <c r="C287" s="137">
        <v>236355133</v>
      </c>
      <c r="D287" s="96">
        <f t="shared" si="12"/>
        <v>7386097.90625</v>
      </c>
      <c r="E287" s="138">
        <v>247</v>
      </c>
      <c r="F287" s="190">
        <v>6.42</v>
      </c>
    </row>
    <row r="288" spans="1:6" x14ac:dyDescent="0.25">
      <c r="A288" s="7"/>
      <c r="B288" s="78"/>
      <c r="C288" s="78"/>
      <c r="D288" s="96"/>
      <c r="E288" s="80"/>
      <c r="F288" s="81"/>
    </row>
    <row r="289" spans="1:6" x14ac:dyDescent="0.25">
      <c r="A289" s="29" t="s">
        <v>0</v>
      </c>
      <c r="B289" s="83">
        <f>SUM(B276:B288)</f>
        <v>421</v>
      </c>
      <c r="C289" s="83">
        <f>SUM(C276:C288)</f>
        <v>2477454308</v>
      </c>
      <c r="D289" s="97">
        <f>C289/B289</f>
        <v>5884689.5676959623</v>
      </c>
      <c r="E289" s="85">
        <f>(($C276*E276)+($C277*E277)+($C278*E278)+($C279*E279)+($C280*E280)+($C281*E281)+($C282*E282)+($C283*E283)+($C284*E284)+($C285*E285)+($C286*E286)+($C287*E287))/$C289</f>
        <v>264.18668499213345</v>
      </c>
      <c r="F289" s="86">
        <f>(($C276*F276)+($C277*F277)+($C278*F278)+($C279*F279)+($C280*F280)+($C281*F281)+($C282*F282)+($C283*F283)+($C284*F284)+($C285*F285)+($C286*F286)+($C287*F287))/$C289</f>
        <v>6.5196795608954581</v>
      </c>
    </row>
    <row r="290" spans="1:6" x14ac:dyDescent="0.25">
      <c r="A290" s="7"/>
      <c r="B290" s="33"/>
      <c r="C290" s="33"/>
      <c r="D290" s="93"/>
      <c r="E290" s="35"/>
      <c r="F290" s="35"/>
    </row>
    <row r="291" spans="1:6" x14ac:dyDescent="0.25">
      <c r="A291" s="9" t="s">
        <v>59</v>
      </c>
      <c r="B291" s="18"/>
      <c r="C291" s="23"/>
      <c r="D291" s="94"/>
      <c r="E291" s="57"/>
      <c r="F291" s="14"/>
    </row>
    <row r="292" spans="1:6" x14ac:dyDescent="0.25">
      <c r="A292" s="7" t="s">
        <v>20</v>
      </c>
      <c r="B292" s="142">
        <v>6</v>
      </c>
      <c r="C292" s="141">
        <v>24478825</v>
      </c>
      <c r="D292" s="96">
        <f t="shared" ref="D292:D298" si="13">C292/B292</f>
        <v>4079804.1666666665</v>
      </c>
      <c r="E292" s="82">
        <v>267</v>
      </c>
      <c r="F292" s="168">
        <v>7.2382501745896706</v>
      </c>
    </row>
    <row r="293" spans="1:6" x14ac:dyDescent="0.25">
      <c r="A293" s="7" t="s">
        <v>21</v>
      </c>
      <c r="B293" s="136">
        <v>1</v>
      </c>
      <c r="C293" s="137">
        <v>4681391</v>
      </c>
      <c r="D293" s="96">
        <f t="shared" si="13"/>
        <v>4681391</v>
      </c>
      <c r="E293" s="138">
        <v>360</v>
      </c>
      <c r="F293" s="127">
        <v>7.53</v>
      </c>
    </row>
    <row r="294" spans="1:6" x14ac:dyDescent="0.25">
      <c r="A294" s="7" t="s">
        <v>22</v>
      </c>
      <c r="B294" s="125">
        <v>3</v>
      </c>
      <c r="C294" s="137">
        <v>13395475</v>
      </c>
      <c r="D294" s="96">
        <f t="shared" si="13"/>
        <v>4465158.333333333</v>
      </c>
      <c r="E294" s="138">
        <v>260</v>
      </c>
      <c r="F294" s="190">
        <v>6.8058263331460811</v>
      </c>
    </row>
    <row r="295" spans="1:6" x14ac:dyDescent="0.25">
      <c r="A295" s="7" t="s">
        <v>23</v>
      </c>
      <c r="B295" s="125">
        <v>1</v>
      </c>
      <c r="C295" s="137">
        <v>6200048</v>
      </c>
      <c r="D295" s="96">
        <f t="shared" si="13"/>
        <v>6200048</v>
      </c>
      <c r="E295" s="138">
        <v>300</v>
      </c>
      <c r="F295" s="190">
        <v>6.78</v>
      </c>
    </row>
    <row r="296" spans="1:6" x14ac:dyDescent="0.25">
      <c r="A296" s="7" t="s">
        <v>24</v>
      </c>
      <c r="B296" s="125">
        <v>5</v>
      </c>
      <c r="C296" s="137">
        <v>23708732</v>
      </c>
      <c r="D296" s="96">
        <f t="shared" si="13"/>
        <v>4741746.4000000004</v>
      </c>
      <c r="E296" s="138">
        <v>302</v>
      </c>
      <c r="F296" s="190">
        <v>7.0098541398165031</v>
      </c>
    </row>
    <row r="297" spans="1:6" x14ac:dyDescent="0.25">
      <c r="A297" s="7" t="s">
        <v>25</v>
      </c>
      <c r="B297" s="74">
        <v>4</v>
      </c>
      <c r="C297" s="141">
        <v>18575426</v>
      </c>
      <c r="D297" s="96">
        <f t="shared" si="13"/>
        <v>4643856.5</v>
      </c>
      <c r="E297" s="82">
        <v>212</v>
      </c>
      <c r="F297" s="169">
        <v>6.6177359017230613</v>
      </c>
    </row>
    <row r="298" spans="1:6" x14ac:dyDescent="0.25">
      <c r="A298" s="7" t="s">
        <v>26</v>
      </c>
      <c r="B298" s="78">
        <v>2</v>
      </c>
      <c r="C298" s="78">
        <v>7755760</v>
      </c>
      <c r="D298" s="96">
        <f t="shared" si="13"/>
        <v>3877880</v>
      </c>
      <c r="E298" s="80">
        <v>279</v>
      </c>
      <c r="F298" s="81">
        <v>6.8184870083653957</v>
      </c>
    </row>
    <row r="299" spans="1:6" x14ac:dyDescent="0.25">
      <c r="A299" s="7" t="s">
        <v>27</v>
      </c>
      <c r="B299" s="78">
        <v>4</v>
      </c>
      <c r="C299" s="78">
        <v>21782943</v>
      </c>
      <c r="D299" s="96">
        <f>C299/B299</f>
        <v>5445735.75</v>
      </c>
      <c r="E299" s="80">
        <v>247</v>
      </c>
      <c r="F299" s="81">
        <v>6.527896482582725</v>
      </c>
    </row>
    <row r="300" spans="1:6" x14ac:dyDescent="0.25">
      <c r="A300" s="7" t="s">
        <v>28</v>
      </c>
      <c r="B300" s="132">
        <v>2</v>
      </c>
      <c r="C300" s="133">
        <v>10223766</v>
      </c>
      <c r="D300" s="96">
        <f>C300/B300</f>
        <v>5111883</v>
      </c>
      <c r="E300" s="134">
        <v>253</v>
      </c>
      <c r="F300" s="191">
        <v>6.441235287466478</v>
      </c>
    </row>
    <row r="301" spans="1:6" x14ac:dyDescent="0.25">
      <c r="A301" s="7" t="s">
        <v>29</v>
      </c>
      <c r="B301" s="78">
        <v>5</v>
      </c>
      <c r="C301" s="78">
        <v>24488512</v>
      </c>
      <c r="D301" s="96">
        <f>C301/B301</f>
        <v>4897702.4000000004</v>
      </c>
      <c r="E301" s="80">
        <v>249</v>
      </c>
      <c r="F301" s="81">
        <v>6.6626009007815581</v>
      </c>
    </row>
    <row r="302" spans="1:6" x14ac:dyDescent="0.25">
      <c r="A302" s="7" t="s">
        <v>30</v>
      </c>
      <c r="B302" s="125">
        <v>3</v>
      </c>
      <c r="C302" s="137">
        <v>12081320</v>
      </c>
      <c r="D302" s="96">
        <f>C302/B302</f>
        <v>4027106.6666666665</v>
      </c>
      <c r="E302" s="138">
        <v>268</v>
      </c>
      <c r="F302" s="189">
        <v>6.4619741849400558</v>
      </c>
    </row>
    <row r="303" spans="1:6" x14ac:dyDescent="0.25">
      <c r="A303" s="7" t="s">
        <v>31</v>
      </c>
      <c r="B303" s="125">
        <v>3</v>
      </c>
      <c r="C303" s="137">
        <v>19477226</v>
      </c>
      <c r="D303" s="96">
        <f>C303/B303</f>
        <v>6492408.666666667</v>
      </c>
      <c r="E303" s="138">
        <v>250</v>
      </c>
      <c r="F303" s="190">
        <v>6.2843785085206694</v>
      </c>
    </row>
    <row r="304" spans="1:6" x14ac:dyDescent="0.25">
      <c r="A304" s="7"/>
      <c r="B304" s="78"/>
      <c r="C304" s="78"/>
      <c r="D304" s="96"/>
      <c r="E304" s="80"/>
      <c r="F304" s="81"/>
    </row>
    <row r="305" spans="1:6" x14ac:dyDescent="0.25">
      <c r="A305" s="29" t="s">
        <v>0</v>
      </c>
      <c r="B305" s="83">
        <f>SUM(B292:B304)</f>
        <v>39</v>
      </c>
      <c r="C305" s="83">
        <f>SUM(C292:C304)</f>
        <v>186849424</v>
      </c>
      <c r="D305" s="97">
        <f>C305/B305</f>
        <v>4791010.871794872</v>
      </c>
      <c r="E305" s="85">
        <f>(($C292*E292)+($C293*E293)+($C294*E294)+($C295*E295)+($C296*E296)+($C297*E297)+($C298*E298)+($C299*E299)+($C300*E300)+($C301*E301)+($C302*E302)+($C303*E303))/$C305</f>
        <v>262.230451499813</v>
      </c>
      <c r="F305" s="86">
        <f>(($C292*F292)+($C293*F293)+($C294*F294)+($C295*F295)+($C296*F296)+($C297*F297)+($C298*F298)+($C299*F299)+($C300*F300)+($C301*F301)+($C302*F302)+($C303*F303))/$C305</f>
        <v>6.7397692425318896</v>
      </c>
    </row>
    <row r="306" spans="1:6" x14ac:dyDescent="0.25">
      <c r="A306" s="7"/>
      <c r="B306" s="33"/>
      <c r="C306" s="33"/>
      <c r="D306" s="93"/>
      <c r="E306" s="35"/>
      <c r="F306" s="35"/>
    </row>
    <row r="307" spans="1:6" x14ac:dyDescent="0.25">
      <c r="A307" s="9" t="s">
        <v>66</v>
      </c>
      <c r="B307" s="18"/>
      <c r="C307" s="23"/>
      <c r="D307" s="94"/>
      <c r="E307" s="57"/>
      <c r="F307" s="14"/>
    </row>
    <row r="308" spans="1:6" x14ac:dyDescent="0.25">
      <c r="A308" s="7" t="s">
        <v>20</v>
      </c>
      <c r="B308" s="201">
        <v>0</v>
      </c>
      <c r="C308" s="201">
        <v>0</v>
      </c>
      <c r="D308" s="96">
        <v>0</v>
      </c>
      <c r="E308" s="202">
        <v>0</v>
      </c>
      <c r="F308" s="153">
        <v>0</v>
      </c>
    </row>
    <row r="309" spans="1:6" x14ac:dyDescent="0.25">
      <c r="A309" s="7" t="s">
        <v>21</v>
      </c>
      <c r="B309" s="136">
        <v>3</v>
      </c>
      <c r="C309" s="137">
        <v>16317547</v>
      </c>
      <c r="D309" s="96">
        <f>C309/B309</f>
        <v>5439182.333333333</v>
      </c>
      <c r="E309" s="138">
        <v>233</v>
      </c>
      <c r="F309" s="127">
        <v>6.55</v>
      </c>
    </row>
    <row r="310" spans="1:6" x14ac:dyDescent="0.25">
      <c r="A310" s="7" t="s">
        <v>22</v>
      </c>
      <c r="B310" s="136">
        <v>5</v>
      </c>
      <c r="C310" s="180">
        <v>32301941</v>
      </c>
      <c r="D310" s="96">
        <f>C310/B310</f>
        <v>6460388.2000000002</v>
      </c>
      <c r="E310" s="138">
        <v>273</v>
      </c>
      <c r="F310" s="190">
        <v>6.55</v>
      </c>
    </row>
    <row r="311" spans="1:6" x14ac:dyDescent="0.25">
      <c r="A311" s="7" t="s">
        <v>23</v>
      </c>
      <c r="B311" s="136">
        <v>2</v>
      </c>
      <c r="C311" s="137">
        <v>15624603</v>
      </c>
      <c r="D311" s="96">
        <f>C311/B311</f>
        <v>7812301.5</v>
      </c>
      <c r="E311" s="138">
        <v>240</v>
      </c>
      <c r="F311" s="190">
        <v>6.42</v>
      </c>
    </row>
    <row r="312" spans="1:6" x14ac:dyDescent="0.25">
      <c r="A312" s="7" t="s">
        <v>24</v>
      </c>
      <c r="B312" s="74">
        <v>6</v>
      </c>
      <c r="C312" s="141">
        <v>50390237</v>
      </c>
      <c r="D312" s="96">
        <f>C312/B312</f>
        <v>8398372.833333334</v>
      </c>
      <c r="E312" s="138">
        <v>232</v>
      </c>
      <c r="F312" s="190">
        <v>6.3</v>
      </c>
    </row>
    <row r="313" spans="1:6" x14ac:dyDescent="0.25">
      <c r="A313" s="7" t="s">
        <v>25</v>
      </c>
      <c r="B313" s="210">
        <v>2</v>
      </c>
      <c r="C313" s="133">
        <v>17188134</v>
      </c>
      <c r="D313" s="96">
        <f>C313/B313</f>
        <v>8594067</v>
      </c>
      <c r="E313" s="138">
        <v>294</v>
      </c>
      <c r="F313" s="190">
        <v>6.54</v>
      </c>
    </row>
    <row r="314" spans="1:6" x14ac:dyDescent="0.25">
      <c r="A314" s="7" t="s">
        <v>26</v>
      </c>
      <c r="B314" s="132">
        <v>4</v>
      </c>
      <c r="C314" s="133">
        <v>46514348</v>
      </c>
      <c r="D314" s="96">
        <f t="shared" ref="D314:D319" si="14">C314/B314</f>
        <v>11628587</v>
      </c>
      <c r="E314" s="170">
        <v>240</v>
      </c>
      <c r="F314" s="81">
        <v>6.54</v>
      </c>
    </row>
    <row r="315" spans="1:6" x14ac:dyDescent="0.25">
      <c r="A315" s="7" t="s">
        <v>27</v>
      </c>
      <c r="B315" s="132">
        <v>4</v>
      </c>
      <c r="C315" s="133">
        <v>24300613</v>
      </c>
      <c r="D315" s="96">
        <f t="shared" si="14"/>
        <v>6075153.25</v>
      </c>
      <c r="E315" s="170">
        <v>158</v>
      </c>
      <c r="F315" s="81">
        <v>5.79</v>
      </c>
    </row>
    <row r="316" spans="1:6" x14ac:dyDescent="0.25">
      <c r="A316" s="7" t="s">
        <v>28</v>
      </c>
      <c r="B316" s="142">
        <v>3</v>
      </c>
      <c r="C316" s="141">
        <v>125953483</v>
      </c>
      <c r="D316" s="96">
        <f t="shared" si="14"/>
        <v>41984494.333333336</v>
      </c>
      <c r="E316" s="82">
        <v>45</v>
      </c>
      <c r="F316" s="168">
        <v>5.03</v>
      </c>
    </row>
    <row r="317" spans="1:6" x14ac:dyDescent="0.25">
      <c r="A317" s="7" t="s">
        <v>29</v>
      </c>
      <c r="B317" s="132">
        <v>4</v>
      </c>
      <c r="C317" s="133">
        <v>41525651</v>
      </c>
      <c r="D317" s="96">
        <f t="shared" si="14"/>
        <v>10381412.75</v>
      </c>
      <c r="E317" s="170">
        <v>203</v>
      </c>
      <c r="F317" s="81">
        <v>6.04</v>
      </c>
    </row>
    <row r="318" spans="1:6" x14ac:dyDescent="0.25">
      <c r="A318" s="7" t="s">
        <v>30</v>
      </c>
      <c r="B318" s="74">
        <v>6</v>
      </c>
      <c r="C318" s="141">
        <v>275765876</v>
      </c>
      <c r="D318" s="96">
        <f t="shared" si="14"/>
        <v>45960979.333333336</v>
      </c>
      <c r="E318" s="91">
        <v>64</v>
      </c>
      <c r="F318" s="169">
        <v>4.78</v>
      </c>
    </row>
    <row r="319" spans="1:6" x14ac:dyDescent="0.25">
      <c r="A319" s="7" t="s">
        <v>31</v>
      </c>
      <c r="B319" s="125">
        <v>3</v>
      </c>
      <c r="C319" s="137">
        <v>17126365</v>
      </c>
      <c r="D319" s="96">
        <f t="shared" si="14"/>
        <v>5708788.333333333</v>
      </c>
      <c r="E319" s="138">
        <v>240</v>
      </c>
      <c r="F319" s="190">
        <v>5.91</v>
      </c>
    </row>
    <row r="320" spans="1:6" x14ac:dyDescent="0.25">
      <c r="A320" s="7"/>
      <c r="B320" s="175"/>
      <c r="C320" s="133"/>
      <c r="D320" s="96"/>
      <c r="E320" s="80"/>
      <c r="F320" s="81"/>
    </row>
    <row r="321" spans="1:11" x14ac:dyDescent="0.25">
      <c r="A321" s="29" t="s">
        <v>0</v>
      </c>
      <c r="B321" s="83">
        <f>SUM(B308:B320)</f>
        <v>42</v>
      </c>
      <c r="C321" s="83">
        <f>SUM(C308:C320)</f>
        <v>663008798</v>
      </c>
      <c r="D321" s="97">
        <f>C321/B321</f>
        <v>15785923.761904761</v>
      </c>
      <c r="E321" s="85">
        <f>(($C309*E309)+($C310*E310)+($C311*E311)+($C312*E312)+($C313*E313)+($C314*E314)+($C315*E315)+($C316*E316)+($C317*E317)+($C318*E318)+($C319*E319))/$C321</f>
        <v>126.6560377830763</v>
      </c>
      <c r="F321" s="86">
        <f>(($C308*F308)+($C309*F309)+($C310*F310)+($C311*F311)+($C312*F312)+($C313*F313)+($C314*F314)+($C315*F315)+($C316*F316)+($C317*F317)+($C318*F318)+($C319*F319))/$C321</f>
        <v>5.4256889789718903</v>
      </c>
    </row>
    <row r="322" spans="1:11" x14ac:dyDescent="0.25">
      <c r="A322" s="7"/>
      <c r="B322" s="33"/>
      <c r="C322" s="33"/>
      <c r="D322" s="93"/>
      <c r="E322" s="35"/>
      <c r="F322" s="35"/>
    </row>
    <row r="323" spans="1:11" x14ac:dyDescent="0.25">
      <c r="A323" s="9" t="s">
        <v>19</v>
      </c>
      <c r="B323" s="18"/>
      <c r="C323" s="23"/>
      <c r="D323" s="94"/>
      <c r="E323" s="57"/>
      <c r="F323" s="14"/>
    </row>
    <row r="324" spans="1:11" x14ac:dyDescent="0.25">
      <c r="A324" s="7" t="s">
        <v>20</v>
      </c>
      <c r="B324" s="192">
        <v>115</v>
      </c>
      <c r="C324" s="193">
        <v>366790255</v>
      </c>
      <c r="D324" s="96">
        <f t="shared" ref="D324:D329" si="15">C324/B324</f>
        <v>3189480.4782608696</v>
      </c>
      <c r="E324" s="138">
        <v>238</v>
      </c>
      <c r="F324" s="127">
        <v>6.67</v>
      </c>
    </row>
    <row r="325" spans="1:11" x14ac:dyDescent="0.25">
      <c r="A325" s="7" t="s">
        <v>21</v>
      </c>
      <c r="B325" s="136">
        <v>82</v>
      </c>
      <c r="C325" s="137">
        <v>288857565</v>
      </c>
      <c r="D325" s="96">
        <f t="shared" si="15"/>
        <v>3522653.2317073173</v>
      </c>
      <c r="E325" s="138">
        <v>240</v>
      </c>
      <c r="F325" s="127">
        <v>6.68</v>
      </c>
    </row>
    <row r="326" spans="1:11" x14ac:dyDescent="0.25">
      <c r="A326" s="7" t="s">
        <v>22</v>
      </c>
      <c r="B326" s="136">
        <v>87</v>
      </c>
      <c r="C326" s="137">
        <v>281325251</v>
      </c>
      <c r="D326" s="96">
        <f t="shared" si="15"/>
        <v>3233623.5747126439</v>
      </c>
      <c r="E326" s="138">
        <v>239</v>
      </c>
      <c r="F326" s="190">
        <v>6.8</v>
      </c>
    </row>
    <row r="327" spans="1:11" x14ac:dyDescent="0.25">
      <c r="A327" s="7" t="s">
        <v>23</v>
      </c>
      <c r="B327" s="125">
        <v>78</v>
      </c>
      <c r="C327" s="137">
        <v>237443789</v>
      </c>
      <c r="D327" s="96">
        <f t="shared" si="15"/>
        <v>3044151.141025641</v>
      </c>
      <c r="E327" s="138">
        <v>239</v>
      </c>
      <c r="F327" s="127">
        <v>6.8</v>
      </c>
    </row>
    <row r="328" spans="1:11" x14ac:dyDescent="0.25">
      <c r="A328" s="7" t="s">
        <v>24</v>
      </c>
      <c r="B328" s="125">
        <v>88</v>
      </c>
      <c r="C328" s="137">
        <v>284428764</v>
      </c>
      <c r="D328" s="96">
        <f t="shared" si="15"/>
        <v>3232145.0454545454</v>
      </c>
      <c r="E328" s="138">
        <v>238</v>
      </c>
      <c r="F328" s="190">
        <v>0.54733295096061385</v>
      </c>
    </row>
    <row r="329" spans="1:11" x14ac:dyDescent="0.25">
      <c r="A329" s="7" t="s">
        <v>25</v>
      </c>
      <c r="B329" s="125">
        <v>65</v>
      </c>
      <c r="C329" s="137">
        <v>229067380</v>
      </c>
      <c r="D329" s="96">
        <f t="shared" si="15"/>
        <v>3524113.5384615385</v>
      </c>
      <c r="E329" s="138">
        <v>239</v>
      </c>
      <c r="F329" s="190">
        <v>6.67</v>
      </c>
    </row>
    <row r="330" spans="1:11" x14ac:dyDescent="0.25">
      <c r="A330" s="7" t="s">
        <v>26</v>
      </c>
      <c r="B330" s="78">
        <v>96</v>
      </c>
      <c r="C330" s="78">
        <v>292576435</v>
      </c>
      <c r="D330" s="96">
        <f t="shared" ref="D330:D335" si="16">C330/B330</f>
        <v>3047671.1979166665</v>
      </c>
      <c r="E330" s="80">
        <v>237</v>
      </c>
      <c r="F330" s="81">
        <v>6.67</v>
      </c>
    </row>
    <row r="331" spans="1:11" s="152" customFormat="1" x14ac:dyDescent="0.25">
      <c r="A331" s="7" t="s">
        <v>27</v>
      </c>
      <c r="B331" s="78">
        <v>98</v>
      </c>
      <c r="C331" s="78">
        <v>268790725</v>
      </c>
      <c r="D331" s="96">
        <f t="shared" si="16"/>
        <v>2742762.5</v>
      </c>
      <c r="E331" s="80">
        <v>238</v>
      </c>
      <c r="F331" s="166">
        <v>6.93</v>
      </c>
      <c r="G331" s="151"/>
      <c r="H331" s="151"/>
      <c r="I331" s="151"/>
      <c r="J331" s="151"/>
      <c r="K331" s="151"/>
    </row>
    <row r="332" spans="1:11" x14ac:dyDescent="0.25">
      <c r="A332" s="7" t="s">
        <v>28</v>
      </c>
      <c r="B332" s="136">
        <v>114</v>
      </c>
      <c r="C332" s="137">
        <v>326372795</v>
      </c>
      <c r="D332" s="96">
        <f t="shared" si="16"/>
        <v>2862919.2543859649</v>
      </c>
      <c r="E332" s="138">
        <v>240</v>
      </c>
      <c r="F332" s="127">
        <v>6.93</v>
      </c>
    </row>
    <row r="333" spans="1:11" x14ac:dyDescent="0.25">
      <c r="A333" s="7" t="s">
        <v>29</v>
      </c>
      <c r="B333" s="78">
        <v>90</v>
      </c>
      <c r="C333" s="78">
        <v>213307782</v>
      </c>
      <c r="D333" s="96">
        <f t="shared" si="16"/>
        <v>2370086.4666666668</v>
      </c>
      <c r="E333" s="80">
        <v>238</v>
      </c>
      <c r="F333" s="166">
        <v>6.93</v>
      </c>
    </row>
    <row r="334" spans="1:11" x14ac:dyDescent="0.25">
      <c r="A334" s="7" t="s">
        <v>30</v>
      </c>
      <c r="B334" s="125">
        <v>93</v>
      </c>
      <c r="C334" s="137">
        <v>277589033</v>
      </c>
      <c r="D334" s="96">
        <f t="shared" si="16"/>
        <v>2984828.3118279572</v>
      </c>
      <c r="E334" s="138">
        <v>238</v>
      </c>
      <c r="F334" s="127">
        <v>6.67</v>
      </c>
    </row>
    <row r="335" spans="1:11" x14ac:dyDescent="0.25">
      <c r="A335" s="7" t="s">
        <v>31</v>
      </c>
      <c r="B335" s="125">
        <v>117</v>
      </c>
      <c r="C335" s="137">
        <v>361977153</v>
      </c>
      <c r="D335" s="96">
        <f t="shared" si="16"/>
        <v>3093821.8205128205</v>
      </c>
      <c r="E335" s="138">
        <v>238</v>
      </c>
      <c r="F335" s="190">
        <v>6.55</v>
      </c>
    </row>
    <row r="336" spans="1:11" x14ac:dyDescent="0.25">
      <c r="A336" s="7"/>
      <c r="B336" s="78"/>
      <c r="C336" s="78"/>
      <c r="D336" s="96"/>
      <c r="E336" s="80"/>
      <c r="F336" s="81"/>
    </row>
    <row r="337" spans="1:6" x14ac:dyDescent="0.25">
      <c r="A337" s="29" t="s">
        <v>0</v>
      </c>
      <c r="B337" s="83">
        <f>SUM(B324:B336)</f>
        <v>1123</v>
      </c>
      <c r="C337" s="83">
        <f>SUM(C324:C336)</f>
        <v>3428526927</v>
      </c>
      <c r="D337" s="97">
        <f>C337/B337</f>
        <v>3053007.0587711488</v>
      </c>
      <c r="E337" s="85">
        <f>(($C324*E324)+($C325*E325)+($C326*E326)+($C327*E327)+($C328*E328)+($C329*E329)+($C330*E330)+($C331*E331)+($C332*E332)+($C333*E333)+($C334*E334)+($C335*E335))/$C337</f>
        <v>238.49167492071442</v>
      </c>
      <c r="F337" s="86">
        <f>(($C324*F324)+($C325*F325)+($C326*F326)+($C327*F327)+($C328*F328)+($C329*F329)+($C330*F330)+($C331*F331)+($C332*F332)+($C333*F333)+($C334*F334)+($C335*F335))/$C337</f>
        <v>6.231220074346</v>
      </c>
    </row>
    <row r="338" spans="1:6" x14ac:dyDescent="0.25">
      <c r="A338" s="7"/>
      <c r="B338" s="33"/>
      <c r="C338" s="33"/>
      <c r="D338" s="93"/>
      <c r="E338" s="35"/>
      <c r="F338" s="35"/>
    </row>
    <row r="339" spans="1:6" x14ac:dyDescent="0.25">
      <c r="A339" s="9" t="s">
        <v>55</v>
      </c>
      <c r="B339" s="18"/>
      <c r="C339" s="23"/>
      <c r="D339" s="94"/>
      <c r="E339" s="57"/>
      <c r="F339" s="14"/>
    </row>
    <row r="340" spans="1:6" x14ac:dyDescent="0.25">
      <c r="A340" s="7" t="s">
        <v>20</v>
      </c>
      <c r="B340" s="194">
        <v>13</v>
      </c>
      <c r="C340" s="195">
        <v>35490768</v>
      </c>
      <c r="D340" s="96">
        <f t="shared" ref="D340:D345" si="17">C340/B340</f>
        <v>2730059.076923077</v>
      </c>
      <c r="E340" s="82">
        <v>53</v>
      </c>
      <c r="F340" s="77">
        <v>5.53</v>
      </c>
    </row>
    <row r="341" spans="1:6" x14ac:dyDescent="0.25">
      <c r="A341" s="7" t="s">
        <v>21</v>
      </c>
      <c r="B341" s="136">
        <v>12</v>
      </c>
      <c r="C341" s="137">
        <v>37296671</v>
      </c>
      <c r="D341" s="96">
        <f t="shared" si="17"/>
        <v>3108055.9166666665</v>
      </c>
      <c r="E341" s="138">
        <v>58</v>
      </c>
      <c r="F341" s="127">
        <v>5.54</v>
      </c>
    </row>
    <row r="342" spans="1:6" x14ac:dyDescent="0.25">
      <c r="A342" s="7" t="s">
        <v>22</v>
      </c>
      <c r="B342" s="74">
        <v>10</v>
      </c>
      <c r="C342" s="141">
        <v>33366125</v>
      </c>
      <c r="D342" s="96">
        <f t="shared" si="17"/>
        <v>3336612.5</v>
      </c>
      <c r="E342" s="82">
        <v>52</v>
      </c>
      <c r="F342" s="169">
        <v>5.54</v>
      </c>
    </row>
    <row r="343" spans="1:6" x14ac:dyDescent="0.25">
      <c r="A343" s="7" t="s">
        <v>23</v>
      </c>
      <c r="B343" s="125">
        <v>24</v>
      </c>
      <c r="C343" s="137">
        <v>62373052</v>
      </c>
      <c r="D343" s="96">
        <f t="shared" si="17"/>
        <v>2598877.1666666665</v>
      </c>
      <c r="E343" s="138">
        <v>55</v>
      </c>
      <c r="F343" s="189">
        <v>5.78</v>
      </c>
    </row>
    <row r="344" spans="1:6" x14ac:dyDescent="0.25">
      <c r="A344" s="7" t="s">
        <v>24</v>
      </c>
      <c r="B344" s="125">
        <v>8</v>
      </c>
      <c r="C344" s="137">
        <v>44360828</v>
      </c>
      <c r="D344" s="96">
        <f t="shared" si="17"/>
        <v>5545103.5</v>
      </c>
      <c r="E344" s="138">
        <v>53</v>
      </c>
      <c r="F344" s="190">
        <v>5.41</v>
      </c>
    </row>
    <row r="345" spans="1:6" x14ac:dyDescent="0.25">
      <c r="A345" s="7" t="s">
        <v>25</v>
      </c>
      <c r="B345" s="125">
        <v>2</v>
      </c>
      <c r="C345" s="137">
        <v>5833008</v>
      </c>
      <c r="D345" s="96">
        <f t="shared" si="17"/>
        <v>2916504</v>
      </c>
      <c r="E345" s="138">
        <v>59</v>
      </c>
      <c r="F345" s="190">
        <v>5.91</v>
      </c>
    </row>
    <row r="346" spans="1:6" x14ac:dyDescent="0.25">
      <c r="A346" s="7" t="s">
        <v>26</v>
      </c>
      <c r="B346" s="78">
        <v>0</v>
      </c>
      <c r="C346" s="78">
        <v>0</v>
      </c>
      <c r="D346" s="96">
        <v>0</v>
      </c>
      <c r="E346" s="80">
        <v>0</v>
      </c>
      <c r="F346" s="81">
        <v>0</v>
      </c>
    </row>
    <row r="347" spans="1:6" x14ac:dyDescent="0.25">
      <c r="A347" s="7" t="s">
        <v>27</v>
      </c>
      <c r="B347" s="78">
        <v>0</v>
      </c>
      <c r="C347" s="78">
        <v>0</v>
      </c>
      <c r="D347" s="96">
        <v>0</v>
      </c>
      <c r="E347" s="80">
        <v>0</v>
      </c>
      <c r="F347" s="166">
        <v>0</v>
      </c>
    </row>
    <row r="348" spans="1:6" x14ac:dyDescent="0.25">
      <c r="A348" s="7" t="s">
        <v>28</v>
      </c>
      <c r="B348" s="136">
        <v>35</v>
      </c>
      <c r="C348" s="137">
        <v>109322304</v>
      </c>
      <c r="D348" s="96">
        <f>C348/B348</f>
        <v>3123494.4</v>
      </c>
      <c r="E348" s="176">
        <v>57</v>
      </c>
      <c r="F348" s="177">
        <v>7.18</v>
      </c>
    </row>
    <row r="349" spans="1:6" x14ac:dyDescent="0.25">
      <c r="A349" s="7" t="s">
        <v>29</v>
      </c>
      <c r="B349" s="143">
        <v>4</v>
      </c>
      <c r="C349" s="143">
        <v>12377851</v>
      </c>
      <c r="D349" s="96">
        <f>C349/B349</f>
        <v>3094462.75</v>
      </c>
      <c r="E349" s="80">
        <v>60</v>
      </c>
      <c r="F349" s="166">
        <v>7.19</v>
      </c>
    </row>
    <row r="350" spans="1:6" x14ac:dyDescent="0.25">
      <c r="A350" s="7" t="s">
        <v>30</v>
      </c>
      <c r="B350" s="143">
        <v>10</v>
      </c>
      <c r="C350" s="143">
        <v>24857079</v>
      </c>
      <c r="D350" s="96">
        <f>C350/B350</f>
        <v>2485707.9</v>
      </c>
      <c r="E350" s="80">
        <v>58</v>
      </c>
      <c r="F350" s="81">
        <v>6.93</v>
      </c>
    </row>
    <row r="351" spans="1:6" x14ac:dyDescent="0.25">
      <c r="A351" s="7" t="s">
        <v>31</v>
      </c>
      <c r="B351" s="143">
        <v>6</v>
      </c>
      <c r="C351" s="143">
        <v>19529593</v>
      </c>
      <c r="D351" s="96">
        <f>C351/B351</f>
        <v>3254932.1666666665</v>
      </c>
      <c r="E351" s="80">
        <v>50</v>
      </c>
      <c r="F351" s="81">
        <v>7.44</v>
      </c>
    </row>
    <row r="352" spans="1:6" x14ac:dyDescent="0.25">
      <c r="A352" s="7"/>
      <c r="B352" s="78"/>
      <c r="C352" s="78"/>
      <c r="D352" s="96"/>
      <c r="E352" s="80"/>
      <c r="F352" s="81"/>
    </row>
    <row r="353" spans="1:6" x14ac:dyDescent="0.25">
      <c r="A353" s="29" t="s">
        <v>0</v>
      </c>
      <c r="B353" s="83">
        <f>SUM(B340:B351)</f>
        <v>124</v>
      </c>
      <c r="C353" s="83">
        <f>SUM(C340:C351)</f>
        <v>384807279</v>
      </c>
      <c r="D353" s="97">
        <f>C353/B353</f>
        <v>3103284.5080645164</v>
      </c>
      <c r="E353" s="85">
        <f>(($C340*E340)+($C341*E341)+($C342*E342)+($C343*E343)+($C344*E344)+($C345*E345)+($C346*E346)+($C347*E347)+($C348*E348)+($C349*E349)+($C350*E350)+($C351*E351))/$C353</f>
        <v>55.345309510114539</v>
      </c>
      <c r="F353" s="86">
        <f>(($C340*F340)+($C341*F341)+($C342*F342)+($C343*F343)+($C344*F344)+($C345*F345)+($C346*F346)+($C347*F347)+($C348*F348)+($C349*F349)+($C350*F350)+($C351*F351))/$C353</f>
        <v>6.2738102597066518</v>
      </c>
    </row>
    <row r="354" spans="1:6" x14ac:dyDescent="0.25">
      <c r="A354" s="129"/>
      <c r="B354" s="52"/>
      <c r="C354" s="52"/>
      <c r="D354" s="94"/>
      <c r="E354" s="25"/>
      <c r="F354" s="130"/>
    </row>
    <row r="355" spans="1:6" x14ac:dyDescent="0.25">
      <c r="A355" s="40"/>
      <c r="B355" s="42"/>
      <c r="C355" s="42"/>
      <c r="D355" s="101"/>
      <c r="E355" s="61"/>
      <c r="F355" s="108"/>
    </row>
    <row r="356" spans="1:6" x14ac:dyDescent="0.25">
      <c r="A356" s="90" t="s">
        <v>0</v>
      </c>
      <c r="B356" s="70">
        <f>SUM(B289,B305,B321,B337,B353)</f>
        <v>1749</v>
      </c>
      <c r="C356" s="70">
        <f>SUM(C289,C305,C321,C337,C353)</f>
        <v>7140646736</v>
      </c>
      <c r="D356" s="102">
        <f>C356/B356</f>
        <v>4082702.5363064609</v>
      </c>
      <c r="E356" s="72">
        <f>(($C289*E289)+($C305*E305)+($C321*E321)+($C337*E337)+($C353*E353))/$C356</f>
        <v>227.77411969242669</v>
      </c>
      <c r="F356" s="73">
        <f>(($C289*F289)+($C305*F305)+(C321*F321)+(C337*F337)+(C353*F353))/$C356</f>
        <v>6.2721102258444228</v>
      </c>
    </row>
    <row r="357" spans="1:6" x14ac:dyDescent="0.25">
      <c r="A357" s="41"/>
      <c r="B357" s="43"/>
      <c r="C357" s="43"/>
      <c r="D357" s="103"/>
      <c r="E357" s="63"/>
      <c r="F357" s="109"/>
    </row>
    <row r="358" spans="1:6" x14ac:dyDescent="0.25">
      <c r="A358" s="10"/>
      <c r="B358" s="2"/>
      <c r="C358" s="3"/>
      <c r="D358" s="4"/>
      <c r="E358" s="55"/>
      <c r="F358" s="56"/>
    </row>
    <row r="359" spans="1:6" x14ac:dyDescent="0.25">
      <c r="A359" s="128" t="s">
        <v>63</v>
      </c>
      <c r="B359" s="2"/>
      <c r="C359" s="3"/>
      <c r="D359" s="4"/>
      <c r="E359" s="55"/>
      <c r="F359" s="56"/>
    </row>
    <row r="360" spans="1:6" x14ac:dyDescent="0.25">
      <c r="A360" s="128" t="s">
        <v>70</v>
      </c>
      <c r="B360" s="146"/>
      <c r="C360" s="147"/>
      <c r="D360" s="148"/>
      <c r="E360" s="149"/>
      <c r="F360" s="150"/>
    </row>
    <row r="361" spans="1:6" x14ac:dyDescent="0.25">
      <c r="A361" s="128" t="s">
        <v>77</v>
      </c>
      <c r="B361" s="146"/>
      <c r="C361" s="147"/>
      <c r="D361" s="148"/>
      <c r="E361" s="55"/>
      <c r="F361" s="56"/>
    </row>
    <row r="362" spans="1:6" x14ac:dyDescent="0.25">
      <c r="A362" s="1"/>
      <c r="B362" s="2"/>
      <c r="C362" s="3"/>
      <c r="D362" s="4"/>
      <c r="E362" s="55"/>
      <c r="F362" s="56"/>
    </row>
    <row r="363" spans="1:6" x14ac:dyDescent="0.25">
      <c r="A363" s="1"/>
      <c r="B363" s="2"/>
      <c r="C363" s="3"/>
      <c r="D363" s="4"/>
      <c r="E363" s="55"/>
      <c r="F363" s="56"/>
    </row>
    <row r="364" spans="1:6" x14ac:dyDescent="0.25">
      <c r="A364" s="1"/>
      <c r="B364" s="2"/>
      <c r="C364" s="3"/>
      <c r="D364" s="4"/>
      <c r="E364" s="55"/>
      <c r="F364" s="56"/>
    </row>
    <row r="365" spans="1:6" x14ac:dyDescent="0.25">
      <c r="A365" s="1"/>
      <c r="B365" s="2"/>
      <c r="C365" s="3"/>
      <c r="D365" s="4"/>
      <c r="E365" s="55"/>
      <c r="F365" s="56"/>
    </row>
    <row r="366" spans="1:6" x14ac:dyDescent="0.25">
      <c r="A366" s="1"/>
      <c r="B366" s="2"/>
      <c r="C366" s="3"/>
      <c r="D366" s="4"/>
      <c r="E366" s="55"/>
      <c r="F366" s="56"/>
    </row>
    <row r="367" spans="1:6" x14ac:dyDescent="0.25">
      <c r="A367" s="1"/>
      <c r="B367" s="2"/>
      <c r="C367" s="3"/>
      <c r="D367" s="4"/>
      <c r="E367" s="55"/>
      <c r="F367" s="56"/>
    </row>
    <row r="368" spans="1:6" x14ac:dyDescent="0.25">
      <c r="A368" s="1"/>
      <c r="B368" s="2"/>
      <c r="C368" s="3"/>
      <c r="D368" s="4"/>
      <c r="E368" s="55"/>
      <c r="F368" s="56"/>
    </row>
    <row r="369" spans="1:6" x14ac:dyDescent="0.25">
      <c r="A369" s="1"/>
      <c r="B369" s="2"/>
      <c r="C369" s="3"/>
      <c r="D369" s="4"/>
      <c r="E369" s="55"/>
      <c r="F369" s="56"/>
    </row>
    <row r="370" spans="1:6" x14ac:dyDescent="0.25">
      <c r="A370" s="1"/>
      <c r="B370" s="2"/>
      <c r="C370" s="3"/>
      <c r="D370" s="4"/>
      <c r="E370" s="55"/>
      <c r="F370" s="56"/>
    </row>
    <row r="371" spans="1:6" x14ac:dyDescent="0.25">
      <c r="A371" s="1"/>
      <c r="B371" s="2"/>
      <c r="C371" s="3"/>
      <c r="D371" s="4"/>
      <c r="E371" s="55"/>
      <c r="F371" s="56"/>
    </row>
    <row r="372" spans="1:6" x14ac:dyDescent="0.25">
      <c r="A372" s="1"/>
      <c r="B372" s="2"/>
      <c r="C372" s="3"/>
      <c r="D372" s="4"/>
      <c r="E372" s="55"/>
      <c r="F372" s="56"/>
    </row>
    <row r="373" spans="1:6" x14ac:dyDescent="0.25">
      <c r="A373" s="1"/>
      <c r="B373" s="2"/>
      <c r="C373" s="3"/>
      <c r="D373" s="4"/>
      <c r="E373" s="55"/>
      <c r="F373" s="56"/>
    </row>
    <row r="374" spans="1:6" x14ac:dyDescent="0.25">
      <c r="A374" s="104"/>
      <c r="B374" s="104"/>
      <c r="C374" s="104"/>
      <c r="D374" s="104"/>
      <c r="E374" s="104"/>
      <c r="F374" s="104"/>
    </row>
    <row r="375" spans="1:6" x14ac:dyDescent="0.25">
      <c r="A375" s="104"/>
      <c r="B375" s="104"/>
      <c r="C375" s="104"/>
      <c r="D375" s="104"/>
      <c r="E375" s="104"/>
      <c r="F375" s="104"/>
    </row>
    <row r="376" spans="1:6" x14ac:dyDescent="0.25">
      <c r="A376" s="104"/>
      <c r="B376" s="104"/>
      <c r="C376" s="104"/>
      <c r="D376" s="104"/>
      <c r="E376" s="104"/>
      <c r="F376" s="104"/>
    </row>
    <row r="377" spans="1:6" x14ac:dyDescent="0.25">
      <c r="A377" s="104"/>
      <c r="B377" s="104"/>
      <c r="C377" s="104"/>
      <c r="D377" s="104"/>
      <c r="E377" s="104"/>
      <c r="F377" s="104"/>
    </row>
    <row r="378" spans="1:6" x14ac:dyDescent="0.25">
      <c r="A378" s="104"/>
      <c r="B378" s="104"/>
      <c r="C378" s="104"/>
      <c r="D378" s="104"/>
      <c r="E378" s="104"/>
      <c r="F378" s="104"/>
    </row>
    <row r="379" spans="1:6" x14ac:dyDescent="0.25">
      <c r="A379" s="104"/>
      <c r="B379" s="104"/>
      <c r="C379" s="104"/>
      <c r="D379" s="104"/>
      <c r="E379" s="104"/>
      <c r="F379" s="104"/>
    </row>
    <row r="380" spans="1:6" x14ac:dyDescent="0.25">
      <c r="A380" s="104"/>
      <c r="B380" s="104"/>
      <c r="C380" s="104"/>
      <c r="D380" s="104"/>
      <c r="E380" s="104"/>
      <c r="F380" s="104"/>
    </row>
    <row r="381" spans="1:6" x14ac:dyDescent="0.25">
      <c r="A381" s="104"/>
      <c r="B381" s="104"/>
      <c r="C381" s="104"/>
      <c r="D381" s="104"/>
      <c r="E381" s="104"/>
      <c r="F381" s="104"/>
    </row>
    <row r="382" spans="1:6" x14ac:dyDescent="0.25">
      <c r="A382" s="104"/>
      <c r="B382" s="104"/>
      <c r="C382" s="104"/>
      <c r="D382" s="104"/>
      <c r="E382" s="104"/>
      <c r="F382" s="104"/>
    </row>
    <row r="383" spans="1:6" x14ac:dyDescent="0.25">
      <c r="A383" s="104"/>
      <c r="B383" s="104"/>
      <c r="C383" s="104"/>
      <c r="D383" s="104"/>
      <c r="E383" s="104"/>
      <c r="F383" s="104"/>
    </row>
    <row r="384" spans="1:6" x14ac:dyDescent="0.25">
      <c r="A384" s="104"/>
      <c r="B384" s="104"/>
      <c r="C384" s="104"/>
      <c r="D384" s="104"/>
      <c r="E384" s="104"/>
      <c r="F384" s="104"/>
    </row>
    <row r="385" spans="1:6" x14ac:dyDescent="0.25">
      <c r="A385" s="104"/>
      <c r="B385" s="104"/>
      <c r="C385" s="104"/>
      <c r="D385" s="104"/>
      <c r="E385" s="104"/>
      <c r="F385" s="104"/>
    </row>
    <row r="386" spans="1:6" x14ac:dyDescent="0.25">
      <c r="A386" s="104"/>
      <c r="B386" s="104"/>
      <c r="C386" s="104"/>
      <c r="D386" s="104"/>
      <c r="E386" s="104"/>
      <c r="F386" s="104"/>
    </row>
    <row r="387" spans="1:6" x14ac:dyDescent="0.25">
      <c r="A387" s="104"/>
      <c r="B387" s="104"/>
      <c r="C387" s="104"/>
      <c r="D387" s="104"/>
      <c r="E387" s="104"/>
      <c r="F387" s="104"/>
    </row>
    <row r="388" spans="1:6" x14ac:dyDescent="0.25">
      <c r="A388" s="104"/>
      <c r="B388" s="104"/>
      <c r="C388" s="104"/>
      <c r="D388" s="104"/>
      <c r="E388" s="104"/>
      <c r="F388" s="104"/>
    </row>
    <row r="389" spans="1:6" x14ac:dyDescent="0.25">
      <c r="A389" s="104"/>
      <c r="B389" s="104"/>
      <c r="C389" s="104"/>
      <c r="D389" s="104"/>
      <c r="E389" s="104"/>
      <c r="F389" s="104"/>
    </row>
    <row r="390" spans="1:6" x14ac:dyDescent="0.25">
      <c r="A390" s="104"/>
      <c r="B390" s="104"/>
      <c r="C390" s="104"/>
      <c r="D390" s="104"/>
      <c r="E390" s="104"/>
      <c r="F390" s="104"/>
    </row>
    <row r="391" spans="1:6" x14ac:dyDescent="0.25">
      <c r="A391" s="104"/>
      <c r="B391" s="104"/>
      <c r="C391" s="104"/>
      <c r="D391" s="104"/>
      <c r="E391" s="104"/>
      <c r="F391" s="104"/>
    </row>
    <row r="392" spans="1:6" x14ac:dyDescent="0.25">
      <c r="A392" s="104"/>
      <c r="B392" s="104"/>
      <c r="C392" s="104"/>
      <c r="D392" s="104"/>
      <c r="E392" s="104"/>
      <c r="F392" s="104"/>
    </row>
    <row r="393" spans="1:6" x14ac:dyDescent="0.25">
      <c r="A393" s="104"/>
      <c r="B393" s="104"/>
      <c r="C393" s="104"/>
      <c r="D393" s="104"/>
      <c r="E393" s="104"/>
      <c r="F393" s="104"/>
    </row>
    <row r="394" spans="1:6" x14ac:dyDescent="0.25">
      <c r="A394" s="104"/>
      <c r="B394" s="104"/>
      <c r="C394" s="104"/>
      <c r="D394" s="104"/>
      <c r="E394" s="104"/>
      <c r="F394" s="104"/>
    </row>
    <row r="395" spans="1:6" x14ac:dyDescent="0.25">
      <c r="A395" s="104"/>
      <c r="B395" s="104"/>
      <c r="C395" s="104"/>
      <c r="D395" s="104"/>
      <c r="E395" s="104"/>
      <c r="F395" s="104"/>
    </row>
    <row r="396" spans="1:6" x14ac:dyDescent="0.25">
      <c r="A396" s="104"/>
      <c r="B396" s="104"/>
      <c r="C396" s="104"/>
      <c r="D396" s="104"/>
      <c r="E396" s="104"/>
      <c r="F396" s="104"/>
    </row>
    <row r="397" spans="1:6" x14ac:dyDescent="0.25">
      <c r="A397" s="104"/>
      <c r="B397" s="104"/>
      <c r="C397" s="104"/>
      <c r="D397" s="104"/>
      <c r="E397" s="104"/>
      <c r="F397" s="104"/>
    </row>
    <row r="398" spans="1:6" x14ac:dyDescent="0.25">
      <c r="A398" s="104"/>
      <c r="B398" s="104"/>
      <c r="C398" s="104"/>
      <c r="D398" s="104"/>
      <c r="E398" s="104"/>
      <c r="F398" s="104"/>
    </row>
    <row r="399" spans="1:6" x14ac:dyDescent="0.25">
      <c r="A399" s="104"/>
      <c r="B399" s="104"/>
      <c r="C399" s="104"/>
      <c r="D399" s="104"/>
      <c r="E399" s="104"/>
      <c r="F399" s="104"/>
    </row>
    <row r="400" spans="1:6" x14ac:dyDescent="0.25">
      <c r="A400" s="104"/>
      <c r="B400" s="104"/>
      <c r="C400" s="104"/>
      <c r="D400" s="104"/>
      <c r="E400" s="104"/>
      <c r="F400" s="104"/>
    </row>
    <row r="401" spans="1:6" x14ac:dyDescent="0.25">
      <c r="A401" s="104"/>
      <c r="B401" s="104"/>
      <c r="C401" s="104"/>
      <c r="D401" s="104"/>
      <c r="E401" s="104"/>
      <c r="F401" s="104"/>
    </row>
    <row r="402" spans="1:6" x14ac:dyDescent="0.25">
      <c r="A402" s="104"/>
      <c r="B402" s="104"/>
      <c r="C402" s="104"/>
      <c r="D402" s="104"/>
      <c r="E402" s="104"/>
      <c r="F402" s="104"/>
    </row>
    <row r="403" spans="1:6" x14ac:dyDescent="0.25">
      <c r="A403" s="104"/>
      <c r="B403" s="104"/>
      <c r="C403" s="104"/>
      <c r="D403" s="104"/>
      <c r="E403" s="104"/>
      <c r="F403" s="104"/>
    </row>
    <row r="404" spans="1:6" x14ac:dyDescent="0.25">
      <c r="A404" s="104"/>
      <c r="B404" s="104"/>
      <c r="C404" s="104"/>
      <c r="D404" s="104"/>
      <c r="E404" s="104"/>
      <c r="F404" s="104"/>
    </row>
    <row r="405" spans="1:6" x14ac:dyDescent="0.25">
      <c r="A405" s="104"/>
      <c r="B405" s="104"/>
      <c r="C405" s="104"/>
      <c r="D405" s="104"/>
      <c r="E405" s="104"/>
      <c r="F405" s="104"/>
    </row>
    <row r="406" spans="1:6" x14ac:dyDescent="0.25">
      <c r="A406" s="104"/>
      <c r="B406" s="104"/>
      <c r="C406" s="104"/>
      <c r="D406" s="104"/>
      <c r="E406" s="104"/>
      <c r="F406" s="104"/>
    </row>
    <row r="407" spans="1:6" x14ac:dyDescent="0.25">
      <c r="A407" s="104"/>
      <c r="B407" s="104"/>
      <c r="C407" s="104"/>
      <c r="D407" s="104"/>
      <c r="E407" s="104"/>
      <c r="F407" s="104"/>
    </row>
    <row r="408" spans="1:6" x14ac:dyDescent="0.25">
      <c r="A408" s="104"/>
      <c r="B408" s="104"/>
      <c r="C408" s="104"/>
      <c r="D408" s="104"/>
      <c r="E408" s="104"/>
      <c r="F408" s="104"/>
    </row>
    <row r="409" spans="1:6" x14ac:dyDescent="0.25">
      <c r="A409" s="104"/>
      <c r="B409" s="104"/>
      <c r="C409" s="104"/>
      <c r="D409" s="104"/>
      <c r="E409" s="104"/>
      <c r="F409" s="104"/>
    </row>
    <row r="410" spans="1:6" x14ac:dyDescent="0.25">
      <c r="A410" s="104"/>
      <c r="B410" s="104"/>
      <c r="C410" s="104"/>
      <c r="D410" s="104"/>
      <c r="E410" s="104"/>
      <c r="F410" s="104"/>
    </row>
  </sheetData>
  <phoneticPr fontId="5" type="noConversion"/>
  <pageMargins left="0.75" right="0.75" top="1" bottom="1" header="0" footer="0"/>
  <pageSetup paperSize="9" orientation="portrait" horizontalDpi="300" verticalDpi="300" r:id="rId1"/>
  <headerFooter alignWithMargins="0"/>
  <ignoredErrors>
    <ignoredError sqref="B8:F10 B358:F372 B11:C357" numberStoredAsText="1"/>
    <ignoredError sqref="D11:F357" numberStoredAsText="1"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10"/>
  <sheetViews>
    <sheetView workbookViewId="0">
      <selection activeCell="A4" sqref="A4"/>
    </sheetView>
  </sheetViews>
  <sheetFormatPr baseColWidth="10" defaultRowHeight="13.2" x14ac:dyDescent="0.25"/>
  <cols>
    <col min="1" max="1" width="22.5546875" customWidth="1"/>
    <col min="2" max="3" width="13.33203125" customWidth="1"/>
    <col min="4" max="5" width="13.6640625" customWidth="1"/>
    <col min="6" max="6" width="13.33203125" customWidth="1"/>
    <col min="7" max="7" width="12.6640625" style="104" customWidth="1"/>
    <col min="8" max="11" width="11.44140625" style="104" customWidth="1"/>
  </cols>
  <sheetData>
    <row r="1" spans="1:6" s="5" customFormat="1" ht="4.5" customHeight="1" x14ac:dyDescent="0.2">
      <c r="A1" s="1"/>
      <c r="B1" s="2"/>
      <c r="C1" s="3"/>
      <c r="D1" s="4"/>
      <c r="E1" s="55"/>
      <c r="F1" s="56"/>
    </row>
    <row r="2" spans="1:6" s="5" customFormat="1" x14ac:dyDescent="0.25">
      <c r="A2" s="11" t="s">
        <v>61</v>
      </c>
      <c r="B2" s="2"/>
      <c r="C2" s="3"/>
      <c r="D2" s="4"/>
      <c r="E2" s="55"/>
      <c r="F2" s="56"/>
    </row>
    <row r="3" spans="1:6" s="5" customFormat="1" ht="10.199999999999999" x14ac:dyDescent="0.2">
      <c r="A3" s="1" t="s">
        <v>72</v>
      </c>
      <c r="B3" s="2"/>
      <c r="C3" s="3"/>
      <c r="D3" s="4"/>
      <c r="E3" s="55"/>
      <c r="F3" s="56"/>
    </row>
    <row r="4" spans="1:6" s="5" customFormat="1" ht="6" customHeight="1" x14ac:dyDescent="0.2">
      <c r="A4" s="1"/>
      <c r="B4" s="2"/>
      <c r="C4" s="3"/>
      <c r="D4" s="4"/>
      <c r="E4" s="55"/>
      <c r="F4" s="56"/>
    </row>
    <row r="5" spans="1:6" s="5" customFormat="1" ht="10.199999999999999" x14ac:dyDescent="0.2">
      <c r="A5" s="1" t="s">
        <v>57</v>
      </c>
      <c r="B5" s="2"/>
      <c r="C5" s="3"/>
      <c r="D5" s="4"/>
      <c r="E5" s="55"/>
      <c r="F5" s="56"/>
    </row>
    <row r="6" spans="1:6" s="5" customFormat="1" ht="10.199999999999999" x14ac:dyDescent="0.2">
      <c r="A6" s="110" t="s">
        <v>7</v>
      </c>
      <c r="B6" s="111" t="s">
        <v>51</v>
      </c>
      <c r="C6" s="112" t="s">
        <v>3</v>
      </c>
      <c r="D6" s="61" t="s">
        <v>11</v>
      </c>
      <c r="E6" s="113" t="s">
        <v>13</v>
      </c>
      <c r="F6" s="62" t="s">
        <v>15</v>
      </c>
    </row>
    <row r="7" spans="1:6" s="5" customFormat="1" ht="10.199999999999999" x14ac:dyDescent="0.2">
      <c r="A7" s="114"/>
      <c r="B7" s="115" t="s">
        <v>9</v>
      </c>
      <c r="C7" s="116" t="s">
        <v>50</v>
      </c>
      <c r="D7" s="117" t="s">
        <v>52</v>
      </c>
      <c r="E7" s="118" t="s">
        <v>52</v>
      </c>
      <c r="F7" s="119" t="s">
        <v>16</v>
      </c>
    </row>
    <row r="8" spans="1:6" s="5" customFormat="1" ht="10.199999999999999" x14ac:dyDescent="0.2">
      <c r="A8" s="41"/>
      <c r="B8" s="120" t="s">
        <v>4</v>
      </c>
      <c r="C8" s="120" t="s">
        <v>5</v>
      </c>
      <c r="D8" s="121" t="s">
        <v>6</v>
      </c>
      <c r="E8" s="122" t="s">
        <v>17</v>
      </c>
      <c r="F8" s="122" t="s">
        <v>18</v>
      </c>
    </row>
    <row r="9" spans="1:6" s="5" customFormat="1" ht="10.199999999999999" x14ac:dyDescent="0.2">
      <c r="A9" s="7"/>
      <c r="B9" s="33"/>
      <c r="C9" s="33"/>
      <c r="D9" s="93"/>
      <c r="E9" s="35"/>
      <c r="F9" s="35"/>
    </row>
    <row r="10" spans="1:6" s="5" customFormat="1" ht="10.199999999999999" x14ac:dyDescent="0.2">
      <c r="A10" s="9" t="s">
        <v>19</v>
      </c>
      <c r="B10" s="18"/>
      <c r="C10" s="23"/>
      <c r="D10" s="94"/>
      <c r="E10" s="57"/>
      <c r="F10" s="14"/>
    </row>
    <row r="11" spans="1:6" s="5" customFormat="1" ht="10.199999999999999" x14ac:dyDescent="0.2">
      <c r="A11" s="7" t="s">
        <v>20</v>
      </c>
      <c r="B11" s="74">
        <v>151</v>
      </c>
      <c r="C11" s="74">
        <v>84518578</v>
      </c>
      <c r="D11" s="95">
        <f t="shared" ref="D11:D22" si="0">C11/B11</f>
        <v>559725.68211920524</v>
      </c>
      <c r="E11" s="76">
        <v>42</v>
      </c>
      <c r="F11" s="77">
        <v>1.9</v>
      </c>
    </row>
    <row r="12" spans="1:6" s="5" customFormat="1" ht="10.199999999999999" x14ac:dyDescent="0.2">
      <c r="A12" s="7" t="s">
        <v>21</v>
      </c>
      <c r="B12" s="78">
        <v>127</v>
      </c>
      <c r="C12" s="78">
        <v>69862479</v>
      </c>
      <c r="D12" s="124">
        <f t="shared" si="0"/>
        <v>550098.25984251965</v>
      </c>
      <c r="E12" s="80">
        <v>43</v>
      </c>
      <c r="F12" s="81">
        <v>1.9</v>
      </c>
    </row>
    <row r="13" spans="1:6" s="5" customFormat="1" ht="10.199999999999999" x14ac:dyDescent="0.2">
      <c r="A13" s="7" t="s">
        <v>22</v>
      </c>
      <c r="B13" s="74">
        <v>127</v>
      </c>
      <c r="C13" s="74">
        <v>77324072</v>
      </c>
      <c r="D13" s="124">
        <f t="shared" si="0"/>
        <v>608850.96062992129</v>
      </c>
      <c r="E13" s="82">
        <v>46</v>
      </c>
      <c r="F13" s="77">
        <v>1.9</v>
      </c>
    </row>
    <row r="14" spans="1:6" s="5" customFormat="1" ht="10.199999999999999" x14ac:dyDescent="0.2">
      <c r="A14" s="7" t="s">
        <v>23</v>
      </c>
      <c r="B14" s="78">
        <v>186</v>
      </c>
      <c r="C14" s="78">
        <v>117813113</v>
      </c>
      <c r="D14" s="124">
        <f t="shared" si="0"/>
        <v>633403.83333333337</v>
      </c>
      <c r="E14" s="80">
        <v>47</v>
      </c>
      <c r="F14" s="81">
        <v>1.9</v>
      </c>
    </row>
    <row r="15" spans="1:6" s="5" customFormat="1" ht="10.199999999999999" x14ac:dyDescent="0.2">
      <c r="A15" s="7" t="s">
        <v>24</v>
      </c>
      <c r="B15" s="78">
        <v>118</v>
      </c>
      <c r="C15" s="78">
        <v>79087879</v>
      </c>
      <c r="D15" s="124">
        <f t="shared" si="0"/>
        <v>670236.26271186443</v>
      </c>
      <c r="E15" s="80">
        <v>46</v>
      </c>
      <c r="F15" s="81">
        <v>1.9</v>
      </c>
    </row>
    <row r="16" spans="1:6" s="5" customFormat="1" ht="10.199999999999999" x14ac:dyDescent="0.2">
      <c r="A16" s="7" t="s">
        <v>25</v>
      </c>
      <c r="B16" s="78">
        <v>95</v>
      </c>
      <c r="C16" s="78">
        <v>47934408</v>
      </c>
      <c r="D16" s="96">
        <f t="shared" si="0"/>
        <v>504572.71578947367</v>
      </c>
      <c r="E16" s="80">
        <v>44</v>
      </c>
      <c r="F16" s="81">
        <v>1.9</v>
      </c>
    </row>
    <row r="17" spans="1:6" s="5" customFormat="1" ht="10.199999999999999" x14ac:dyDescent="0.2">
      <c r="A17" s="7" t="s">
        <v>26</v>
      </c>
      <c r="B17" s="78">
        <v>419</v>
      </c>
      <c r="C17" s="78">
        <v>277674990</v>
      </c>
      <c r="D17" s="96">
        <f t="shared" si="0"/>
        <v>662708.80668257759</v>
      </c>
      <c r="E17" s="80">
        <v>48</v>
      </c>
      <c r="F17" s="81">
        <v>1.52</v>
      </c>
    </row>
    <row r="18" spans="1:6" s="5" customFormat="1" ht="10.199999999999999" x14ac:dyDescent="0.2">
      <c r="A18" s="7" t="s">
        <v>27</v>
      </c>
      <c r="B18" s="78">
        <v>408</v>
      </c>
      <c r="C18" s="78">
        <v>263121155</v>
      </c>
      <c r="D18" s="96">
        <f t="shared" si="0"/>
        <v>644904.79166666663</v>
      </c>
      <c r="E18" s="80">
        <v>48</v>
      </c>
      <c r="F18" s="81">
        <v>1.52</v>
      </c>
    </row>
    <row r="19" spans="1:6" s="5" customFormat="1" ht="10.199999999999999" x14ac:dyDescent="0.2">
      <c r="A19" s="7" t="s">
        <v>28</v>
      </c>
      <c r="B19" s="136">
        <v>318</v>
      </c>
      <c r="C19" s="137">
        <v>184633124</v>
      </c>
      <c r="D19" s="96">
        <f t="shared" si="0"/>
        <v>580607.3081761006</v>
      </c>
      <c r="E19" s="82">
        <v>47</v>
      </c>
      <c r="F19" s="77">
        <v>1.7358210988728111</v>
      </c>
    </row>
    <row r="20" spans="1:6" s="5" customFormat="1" ht="10.199999999999999" x14ac:dyDescent="0.2">
      <c r="A20" s="7" t="s">
        <v>29</v>
      </c>
      <c r="B20" s="136">
        <v>347</v>
      </c>
      <c r="C20" s="137">
        <v>232785576</v>
      </c>
      <c r="D20" s="96">
        <f t="shared" si="0"/>
        <v>670851.80403458211</v>
      </c>
      <c r="E20" s="80">
        <v>49</v>
      </c>
      <c r="F20" s="81">
        <v>1.71</v>
      </c>
    </row>
    <row r="21" spans="1:6" s="5" customFormat="1" ht="10.199999999999999" x14ac:dyDescent="0.2">
      <c r="A21" s="7" t="s">
        <v>30</v>
      </c>
      <c r="B21" s="136">
        <v>391</v>
      </c>
      <c r="C21" s="180">
        <v>248320983</v>
      </c>
      <c r="D21" s="96">
        <f t="shared" si="0"/>
        <v>635092.02813299233</v>
      </c>
      <c r="E21" s="138">
        <v>49</v>
      </c>
      <c r="F21" s="127">
        <v>1.7352733730520067</v>
      </c>
    </row>
    <row r="22" spans="1:6" s="5" customFormat="1" ht="10.199999999999999" x14ac:dyDescent="0.2">
      <c r="A22" s="7" t="s">
        <v>31</v>
      </c>
      <c r="B22" s="125">
        <v>409</v>
      </c>
      <c r="C22" s="137">
        <v>219795614</v>
      </c>
      <c r="D22" s="96">
        <f t="shared" si="0"/>
        <v>537397.5892420538</v>
      </c>
      <c r="E22" s="138">
        <v>45</v>
      </c>
      <c r="F22" s="189">
        <v>1.7586150220904773</v>
      </c>
    </row>
    <row r="23" spans="1:6" s="5" customFormat="1" ht="10.199999999999999" x14ac:dyDescent="0.2">
      <c r="A23" s="7"/>
      <c r="B23" s="78"/>
      <c r="C23" s="78"/>
      <c r="D23" s="96"/>
      <c r="E23" s="80"/>
      <c r="F23" s="81"/>
    </row>
    <row r="24" spans="1:6" s="50" customFormat="1" ht="10.199999999999999" x14ac:dyDescent="0.2">
      <c r="A24" s="29" t="s">
        <v>0</v>
      </c>
      <c r="B24" s="83">
        <f>SUM(B11:B23)</f>
        <v>3096</v>
      </c>
      <c r="C24" s="83">
        <f>SUM(C11:C23)</f>
        <v>1902871971</v>
      </c>
      <c r="D24" s="97">
        <f>C24/B24</f>
        <v>614622.72965116275</v>
      </c>
      <c r="E24" s="85">
        <f>(($C11*E11)+($C12*E12)+($C13*E13)+($C14*E14)+($C15*E15)+($C16*E16)+($C17*E17)+($C18*E18)+($C19*E19)+($C20*E20)+($C21*E21)+($C22*E22))/$C24</f>
        <v>47.032140919059238</v>
      </c>
      <c r="F24" s="86">
        <f>(($C11*F11)+($C12*F12)+($C13*F13)+($C14*F14)+($C15*F15)+($C16*F16)+($C17*F17)+($C18*F18)+($C19*F19)+($C20*F20)+($C21*F21)+($C22*F22))/$C24</f>
        <v>1.7150030378948706</v>
      </c>
    </row>
    <row r="25" spans="1:6" s="5" customFormat="1" ht="10.199999999999999" x14ac:dyDescent="0.2">
      <c r="A25" s="7"/>
      <c r="B25" s="33"/>
      <c r="C25" s="33"/>
      <c r="D25" s="93"/>
      <c r="E25" s="35"/>
      <c r="F25" s="35"/>
    </row>
    <row r="26" spans="1:6" s="5" customFormat="1" ht="10.199999999999999" x14ac:dyDescent="0.2">
      <c r="A26" s="9" t="s">
        <v>53</v>
      </c>
      <c r="B26" s="18"/>
      <c r="C26" s="23"/>
      <c r="D26" s="94"/>
      <c r="E26" s="57"/>
      <c r="F26" s="14"/>
    </row>
    <row r="27" spans="1:6" s="5" customFormat="1" ht="10.199999999999999" x14ac:dyDescent="0.2">
      <c r="A27" s="7" t="s">
        <v>20</v>
      </c>
      <c r="B27" s="74">
        <v>249</v>
      </c>
      <c r="C27" s="74">
        <v>137097915</v>
      </c>
      <c r="D27" s="95">
        <f>C27/B27</f>
        <v>550594.03614457836</v>
      </c>
      <c r="E27" s="76">
        <v>49</v>
      </c>
      <c r="F27" s="77">
        <v>2.04</v>
      </c>
    </row>
    <row r="28" spans="1:6" s="5" customFormat="1" ht="10.199999999999999" x14ac:dyDescent="0.2">
      <c r="A28" s="7" t="s">
        <v>21</v>
      </c>
      <c r="B28" s="125">
        <v>194</v>
      </c>
      <c r="C28" s="125">
        <v>103021186</v>
      </c>
      <c r="D28" s="124">
        <f>C28/B28</f>
        <v>531037.04123711342</v>
      </c>
      <c r="E28" s="126">
        <v>43</v>
      </c>
      <c r="F28" s="127">
        <v>2.06</v>
      </c>
    </row>
    <row r="29" spans="1:6" s="5" customFormat="1" ht="10.199999999999999" x14ac:dyDescent="0.2">
      <c r="A29" s="7" t="s">
        <v>22</v>
      </c>
      <c r="B29" s="125">
        <v>243</v>
      </c>
      <c r="C29" s="125">
        <v>152487383</v>
      </c>
      <c r="D29" s="124">
        <f>C29/B29</f>
        <v>627520.09465020581</v>
      </c>
      <c r="E29" s="126">
        <v>46</v>
      </c>
      <c r="F29" s="127">
        <v>2.0499999999999998</v>
      </c>
    </row>
    <row r="30" spans="1:6" s="5" customFormat="1" ht="10.199999999999999" x14ac:dyDescent="0.2">
      <c r="A30" s="7" t="s">
        <v>23</v>
      </c>
      <c r="B30" s="105">
        <v>0</v>
      </c>
      <c r="C30" s="105">
        <v>0</v>
      </c>
      <c r="D30" s="105">
        <v>0</v>
      </c>
      <c r="E30" s="106">
        <v>0</v>
      </c>
      <c r="F30" s="107">
        <v>0</v>
      </c>
    </row>
    <row r="31" spans="1:6" s="5" customFormat="1" ht="10.199999999999999" x14ac:dyDescent="0.2">
      <c r="A31" s="7" t="s">
        <v>24</v>
      </c>
      <c r="B31" s="105">
        <v>0</v>
      </c>
      <c r="C31" s="105">
        <v>0</v>
      </c>
      <c r="D31" s="105">
        <v>0</v>
      </c>
      <c r="E31" s="106">
        <v>0</v>
      </c>
      <c r="F31" s="107">
        <v>0</v>
      </c>
    </row>
    <row r="32" spans="1:6" s="5" customFormat="1" ht="10.199999999999999" x14ac:dyDescent="0.2">
      <c r="A32" s="7" t="s">
        <v>25</v>
      </c>
      <c r="B32" s="105">
        <v>0</v>
      </c>
      <c r="C32" s="105">
        <v>0</v>
      </c>
      <c r="D32" s="105">
        <v>0</v>
      </c>
      <c r="E32" s="106">
        <v>0</v>
      </c>
      <c r="F32" s="107">
        <v>0</v>
      </c>
    </row>
    <row r="33" spans="1:6" s="5" customFormat="1" ht="10.199999999999999" x14ac:dyDescent="0.2">
      <c r="A33" s="7" t="s">
        <v>26</v>
      </c>
      <c r="B33" s="105">
        <v>0</v>
      </c>
      <c r="C33" s="105">
        <v>0</v>
      </c>
      <c r="D33" s="105">
        <v>0</v>
      </c>
      <c r="E33" s="106">
        <v>0</v>
      </c>
      <c r="F33" s="107">
        <v>0</v>
      </c>
    </row>
    <row r="34" spans="1:6" s="5" customFormat="1" ht="10.199999999999999" x14ac:dyDescent="0.2">
      <c r="A34" s="7" t="s">
        <v>27</v>
      </c>
      <c r="B34" s="105">
        <v>0</v>
      </c>
      <c r="C34" s="105">
        <v>0</v>
      </c>
      <c r="D34" s="105">
        <v>0</v>
      </c>
      <c r="E34" s="106">
        <v>0</v>
      </c>
      <c r="F34" s="107">
        <v>0</v>
      </c>
    </row>
    <row r="35" spans="1:6" s="5" customFormat="1" ht="10.199999999999999" x14ac:dyDescent="0.2">
      <c r="A35" s="7" t="s">
        <v>28</v>
      </c>
      <c r="B35" s="105">
        <v>0</v>
      </c>
      <c r="C35" s="105">
        <v>0</v>
      </c>
      <c r="D35" s="105">
        <v>0</v>
      </c>
      <c r="E35" s="106">
        <v>0</v>
      </c>
      <c r="F35" s="107">
        <v>0</v>
      </c>
    </row>
    <row r="36" spans="1:6" s="5" customFormat="1" ht="10.199999999999999" x14ac:dyDescent="0.2">
      <c r="A36" s="7" t="s">
        <v>29</v>
      </c>
      <c r="B36" s="105">
        <v>0</v>
      </c>
      <c r="C36" s="105">
        <v>0</v>
      </c>
      <c r="D36" s="105">
        <v>0</v>
      </c>
      <c r="E36" s="106">
        <v>0</v>
      </c>
      <c r="F36" s="107">
        <v>0</v>
      </c>
    </row>
    <row r="37" spans="1:6" s="5" customFormat="1" ht="10.199999999999999" x14ac:dyDescent="0.2">
      <c r="A37" s="7" t="s">
        <v>30</v>
      </c>
      <c r="B37" s="105">
        <v>0</v>
      </c>
      <c r="C37" s="105">
        <v>0</v>
      </c>
      <c r="D37" s="105">
        <v>0</v>
      </c>
      <c r="E37" s="106">
        <v>0</v>
      </c>
      <c r="F37" s="107">
        <v>0</v>
      </c>
    </row>
    <row r="38" spans="1:6" s="5" customFormat="1" ht="10.199999999999999" x14ac:dyDescent="0.2">
      <c r="A38" s="7" t="s">
        <v>31</v>
      </c>
      <c r="B38" s="105">
        <v>0</v>
      </c>
      <c r="C38" s="105">
        <v>0</v>
      </c>
      <c r="D38" s="105">
        <v>0</v>
      </c>
      <c r="E38" s="106">
        <v>0</v>
      </c>
      <c r="F38" s="107">
        <v>0</v>
      </c>
    </row>
    <row r="39" spans="1:6" s="5" customFormat="1" ht="10.199999999999999" x14ac:dyDescent="0.2">
      <c r="A39" s="7"/>
      <c r="B39" s="78"/>
      <c r="C39" s="78"/>
      <c r="D39" s="96"/>
      <c r="E39" s="80"/>
      <c r="F39" s="81"/>
    </row>
    <row r="40" spans="1:6" s="50" customFormat="1" ht="10.199999999999999" x14ac:dyDescent="0.2">
      <c r="A40" s="29" t="s">
        <v>0</v>
      </c>
      <c r="B40" s="83">
        <f>SUM(B27:B39)</f>
        <v>686</v>
      </c>
      <c r="C40" s="83">
        <f>SUM(C27:C39)</f>
        <v>392606484</v>
      </c>
      <c r="D40" s="97">
        <f>C40/B40</f>
        <v>572312.65889212827</v>
      </c>
      <c r="E40" s="85">
        <f>(($C27*E27)+($C28*E28)+($C29*E29)+($C30*E30)+($C31*E31)+($C32*E32)+($C33*E33)+($C34*E34)+($C35*E35)+($C36*E36)+($C37*E37)+($C38*E38))/$C40</f>
        <v>46.260388432606732</v>
      </c>
      <c r="F40" s="86">
        <f>(($C27*F27)+($C28*F28)+($C29*F29)+($C30*F30)+($C31*F31)+($C32*F32)+($C33*F33)+($C34*F34)+($C35*F35)+($C36*F36)+($C37*F37)+($C38*F38))/$C40</f>
        <v>2.0491320385579774</v>
      </c>
    </row>
    <row r="41" spans="1:6" s="5" customFormat="1" ht="10.199999999999999" x14ac:dyDescent="0.2">
      <c r="A41" s="32"/>
      <c r="B41" s="87"/>
      <c r="C41" s="87"/>
      <c r="D41" s="98"/>
      <c r="E41" s="88"/>
      <c r="F41" s="89"/>
    </row>
    <row r="42" spans="1:6" s="5" customFormat="1" ht="10.199999999999999" x14ac:dyDescent="0.2">
      <c r="A42" s="9" t="s">
        <v>32</v>
      </c>
      <c r="B42" s="78"/>
      <c r="C42" s="78"/>
      <c r="D42" s="99"/>
      <c r="E42" s="80"/>
      <c r="F42" s="81"/>
    </row>
    <row r="43" spans="1:6" s="5" customFormat="1" ht="10.199999999999999" x14ac:dyDescent="0.2">
      <c r="A43" s="7" t="s">
        <v>20</v>
      </c>
      <c r="B43" s="74">
        <v>789</v>
      </c>
      <c r="C43" s="74">
        <v>440431367</v>
      </c>
      <c r="D43" s="95">
        <f t="shared" ref="D43:D54" si="1">C43/B43</f>
        <v>558214.66032953106</v>
      </c>
      <c r="E43" s="76">
        <v>46</v>
      </c>
      <c r="F43" s="77">
        <v>2.06</v>
      </c>
    </row>
    <row r="44" spans="1:6" s="5" customFormat="1" ht="10.199999999999999" x14ac:dyDescent="0.2">
      <c r="A44" s="7" t="s">
        <v>21</v>
      </c>
      <c r="B44" s="78">
        <v>830</v>
      </c>
      <c r="C44" s="78">
        <v>520285382</v>
      </c>
      <c r="D44" s="124">
        <f t="shared" si="1"/>
        <v>626849.85783132527</v>
      </c>
      <c r="E44" s="80">
        <v>37</v>
      </c>
      <c r="F44" s="81">
        <v>1.86</v>
      </c>
    </row>
    <row r="45" spans="1:6" s="5" customFormat="1" ht="10.199999999999999" x14ac:dyDescent="0.2">
      <c r="A45" s="7" t="s">
        <v>22</v>
      </c>
      <c r="B45" s="74">
        <v>1006</v>
      </c>
      <c r="C45" s="74">
        <v>611363752</v>
      </c>
      <c r="D45" s="124">
        <f t="shared" si="1"/>
        <v>607717.44731610338</v>
      </c>
      <c r="E45" s="82">
        <v>45</v>
      </c>
      <c r="F45" s="77">
        <v>2.0699999999999998</v>
      </c>
    </row>
    <row r="46" spans="1:6" s="5" customFormat="1" ht="10.199999999999999" x14ac:dyDescent="0.2">
      <c r="A46" s="7" t="s">
        <v>23</v>
      </c>
      <c r="B46" s="78">
        <v>1049</v>
      </c>
      <c r="C46" s="78">
        <v>662837533</v>
      </c>
      <c r="D46" s="124">
        <f t="shared" si="1"/>
        <v>631875.62726406101</v>
      </c>
      <c r="E46" s="80">
        <v>44</v>
      </c>
      <c r="F46" s="81">
        <v>2.06</v>
      </c>
    </row>
    <row r="47" spans="1:6" s="5" customFormat="1" ht="10.199999999999999" x14ac:dyDescent="0.2">
      <c r="A47" s="7" t="s">
        <v>24</v>
      </c>
      <c r="B47" s="78">
        <v>698</v>
      </c>
      <c r="C47" s="78">
        <v>587238335</v>
      </c>
      <c r="D47" s="96">
        <f t="shared" si="1"/>
        <v>841315.66618911177</v>
      </c>
      <c r="E47" s="80">
        <v>36</v>
      </c>
      <c r="F47" s="81">
        <v>1.79</v>
      </c>
    </row>
    <row r="48" spans="1:6" s="5" customFormat="1" ht="10.199999999999999" x14ac:dyDescent="0.2">
      <c r="A48" s="7" t="s">
        <v>25</v>
      </c>
      <c r="B48" s="78">
        <v>799</v>
      </c>
      <c r="C48" s="78">
        <v>456726153</v>
      </c>
      <c r="D48" s="96">
        <f t="shared" si="1"/>
        <v>571622.21902377973</v>
      </c>
      <c r="E48" s="80">
        <v>42</v>
      </c>
      <c r="F48" s="81">
        <v>2.0499999999999998</v>
      </c>
    </row>
    <row r="49" spans="1:6" s="5" customFormat="1" ht="10.199999999999999" x14ac:dyDescent="0.2">
      <c r="A49" s="7" t="s">
        <v>26</v>
      </c>
      <c r="B49" s="78">
        <v>1213</v>
      </c>
      <c r="C49" s="78">
        <v>740383984</v>
      </c>
      <c r="D49" s="96">
        <f t="shared" si="1"/>
        <v>610374.26545754331</v>
      </c>
      <c r="E49" s="80">
        <v>42</v>
      </c>
      <c r="F49" s="81">
        <v>1.98</v>
      </c>
    </row>
    <row r="50" spans="1:6" s="5" customFormat="1" ht="10.199999999999999" x14ac:dyDescent="0.2">
      <c r="A50" s="7" t="s">
        <v>27</v>
      </c>
      <c r="B50" s="78">
        <v>1415</v>
      </c>
      <c r="C50" s="78">
        <v>874361932</v>
      </c>
      <c r="D50" s="96">
        <f t="shared" si="1"/>
        <v>617923.62685512367</v>
      </c>
      <c r="E50" s="80">
        <v>41</v>
      </c>
      <c r="F50" s="166">
        <v>1.8876560076954494</v>
      </c>
    </row>
    <row r="51" spans="1:6" s="5" customFormat="1" ht="10.199999999999999" x14ac:dyDescent="0.2">
      <c r="A51" s="7" t="s">
        <v>28</v>
      </c>
      <c r="B51" s="79">
        <v>1869</v>
      </c>
      <c r="C51" s="135">
        <v>1093042156</v>
      </c>
      <c r="D51" s="125">
        <f t="shared" si="1"/>
        <v>584827.26377742109</v>
      </c>
      <c r="E51" s="134">
        <v>48</v>
      </c>
      <c r="F51" s="167">
        <v>1.9641253355099326</v>
      </c>
    </row>
    <row r="52" spans="1:6" s="5" customFormat="1" ht="10.199999999999999" x14ac:dyDescent="0.2">
      <c r="A52" s="7" t="s">
        <v>29</v>
      </c>
      <c r="B52" s="78">
        <v>1479</v>
      </c>
      <c r="C52" s="78">
        <v>930026917</v>
      </c>
      <c r="D52" s="96">
        <f t="shared" si="1"/>
        <v>628821.4448951995</v>
      </c>
      <c r="E52" s="80">
        <v>45</v>
      </c>
      <c r="F52" s="166">
        <v>2.0099999999999998</v>
      </c>
    </row>
    <row r="53" spans="1:6" s="5" customFormat="1" ht="10.199999999999999" x14ac:dyDescent="0.2">
      <c r="A53" s="7" t="s">
        <v>30</v>
      </c>
      <c r="B53" s="125">
        <v>1480</v>
      </c>
      <c r="C53" s="137">
        <v>1031674186</v>
      </c>
      <c r="D53" s="96">
        <f t="shared" si="1"/>
        <v>697077.15270270268</v>
      </c>
      <c r="E53" s="138">
        <v>40</v>
      </c>
      <c r="F53" s="127">
        <v>1.9298604432562587</v>
      </c>
    </row>
    <row r="54" spans="1:6" s="5" customFormat="1" ht="10.199999999999999" x14ac:dyDescent="0.2">
      <c r="A54" s="7" t="s">
        <v>31</v>
      </c>
      <c r="B54" s="125">
        <v>1808</v>
      </c>
      <c r="C54" s="137">
        <v>1069804083</v>
      </c>
      <c r="D54" s="96">
        <f t="shared" si="1"/>
        <v>591705.79811946908</v>
      </c>
      <c r="E54" s="138">
        <v>42</v>
      </c>
      <c r="F54" s="189">
        <v>2.0185329043280533</v>
      </c>
    </row>
    <row r="55" spans="1:6" s="5" customFormat="1" ht="10.199999999999999" x14ac:dyDescent="0.2">
      <c r="A55" s="7"/>
      <c r="B55" s="78" t="s">
        <v>65</v>
      </c>
      <c r="C55" s="78"/>
      <c r="D55" s="96"/>
      <c r="E55" s="80"/>
      <c r="F55" s="81"/>
    </row>
    <row r="56" spans="1:6" s="50" customFormat="1" ht="10.199999999999999" x14ac:dyDescent="0.2">
      <c r="A56" s="29" t="s">
        <v>0</v>
      </c>
      <c r="B56" s="83">
        <f>SUM(B43:B55)</f>
        <v>14435</v>
      </c>
      <c r="C56" s="83">
        <f>SUM(C43:C55)</f>
        <v>9018175780</v>
      </c>
      <c r="D56" s="97">
        <f>C56/B56</f>
        <v>624743.73259438865</v>
      </c>
      <c r="E56" s="85">
        <f>(($C43*E43)+($C44*E44)+($C45*E45)+($C46*E46)+($C47*E47)+($C48*E48)+($C49*E49)+($C50*E50)+($C51*E51)+($C52*E52)+($C53*E53)+($C54*E54))/$C56</f>
        <v>42.577418136442667</v>
      </c>
      <c r="F56" s="86">
        <f>(($C43*F43)+($C44*F44)+($C45*F45)+($C46*F46)+($C47*F47)+($C48*F48)+($C49*F49)+($C50*F50)+($C51*F51)+($C52*F52)+($C53*F53)+($C54*F54))/$C56</f>
        <v>1.9711897460685779</v>
      </c>
    </row>
    <row r="57" spans="1:6" s="5" customFormat="1" ht="10.199999999999999" x14ac:dyDescent="0.2">
      <c r="A57" s="32"/>
      <c r="B57" s="87"/>
      <c r="C57" s="87"/>
      <c r="D57" s="98"/>
      <c r="E57" s="88"/>
      <c r="F57" s="89"/>
    </row>
    <row r="58" spans="1:6" s="5" customFormat="1" ht="10.199999999999999" x14ac:dyDescent="0.2">
      <c r="A58" s="9" t="s">
        <v>68</v>
      </c>
      <c r="B58" s="78"/>
      <c r="C58" s="78"/>
      <c r="D58" s="99"/>
      <c r="E58" s="80"/>
      <c r="F58" s="81"/>
    </row>
    <row r="59" spans="1:6" s="5" customFormat="1" ht="10.199999999999999" x14ac:dyDescent="0.2">
      <c r="A59" s="7" t="s">
        <v>20</v>
      </c>
      <c r="B59" s="143" t="s">
        <v>67</v>
      </c>
      <c r="C59" s="143" t="s">
        <v>67</v>
      </c>
      <c r="D59" s="144" t="s">
        <v>67</v>
      </c>
      <c r="E59" s="80" t="s">
        <v>67</v>
      </c>
      <c r="F59" s="80" t="s">
        <v>67</v>
      </c>
    </row>
    <row r="60" spans="1:6" s="5" customFormat="1" ht="10.199999999999999" x14ac:dyDescent="0.2">
      <c r="A60" s="7" t="s">
        <v>21</v>
      </c>
      <c r="B60" s="143" t="s">
        <v>67</v>
      </c>
      <c r="C60" s="143" t="s">
        <v>67</v>
      </c>
      <c r="D60" s="144" t="s">
        <v>67</v>
      </c>
      <c r="E60" s="80" t="s">
        <v>67</v>
      </c>
      <c r="F60" s="80" t="s">
        <v>67</v>
      </c>
    </row>
    <row r="61" spans="1:6" s="5" customFormat="1" ht="10.199999999999999" x14ac:dyDescent="0.2">
      <c r="A61" s="7" t="s">
        <v>22</v>
      </c>
      <c r="B61" s="143" t="s">
        <v>67</v>
      </c>
      <c r="C61" s="143" t="s">
        <v>67</v>
      </c>
      <c r="D61" s="144" t="s">
        <v>67</v>
      </c>
      <c r="E61" s="80" t="s">
        <v>67</v>
      </c>
      <c r="F61" s="80" t="s">
        <v>67</v>
      </c>
    </row>
    <row r="62" spans="1:6" s="5" customFormat="1" ht="10.199999999999999" x14ac:dyDescent="0.2">
      <c r="A62" s="7" t="s">
        <v>23</v>
      </c>
      <c r="B62" s="143" t="s">
        <v>67</v>
      </c>
      <c r="C62" s="143" t="s">
        <v>67</v>
      </c>
      <c r="D62" s="144" t="s">
        <v>67</v>
      </c>
      <c r="E62" s="80" t="s">
        <v>67</v>
      </c>
      <c r="F62" s="80" t="s">
        <v>67</v>
      </c>
    </row>
    <row r="63" spans="1:6" s="5" customFormat="1" ht="10.199999999999999" x14ac:dyDescent="0.2">
      <c r="A63" s="7" t="s">
        <v>24</v>
      </c>
      <c r="B63" s="143" t="s">
        <v>67</v>
      </c>
      <c r="C63" s="143" t="s">
        <v>67</v>
      </c>
      <c r="D63" s="144" t="s">
        <v>67</v>
      </c>
      <c r="E63" s="80" t="s">
        <v>67</v>
      </c>
      <c r="F63" s="80" t="s">
        <v>67</v>
      </c>
    </row>
    <row r="64" spans="1:6" s="5" customFormat="1" ht="10.199999999999999" x14ac:dyDescent="0.2">
      <c r="A64" s="7" t="s">
        <v>25</v>
      </c>
      <c r="B64" s="143" t="s">
        <v>67</v>
      </c>
      <c r="C64" s="143" t="s">
        <v>67</v>
      </c>
      <c r="D64" s="144" t="s">
        <v>67</v>
      </c>
      <c r="E64" s="80" t="s">
        <v>67</v>
      </c>
      <c r="F64" s="80" t="s">
        <v>67</v>
      </c>
    </row>
    <row r="65" spans="1:6" s="5" customFormat="1" ht="10.199999999999999" x14ac:dyDescent="0.2">
      <c r="A65" s="7" t="s">
        <v>26</v>
      </c>
      <c r="B65" s="143" t="s">
        <v>67</v>
      </c>
      <c r="C65" s="143" t="s">
        <v>67</v>
      </c>
      <c r="D65" s="144" t="s">
        <v>67</v>
      </c>
      <c r="E65" s="80" t="s">
        <v>67</v>
      </c>
      <c r="F65" s="80" t="s">
        <v>67</v>
      </c>
    </row>
    <row r="66" spans="1:6" s="5" customFormat="1" ht="10.199999999999999" x14ac:dyDescent="0.2">
      <c r="A66" s="7" t="s">
        <v>27</v>
      </c>
      <c r="B66" s="143" t="s">
        <v>67</v>
      </c>
      <c r="C66" s="143" t="s">
        <v>67</v>
      </c>
      <c r="D66" s="144" t="s">
        <v>67</v>
      </c>
      <c r="E66" s="80" t="s">
        <v>67</v>
      </c>
      <c r="F66" s="80" t="s">
        <v>67</v>
      </c>
    </row>
    <row r="67" spans="1:6" s="5" customFormat="1" ht="10.199999999999999" x14ac:dyDescent="0.2">
      <c r="A67" s="7" t="s">
        <v>28</v>
      </c>
      <c r="B67" s="143" t="s">
        <v>67</v>
      </c>
      <c r="C67" s="143" t="s">
        <v>67</v>
      </c>
      <c r="D67" s="144" t="s">
        <v>67</v>
      </c>
      <c r="E67" s="80" t="s">
        <v>67</v>
      </c>
      <c r="F67" s="80" t="s">
        <v>67</v>
      </c>
    </row>
    <row r="68" spans="1:6" s="5" customFormat="1" ht="10.199999999999999" x14ac:dyDescent="0.2">
      <c r="A68" s="7" t="s">
        <v>29</v>
      </c>
      <c r="B68" s="136">
        <v>29</v>
      </c>
      <c r="C68" s="137">
        <v>25772422</v>
      </c>
      <c r="D68" s="125">
        <f>C68/B68</f>
        <v>888704.20689655177</v>
      </c>
      <c r="E68" s="138">
        <v>27</v>
      </c>
      <c r="F68" s="127">
        <v>1.7817130621250885</v>
      </c>
    </row>
    <row r="69" spans="1:6" s="5" customFormat="1" ht="10.199999999999999" x14ac:dyDescent="0.2">
      <c r="A69" s="7" t="s">
        <v>30</v>
      </c>
      <c r="B69" s="136">
        <v>17</v>
      </c>
      <c r="C69" s="137">
        <v>9654239</v>
      </c>
      <c r="D69" s="125">
        <f>C69/B69</f>
        <v>567896.4117647059</v>
      </c>
      <c r="E69" s="153">
        <v>18</v>
      </c>
      <c r="F69" s="127">
        <v>1.6913749152056419</v>
      </c>
    </row>
    <row r="70" spans="1:6" s="5" customFormat="1" ht="10.199999999999999" x14ac:dyDescent="0.2">
      <c r="A70" s="7" t="s">
        <v>31</v>
      </c>
      <c r="B70" s="142">
        <v>19</v>
      </c>
      <c r="C70" s="141">
        <v>12381411</v>
      </c>
      <c r="D70" s="125">
        <f>C70/B70</f>
        <v>651653.21052631584</v>
      </c>
      <c r="E70" s="82">
        <v>32</v>
      </c>
      <c r="F70" s="169">
        <v>1.8054622740493793</v>
      </c>
    </row>
    <row r="71" spans="1:6" s="5" customFormat="1" ht="10.199999999999999" x14ac:dyDescent="0.2">
      <c r="A71" s="7"/>
      <c r="B71" s="78"/>
      <c r="C71" s="78"/>
      <c r="D71" s="165"/>
      <c r="E71" s="80"/>
      <c r="F71" s="81"/>
    </row>
    <row r="72" spans="1:6" s="50" customFormat="1" ht="10.199999999999999" x14ac:dyDescent="0.2">
      <c r="A72" s="29" t="s">
        <v>0</v>
      </c>
      <c r="B72" s="83">
        <f>SUM(B58:B70)</f>
        <v>65</v>
      </c>
      <c r="C72" s="83">
        <f>SUM(C58:C70)</f>
        <v>47808072</v>
      </c>
      <c r="D72" s="97">
        <f>C72/B72</f>
        <v>735508.8</v>
      </c>
      <c r="E72" s="85">
        <f>(($C68*E68)+($C69*E69)+($C70*E70))/$C72</f>
        <v>26.477471168467115</v>
      </c>
      <c r="F72" s="86">
        <f>(($C68*F68)+($C69*F69)+($C70*F70))/$C72</f>
        <v>1.7696210181828709</v>
      </c>
    </row>
    <row r="73" spans="1:6" s="50" customFormat="1" ht="10.199999999999999" x14ac:dyDescent="0.2">
      <c r="A73" s="9"/>
      <c r="B73" s="154"/>
      <c r="C73" s="154"/>
      <c r="D73" s="159"/>
      <c r="E73" s="155"/>
      <c r="F73" s="163"/>
    </row>
    <row r="74" spans="1:6" s="50" customFormat="1" ht="10.199999999999999" x14ac:dyDescent="0.2">
      <c r="A74" s="9" t="s">
        <v>71</v>
      </c>
      <c r="B74" s="154"/>
      <c r="C74" s="154"/>
      <c r="D74" s="160"/>
      <c r="E74" s="155"/>
      <c r="F74" s="164"/>
    </row>
    <row r="75" spans="1:6" s="50" customFormat="1" ht="10.199999999999999" x14ac:dyDescent="0.2">
      <c r="A75" s="7" t="s">
        <v>20</v>
      </c>
      <c r="B75" s="157" t="s">
        <v>67</v>
      </c>
      <c r="C75" s="157" t="s">
        <v>67</v>
      </c>
      <c r="D75" s="161" t="s">
        <v>67</v>
      </c>
      <c r="E75" s="158" t="s">
        <v>67</v>
      </c>
      <c r="F75" s="161" t="s">
        <v>67</v>
      </c>
    </row>
    <row r="76" spans="1:6" s="50" customFormat="1" ht="10.199999999999999" x14ac:dyDescent="0.2">
      <c r="A76" s="7" t="s">
        <v>21</v>
      </c>
      <c r="B76" s="157" t="s">
        <v>67</v>
      </c>
      <c r="C76" s="157" t="s">
        <v>67</v>
      </c>
      <c r="D76" s="161" t="s">
        <v>67</v>
      </c>
      <c r="E76" s="158" t="s">
        <v>67</v>
      </c>
      <c r="F76" s="161" t="s">
        <v>67</v>
      </c>
    </row>
    <row r="77" spans="1:6" s="50" customFormat="1" ht="10.199999999999999" x14ac:dyDescent="0.2">
      <c r="A77" s="7" t="s">
        <v>22</v>
      </c>
      <c r="B77" s="157" t="s">
        <v>67</v>
      </c>
      <c r="C77" s="157" t="s">
        <v>67</v>
      </c>
      <c r="D77" s="161" t="s">
        <v>67</v>
      </c>
      <c r="E77" s="158" t="s">
        <v>67</v>
      </c>
      <c r="F77" s="161" t="s">
        <v>67</v>
      </c>
    </row>
    <row r="78" spans="1:6" s="50" customFormat="1" ht="10.199999999999999" x14ac:dyDescent="0.2">
      <c r="A78" s="7" t="s">
        <v>23</v>
      </c>
      <c r="B78" s="157" t="s">
        <v>67</v>
      </c>
      <c r="C78" s="157" t="s">
        <v>67</v>
      </c>
      <c r="D78" s="161" t="s">
        <v>67</v>
      </c>
      <c r="E78" s="158" t="s">
        <v>67</v>
      </c>
      <c r="F78" s="161" t="s">
        <v>67</v>
      </c>
    </row>
    <row r="79" spans="1:6" s="50" customFormat="1" ht="10.199999999999999" x14ac:dyDescent="0.2">
      <c r="A79" s="7" t="s">
        <v>24</v>
      </c>
      <c r="B79" s="157" t="s">
        <v>67</v>
      </c>
      <c r="C79" s="157" t="s">
        <v>67</v>
      </c>
      <c r="D79" s="161" t="s">
        <v>67</v>
      </c>
      <c r="E79" s="158" t="s">
        <v>67</v>
      </c>
      <c r="F79" s="161" t="s">
        <v>67</v>
      </c>
    </row>
    <row r="80" spans="1:6" s="50" customFormat="1" ht="10.199999999999999" x14ac:dyDescent="0.2">
      <c r="A80" s="7" t="s">
        <v>25</v>
      </c>
      <c r="B80" s="157" t="s">
        <v>67</v>
      </c>
      <c r="C80" s="157" t="s">
        <v>67</v>
      </c>
      <c r="D80" s="161" t="s">
        <v>67</v>
      </c>
      <c r="E80" s="158" t="s">
        <v>67</v>
      </c>
      <c r="F80" s="161" t="s">
        <v>67</v>
      </c>
    </row>
    <row r="81" spans="1:6" s="50" customFormat="1" ht="10.199999999999999" x14ac:dyDescent="0.2">
      <c r="A81" s="7" t="s">
        <v>26</v>
      </c>
      <c r="B81" s="157" t="s">
        <v>67</v>
      </c>
      <c r="C81" s="157" t="s">
        <v>67</v>
      </c>
      <c r="D81" s="161" t="s">
        <v>67</v>
      </c>
      <c r="E81" s="158" t="s">
        <v>67</v>
      </c>
      <c r="F81" s="161" t="s">
        <v>67</v>
      </c>
    </row>
    <row r="82" spans="1:6" s="50" customFormat="1" ht="10.199999999999999" x14ac:dyDescent="0.2">
      <c r="A82" s="7" t="s">
        <v>27</v>
      </c>
      <c r="B82" s="157" t="s">
        <v>67</v>
      </c>
      <c r="C82" s="157" t="s">
        <v>67</v>
      </c>
      <c r="D82" s="161" t="s">
        <v>67</v>
      </c>
      <c r="E82" s="158" t="s">
        <v>67</v>
      </c>
      <c r="F82" s="161" t="s">
        <v>67</v>
      </c>
    </row>
    <row r="83" spans="1:6" s="50" customFormat="1" ht="10.199999999999999" x14ac:dyDescent="0.2">
      <c r="A83" s="7" t="s">
        <v>28</v>
      </c>
      <c r="B83" s="157" t="s">
        <v>67</v>
      </c>
      <c r="C83" s="157" t="s">
        <v>67</v>
      </c>
      <c r="D83" s="161" t="s">
        <v>67</v>
      </c>
      <c r="E83" s="158" t="s">
        <v>67</v>
      </c>
      <c r="F83" s="161" t="s">
        <v>67</v>
      </c>
    </row>
    <row r="84" spans="1:6" s="50" customFormat="1" ht="10.199999999999999" x14ac:dyDescent="0.2">
      <c r="A84" s="7" t="s">
        <v>29</v>
      </c>
      <c r="B84" s="157" t="s">
        <v>67</v>
      </c>
      <c r="C84" s="157" t="s">
        <v>67</v>
      </c>
      <c r="D84" s="161" t="s">
        <v>67</v>
      </c>
      <c r="E84" s="158" t="s">
        <v>67</v>
      </c>
      <c r="F84" s="161" t="s">
        <v>67</v>
      </c>
    </row>
    <row r="85" spans="1:6" s="50" customFormat="1" ht="10.199999999999999" x14ac:dyDescent="0.2">
      <c r="A85" s="7" t="s">
        <v>30</v>
      </c>
      <c r="B85" s="125">
        <v>108</v>
      </c>
      <c r="C85" s="137">
        <v>104984414</v>
      </c>
      <c r="D85" s="94">
        <f>C85/B85</f>
        <v>972077.90740740742</v>
      </c>
      <c r="E85" s="138">
        <v>35</v>
      </c>
      <c r="F85" s="127">
        <v>1.8952626029802861</v>
      </c>
    </row>
    <row r="86" spans="1:6" s="50" customFormat="1" ht="10.199999999999999" x14ac:dyDescent="0.2">
      <c r="A86" s="7" t="s">
        <v>31</v>
      </c>
      <c r="B86" s="125">
        <v>161</v>
      </c>
      <c r="C86" s="137">
        <v>104366339</v>
      </c>
      <c r="D86" s="94">
        <f>C86/B86</f>
        <v>648238.13043478259</v>
      </c>
      <c r="E86" s="138">
        <v>34</v>
      </c>
      <c r="F86" s="127">
        <v>1.9059802892961495</v>
      </c>
    </row>
    <row r="87" spans="1:6" s="50" customFormat="1" ht="10.199999999999999" x14ac:dyDescent="0.2">
      <c r="A87" s="7"/>
      <c r="B87" s="154"/>
      <c r="C87" s="154"/>
      <c r="D87" s="162"/>
      <c r="E87" s="155"/>
      <c r="F87" s="156"/>
    </row>
    <row r="88" spans="1:6" s="50" customFormat="1" ht="10.199999999999999" x14ac:dyDescent="0.2">
      <c r="A88" s="29" t="s">
        <v>0</v>
      </c>
      <c r="B88" s="83">
        <f>SUM(B74:B86)</f>
        <v>269</v>
      </c>
      <c r="C88" s="83">
        <f>SUM(C74:C86)</f>
        <v>209350753</v>
      </c>
      <c r="D88" s="97">
        <f>C88/B88</f>
        <v>778255.58736059477</v>
      </c>
      <c r="E88" s="85">
        <f>(($C85*E85)+($C86*E86))/$C88</f>
        <v>34.501476170950291</v>
      </c>
      <c r="F88" s="86">
        <f>(($C85*F85)+($C86*F86))/$C88</f>
        <v>1.9006056250010239</v>
      </c>
    </row>
    <row r="89" spans="1:6" s="5" customFormat="1" ht="10.199999999999999" x14ac:dyDescent="0.2">
      <c r="A89" s="7"/>
      <c r="B89" s="78"/>
      <c r="C89" s="78"/>
      <c r="D89" s="99"/>
      <c r="E89" s="80"/>
      <c r="F89" s="81"/>
    </row>
    <row r="90" spans="1:6" s="5" customFormat="1" ht="10.199999999999999" x14ac:dyDescent="0.2">
      <c r="A90" s="9" t="s">
        <v>69</v>
      </c>
      <c r="B90" s="78"/>
      <c r="C90" s="78"/>
      <c r="D90" s="99"/>
      <c r="E90" s="80"/>
      <c r="F90" s="81"/>
    </row>
    <row r="91" spans="1:6" s="5" customFormat="1" ht="10.199999999999999" x14ac:dyDescent="0.2">
      <c r="A91" s="7" t="s">
        <v>20</v>
      </c>
      <c r="B91" s="74">
        <v>426</v>
      </c>
      <c r="C91" s="74">
        <v>262457483</v>
      </c>
      <c r="D91" s="95">
        <f t="shared" ref="D91:D96" si="2">C91/B91</f>
        <v>616097.37793427228</v>
      </c>
      <c r="E91" s="76">
        <v>46</v>
      </c>
      <c r="F91" s="77">
        <v>1.9</v>
      </c>
    </row>
    <row r="92" spans="1:6" s="5" customFormat="1" ht="10.199999999999999" x14ac:dyDescent="0.2">
      <c r="A92" s="7" t="s">
        <v>21</v>
      </c>
      <c r="B92" s="78">
        <v>295</v>
      </c>
      <c r="C92" s="78">
        <v>178465877</v>
      </c>
      <c r="D92" s="124">
        <f t="shared" si="2"/>
        <v>604969.07457627123</v>
      </c>
      <c r="E92" s="80">
        <v>44</v>
      </c>
      <c r="F92" s="81">
        <v>1.9</v>
      </c>
    </row>
    <row r="93" spans="1:6" s="5" customFormat="1" ht="10.199999999999999" x14ac:dyDescent="0.2">
      <c r="A93" s="7" t="s">
        <v>22</v>
      </c>
      <c r="B93" s="74">
        <v>240</v>
      </c>
      <c r="C93" s="74">
        <v>129099278</v>
      </c>
      <c r="D93" s="124">
        <f t="shared" si="2"/>
        <v>537913.65833333333</v>
      </c>
      <c r="E93" s="82">
        <v>43</v>
      </c>
      <c r="F93" s="77">
        <v>1.9</v>
      </c>
    </row>
    <row r="94" spans="1:6" s="5" customFormat="1" ht="10.199999999999999" x14ac:dyDescent="0.2">
      <c r="A94" s="7" t="s">
        <v>23</v>
      </c>
      <c r="B94" s="78">
        <v>284</v>
      </c>
      <c r="C94" s="78">
        <v>174141592</v>
      </c>
      <c r="D94" s="124">
        <f t="shared" si="2"/>
        <v>613174.61971830984</v>
      </c>
      <c r="E94" s="80">
        <v>46</v>
      </c>
      <c r="F94" s="81">
        <v>1.9</v>
      </c>
    </row>
    <row r="95" spans="1:6" s="5" customFormat="1" ht="10.199999999999999" x14ac:dyDescent="0.2">
      <c r="A95" s="7" t="s">
        <v>24</v>
      </c>
      <c r="B95" s="78">
        <v>196</v>
      </c>
      <c r="C95" s="78">
        <v>116605533</v>
      </c>
      <c r="D95" s="96">
        <f t="shared" si="2"/>
        <v>594926.18877551018</v>
      </c>
      <c r="E95" s="80">
        <v>46</v>
      </c>
      <c r="F95" s="81">
        <v>1.9</v>
      </c>
    </row>
    <row r="96" spans="1:6" s="5" customFormat="1" ht="10.199999999999999" x14ac:dyDescent="0.2">
      <c r="A96" s="7" t="s">
        <v>25</v>
      </c>
      <c r="B96" s="78">
        <v>192</v>
      </c>
      <c r="C96" s="78">
        <v>115694923</v>
      </c>
      <c r="D96" s="96">
        <f t="shared" si="2"/>
        <v>602577.72395833337</v>
      </c>
      <c r="E96" s="80">
        <v>45</v>
      </c>
      <c r="F96" s="81">
        <v>1.9</v>
      </c>
    </row>
    <row r="97" spans="1:6" s="5" customFormat="1" ht="10.199999999999999" x14ac:dyDescent="0.2">
      <c r="A97" s="7" t="s">
        <v>26</v>
      </c>
      <c r="B97" s="105">
        <v>0</v>
      </c>
      <c r="C97" s="105">
        <v>0</v>
      </c>
      <c r="D97" s="105">
        <v>0</v>
      </c>
      <c r="E97" s="106">
        <v>0</v>
      </c>
      <c r="F97" s="107">
        <v>0</v>
      </c>
    </row>
    <row r="98" spans="1:6" s="5" customFormat="1" ht="10.199999999999999" x14ac:dyDescent="0.2">
      <c r="A98" s="7" t="s">
        <v>27</v>
      </c>
      <c r="B98" s="105">
        <v>0</v>
      </c>
      <c r="C98" s="105">
        <v>0</v>
      </c>
      <c r="D98" s="105">
        <v>0</v>
      </c>
      <c r="E98" s="106">
        <v>0</v>
      </c>
      <c r="F98" s="107">
        <v>0</v>
      </c>
    </row>
    <row r="99" spans="1:6" s="5" customFormat="1" ht="10.199999999999999" x14ac:dyDescent="0.2">
      <c r="A99" s="7" t="s">
        <v>28</v>
      </c>
      <c r="B99" s="105">
        <v>0</v>
      </c>
      <c r="C99" s="105">
        <v>0</v>
      </c>
      <c r="D99" s="105">
        <v>0</v>
      </c>
      <c r="E99" s="106">
        <v>0</v>
      </c>
      <c r="F99" s="107">
        <v>0</v>
      </c>
    </row>
    <row r="100" spans="1:6" s="5" customFormat="1" ht="10.199999999999999" x14ac:dyDescent="0.2">
      <c r="A100" s="7" t="s">
        <v>29</v>
      </c>
      <c r="B100" s="105">
        <v>0</v>
      </c>
      <c r="C100" s="105">
        <v>0</v>
      </c>
      <c r="D100" s="105">
        <v>0</v>
      </c>
      <c r="E100" s="106">
        <v>0</v>
      </c>
      <c r="F100" s="107">
        <v>0</v>
      </c>
    </row>
    <row r="101" spans="1:6" s="5" customFormat="1" ht="10.199999999999999" x14ac:dyDescent="0.2">
      <c r="A101" s="7" t="s">
        <v>30</v>
      </c>
      <c r="B101" s="105">
        <v>0</v>
      </c>
      <c r="C101" s="105">
        <v>0</v>
      </c>
      <c r="D101" s="105">
        <v>0</v>
      </c>
      <c r="E101" s="106">
        <v>0</v>
      </c>
      <c r="F101" s="107">
        <v>0</v>
      </c>
    </row>
    <row r="102" spans="1:6" s="5" customFormat="1" ht="10.199999999999999" x14ac:dyDescent="0.2">
      <c r="A102" s="7" t="s">
        <v>31</v>
      </c>
      <c r="B102" s="105">
        <v>0</v>
      </c>
      <c r="C102" s="105">
        <v>0</v>
      </c>
      <c r="D102" s="105">
        <v>0</v>
      </c>
      <c r="E102" s="106">
        <v>0</v>
      </c>
      <c r="F102" s="107">
        <v>0</v>
      </c>
    </row>
    <row r="103" spans="1:6" s="5" customFormat="1" ht="10.199999999999999" x14ac:dyDescent="0.2">
      <c r="A103" s="7"/>
      <c r="B103" s="78"/>
      <c r="C103" s="78"/>
      <c r="D103" s="96"/>
      <c r="E103" s="80"/>
      <c r="F103" s="81"/>
    </row>
    <row r="104" spans="1:6" s="50" customFormat="1" ht="10.199999999999999" x14ac:dyDescent="0.2">
      <c r="A104" s="29" t="s">
        <v>0</v>
      </c>
      <c r="B104" s="83">
        <f>SUM(B91:B103)</f>
        <v>1633</v>
      </c>
      <c r="C104" s="83">
        <f>SUM(C91:C103)</f>
        <v>976464686</v>
      </c>
      <c r="D104" s="184">
        <f>C104/B104</f>
        <v>597957.55419473362</v>
      </c>
      <c r="E104" s="183">
        <f>(($C91*E91)+($C92*E92)+($C93*E93)+($C94*E94)+($C95*E95)+($C96*E96)+($C97*E97)+($C98*E98)+($C99*E99)+($C100*E100)+($C101*E101)+($C102*E102))/$C104</f>
        <v>45.119349093388514</v>
      </c>
      <c r="F104" s="86">
        <f>(($C91*F91)+($C92*F92)+($C93*F93)+($C94*F94)+($C95*F95)+($C96*F96)+($C97*F97)+($C98*F98)+($C99*F99)+($C100*F100)+($C101*F101)+($C102*F102))/$C104</f>
        <v>1.9000000000000001</v>
      </c>
    </row>
    <row r="105" spans="1:6" s="50" customFormat="1" ht="10.199999999999999" x14ac:dyDescent="0.2">
      <c r="A105" s="9"/>
      <c r="B105" s="154"/>
      <c r="C105" s="154"/>
      <c r="D105" s="160"/>
      <c r="E105" s="155"/>
      <c r="F105" s="156"/>
    </row>
    <row r="106" spans="1:6" s="50" customFormat="1" ht="10.199999999999999" x14ac:dyDescent="0.2">
      <c r="A106" s="9" t="s">
        <v>73</v>
      </c>
      <c r="B106" s="154"/>
      <c r="C106" s="154"/>
      <c r="D106" s="160"/>
      <c r="E106" s="155"/>
      <c r="F106" s="156"/>
    </row>
    <row r="107" spans="1:6" s="50" customFormat="1" ht="10.199999999999999" x14ac:dyDescent="0.2">
      <c r="A107" s="7" t="s">
        <v>20</v>
      </c>
      <c r="B107" s="105">
        <v>0</v>
      </c>
      <c r="C107" s="105">
        <v>0</v>
      </c>
      <c r="D107" s="160"/>
      <c r="E107" s="174">
        <v>0</v>
      </c>
      <c r="F107" s="105">
        <v>0</v>
      </c>
    </row>
    <row r="108" spans="1:6" s="50" customFormat="1" ht="10.199999999999999" x14ac:dyDescent="0.2">
      <c r="A108" s="7" t="s">
        <v>21</v>
      </c>
      <c r="B108" s="105">
        <v>0</v>
      </c>
      <c r="C108" s="105">
        <v>0</v>
      </c>
      <c r="D108" s="160"/>
      <c r="E108" s="174">
        <v>0</v>
      </c>
      <c r="F108" s="105">
        <v>0</v>
      </c>
    </row>
    <row r="109" spans="1:6" s="50" customFormat="1" ht="10.199999999999999" x14ac:dyDescent="0.2">
      <c r="A109" s="7" t="s">
        <v>22</v>
      </c>
      <c r="B109" s="105">
        <v>0</v>
      </c>
      <c r="C109" s="105">
        <v>0</v>
      </c>
      <c r="D109" s="160"/>
      <c r="E109" s="174">
        <v>0</v>
      </c>
      <c r="F109" s="105">
        <v>0</v>
      </c>
    </row>
    <row r="110" spans="1:6" s="50" customFormat="1" ht="10.199999999999999" x14ac:dyDescent="0.2">
      <c r="A110" s="7" t="s">
        <v>23</v>
      </c>
      <c r="B110" s="105">
        <v>0</v>
      </c>
      <c r="C110" s="105">
        <v>0</v>
      </c>
      <c r="D110" s="160"/>
      <c r="E110" s="174">
        <v>0</v>
      </c>
      <c r="F110" s="105">
        <v>0</v>
      </c>
    </row>
    <row r="111" spans="1:6" s="50" customFormat="1" ht="10.199999999999999" x14ac:dyDescent="0.2">
      <c r="A111" s="7" t="s">
        <v>24</v>
      </c>
      <c r="B111" s="105">
        <v>0</v>
      </c>
      <c r="C111" s="105">
        <v>0</v>
      </c>
      <c r="D111" s="160"/>
      <c r="E111" s="174">
        <v>0</v>
      </c>
      <c r="F111" s="105">
        <v>0</v>
      </c>
    </row>
    <row r="112" spans="1:6" s="50" customFormat="1" ht="10.199999999999999" x14ac:dyDescent="0.2">
      <c r="A112" s="7" t="s">
        <v>25</v>
      </c>
      <c r="B112" s="105">
        <v>0</v>
      </c>
      <c r="C112" s="105">
        <v>0</v>
      </c>
      <c r="D112" s="160"/>
      <c r="E112" s="174">
        <v>0</v>
      </c>
      <c r="F112" s="105">
        <v>0</v>
      </c>
    </row>
    <row r="113" spans="1:6" s="50" customFormat="1" ht="10.199999999999999" x14ac:dyDescent="0.2">
      <c r="A113" s="7" t="s">
        <v>26</v>
      </c>
      <c r="B113" s="105">
        <v>0</v>
      </c>
      <c r="C113" s="105">
        <v>0</v>
      </c>
      <c r="D113" s="160"/>
      <c r="E113" s="174">
        <v>0</v>
      </c>
      <c r="F113" s="105">
        <v>0</v>
      </c>
    </row>
    <row r="114" spans="1:6" s="50" customFormat="1" ht="10.199999999999999" x14ac:dyDescent="0.2">
      <c r="A114" s="7" t="s">
        <v>27</v>
      </c>
      <c r="B114" s="105">
        <v>0</v>
      </c>
      <c r="C114" s="105">
        <v>0</v>
      </c>
      <c r="D114" s="160"/>
      <c r="E114" s="174">
        <v>0</v>
      </c>
      <c r="F114" s="105">
        <v>0</v>
      </c>
    </row>
    <row r="115" spans="1:6" s="50" customFormat="1" ht="10.199999999999999" x14ac:dyDescent="0.2">
      <c r="A115" s="7" t="s">
        <v>28</v>
      </c>
      <c r="B115" s="105">
        <v>0</v>
      </c>
      <c r="C115" s="105">
        <v>0</v>
      </c>
      <c r="D115" s="160"/>
      <c r="E115" s="174">
        <v>0</v>
      </c>
      <c r="F115" s="105">
        <v>0</v>
      </c>
    </row>
    <row r="116" spans="1:6" s="50" customFormat="1" ht="10.199999999999999" x14ac:dyDescent="0.2">
      <c r="A116" s="7" t="s">
        <v>29</v>
      </c>
      <c r="B116" s="105">
        <v>0</v>
      </c>
      <c r="C116" s="105">
        <v>0</v>
      </c>
      <c r="D116" s="160"/>
      <c r="E116" s="174">
        <v>0</v>
      </c>
      <c r="F116" s="105">
        <v>0</v>
      </c>
    </row>
    <row r="117" spans="1:6" s="50" customFormat="1" ht="10.199999999999999" x14ac:dyDescent="0.2">
      <c r="A117" s="7" t="s">
        <v>30</v>
      </c>
      <c r="B117" s="105">
        <v>0</v>
      </c>
      <c r="C117" s="105">
        <v>0</v>
      </c>
      <c r="D117" s="185"/>
      <c r="E117" s="174">
        <v>0</v>
      </c>
      <c r="F117" s="105">
        <v>0</v>
      </c>
    </row>
    <row r="118" spans="1:6" s="50" customFormat="1" ht="10.199999999999999" x14ac:dyDescent="0.2">
      <c r="A118" s="7" t="s">
        <v>31</v>
      </c>
      <c r="B118" s="78">
        <v>883</v>
      </c>
      <c r="C118" s="78">
        <v>556171493</v>
      </c>
      <c r="D118" s="186">
        <f>C118/B118</f>
        <v>629865.79048697627</v>
      </c>
      <c r="E118" s="80">
        <v>55</v>
      </c>
      <c r="F118" s="81">
        <v>2.169</v>
      </c>
    </row>
    <row r="119" spans="1:6" s="50" customFormat="1" ht="10.199999999999999" x14ac:dyDescent="0.2">
      <c r="A119" s="9"/>
      <c r="B119" s="154"/>
      <c r="C119" s="154"/>
      <c r="D119" s="162"/>
      <c r="E119" s="155"/>
      <c r="F119" s="156"/>
    </row>
    <row r="120" spans="1:6" s="50" customFormat="1" ht="10.199999999999999" x14ac:dyDescent="0.2">
      <c r="A120" s="29" t="s">
        <v>0</v>
      </c>
      <c r="B120" s="83">
        <f>SUM(B107:B119)</f>
        <v>883</v>
      </c>
      <c r="C120" s="83">
        <f>SUM(C107:C119)</f>
        <v>556171493</v>
      </c>
      <c r="D120" s="97">
        <f>C120/B120</f>
        <v>629865.79048697627</v>
      </c>
      <c r="E120" s="85">
        <f>(($C107*E107)+($C108*E108)+($C109*E109)+($C110*E110)+($C111*E111)+($C112*E112)+($C113*E113)+($C114*E114)+($C115*E115)+($C116*E116)+($C117*E117)+($C118*E118))/$C120</f>
        <v>55</v>
      </c>
      <c r="F120" s="86">
        <f>(($C107*F107)+($C108*F108)+($C109*F109)+($C110*F110)+($C111*F111)+($C112*F112)+($C113*F113)+($C114*F114)+($C115*F115)+($C116*F116)+($C117*F117)+($C118*F118))/$C120</f>
        <v>2.169</v>
      </c>
    </row>
    <row r="121" spans="1:6" s="5" customFormat="1" ht="10.199999999999999" x14ac:dyDescent="0.2">
      <c r="A121" s="7"/>
      <c r="B121" s="33"/>
      <c r="C121" s="33"/>
      <c r="D121" s="93"/>
      <c r="E121" s="35"/>
      <c r="F121" s="35"/>
    </row>
    <row r="122" spans="1:6" s="5" customFormat="1" ht="10.199999999999999" x14ac:dyDescent="0.2">
      <c r="A122" s="9" t="s">
        <v>62</v>
      </c>
      <c r="B122" s="18"/>
      <c r="C122" s="23"/>
      <c r="D122" s="94"/>
      <c r="E122" s="57"/>
      <c r="F122" s="14"/>
    </row>
    <row r="123" spans="1:6" s="5" customFormat="1" ht="10.199999999999999" x14ac:dyDescent="0.2">
      <c r="A123" s="7" t="s">
        <v>20</v>
      </c>
      <c r="B123" s="74">
        <v>115</v>
      </c>
      <c r="C123" s="74">
        <v>56090995</v>
      </c>
      <c r="D123" s="96">
        <f>C123/B123</f>
        <v>487747.78260869568</v>
      </c>
      <c r="E123" s="76">
        <v>49</v>
      </c>
      <c r="F123" s="77">
        <v>2.0299999999999998</v>
      </c>
    </row>
    <row r="124" spans="1:6" s="5" customFormat="1" ht="10.199999999999999" x14ac:dyDescent="0.2">
      <c r="A124" s="7" t="s">
        <v>21</v>
      </c>
      <c r="B124" s="105">
        <v>0</v>
      </c>
      <c r="C124" s="105">
        <v>0</v>
      </c>
      <c r="D124" s="105">
        <v>0</v>
      </c>
      <c r="E124" s="106">
        <v>0</v>
      </c>
      <c r="F124" s="107">
        <v>0</v>
      </c>
    </row>
    <row r="125" spans="1:6" s="5" customFormat="1" ht="10.199999999999999" x14ac:dyDescent="0.2">
      <c r="A125" s="7" t="s">
        <v>22</v>
      </c>
      <c r="B125" s="105">
        <v>0</v>
      </c>
      <c r="C125" s="105">
        <v>0</v>
      </c>
      <c r="D125" s="105">
        <v>0</v>
      </c>
      <c r="E125" s="106">
        <v>0</v>
      </c>
      <c r="F125" s="107">
        <v>0</v>
      </c>
    </row>
    <row r="126" spans="1:6" s="5" customFormat="1" ht="10.199999999999999" x14ac:dyDescent="0.2">
      <c r="A126" s="7" t="s">
        <v>23</v>
      </c>
      <c r="B126" s="105">
        <v>0</v>
      </c>
      <c r="C126" s="105">
        <v>0</v>
      </c>
      <c r="D126" s="105">
        <v>0</v>
      </c>
      <c r="E126" s="106">
        <v>0</v>
      </c>
      <c r="F126" s="107">
        <v>0</v>
      </c>
    </row>
    <row r="127" spans="1:6" s="5" customFormat="1" ht="10.199999999999999" x14ac:dyDescent="0.2">
      <c r="A127" s="7" t="s">
        <v>24</v>
      </c>
      <c r="B127" s="105">
        <v>0</v>
      </c>
      <c r="C127" s="105">
        <v>0</v>
      </c>
      <c r="D127" s="105">
        <v>0</v>
      </c>
      <c r="E127" s="106">
        <v>0</v>
      </c>
      <c r="F127" s="107">
        <v>0</v>
      </c>
    </row>
    <row r="128" spans="1:6" s="5" customFormat="1" ht="10.199999999999999" x14ac:dyDescent="0.2">
      <c r="A128" s="7" t="s">
        <v>25</v>
      </c>
      <c r="B128" s="105">
        <v>0</v>
      </c>
      <c r="C128" s="105">
        <v>0</v>
      </c>
      <c r="D128" s="105">
        <v>0</v>
      </c>
      <c r="E128" s="106">
        <v>0</v>
      </c>
      <c r="F128" s="107">
        <v>0</v>
      </c>
    </row>
    <row r="129" spans="1:6" s="5" customFormat="1" ht="10.199999999999999" x14ac:dyDescent="0.2">
      <c r="A129" s="7" t="s">
        <v>26</v>
      </c>
      <c r="B129" s="105">
        <v>0</v>
      </c>
      <c r="C129" s="105">
        <v>0</v>
      </c>
      <c r="D129" s="105">
        <v>0</v>
      </c>
      <c r="E129" s="106">
        <v>0</v>
      </c>
      <c r="F129" s="107">
        <v>0</v>
      </c>
    </row>
    <row r="130" spans="1:6" s="5" customFormat="1" ht="10.199999999999999" x14ac:dyDescent="0.2">
      <c r="A130" s="7" t="s">
        <v>27</v>
      </c>
      <c r="B130" s="105">
        <v>0</v>
      </c>
      <c r="C130" s="105">
        <v>0</v>
      </c>
      <c r="D130" s="105">
        <v>0</v>
      </c>
      <c r="E130" s="106">
        <v>0</v>
      </c>
      <c r="F130" s="107">
        <v>0</v>
      </c>
    </row>
    <row r="131" spans="1:6" s="5" customFormat="1" ht="10.199999999999999" x14ac:dyDescent="0.2">
      <c r="A131" s="7" t="s">
        <v>28</v>
      </c>
      <c r="B131" s="105">
        <v>0</v>
      </c>
      <c r="C131" s="105">
        <v>0</v>
      </c>
      <c r="D131" s="105">
        <v>0</v>
      </c>
      <c r="E131" s="106">
        <v>0</v>
      </c>
      <c r="F131" s="107">
        <v>0</v>
      </c>
    </row>
    <row r="132" spans="1:6" s="5" customFormat="1" ht="10.199999999999999" x14ac:dyDescent="0.2">
      <c r="A132" s="7" t="s">
        <v>29</v>
      </c>
      <c r="B132" s="105">
        <v>0</v>
      </c>
      <c r="C132" s="105">
        <v>0</v>
      </c>
      <c r="D132" s="105">
        <v>0</v>
      </c>
      <c r="E132" s="106">
        <v>0</v>
      </c>
      <c r="F132" s="107">
        <v>0</v>
      </c>
    </row>
    <row r="133" spans="1:6" s="5" customFormat="1" ht="10.199999999999999" x14ac:dyDescent="0.2">
      <c r="A133" s="7" t="s">
        <v>30</v>
      </c>
      <c r="B133" s="105">
        <v>0</v>
      </c>
      <c r="C133" s="105">
        <v>0</v>
      </c>
      <c r="D133" s="105">
        <v>0</v>
      </c>
      <c r="E133" s="106">
        <v>0</v>
      </c>
      <c r="F133" s="107">
        <v>0</v>
      </c>
    </row>
    <row r="134" spans="1:6" s="5" customFormat="1" ht="10.199999999999999" x14ac:dyDescent="0.2">
      <c r="A134" s="7" t="s">
        <v>31</v>
      </c>
      <c r="B134" s="105">
        <v>0</v>
      </c>
      <c r="C134" s="105">
        <v>0</v>
      </c>
      <c r="D134" s="105">
        <v>0</v>
      </c>
      <c r="E134" s="106">
        <v>0</v>
      </c>
      <c r="F134" s="107">
        <v>0</v>
      </c>
    </row>
    <row r="135" spans="1:6" s="5" customFormat="1" ht="10.199999999999999" x14ac:dyDescent="0.2">
      <c r="A135" s="7"/>
      <c r="B135" s="78"/>
      <c r="C135" s="78"/>
      <c r="D135" s="96"/>
      <c r="E135" s="80"/>
      <c r="F135" s="81"/>
    </row>
    <row r="136" spans="1:6" s="50" customFormat="1" ht="10.199999999999999" x14ac:dyDescent="0.2">
      <c r="A136" s="29" t="s">
        <v>0</v>
      </c>
      <c r="B136" s="83">
        <f>SUM(B123:B135)</f>
        <v>115</v>
      </c>
      <c r="C136" s="83">
        <f>SUM(C123:C135)</f>
        <v>56090995</v>
      </c>
      <c r="D136" s="97">
        <f>C136/B136</f>
        <v>487747.78260869568</v>
      </c>
      <c r="E136" s="85">
        <f>(($C123*E123)+($C124*E124)+($C125*E125)+($C126*E126)+($C127*E127)+($C128*E128)+($C129*E129)+($C130*E130)+($C131*E131)+($C132*E132)+($C133*E133)+($C134*E134))/$C136</f>
        <v>49</v>
      </c>
      <c r="F136" s="86">
        <f>(($C123*F123)+($C124*F124)+($C125*F125)+($C126*F126)+($C127*F127)+($C128*F128)+($C129*F129)+($C130*F130)+($C131*F131)+($C132*F132)+($C133*F133)+($C134*F134))/$C136</f>
        <v>2.0299999999999998</v>
      </c>
    </row>
    <row r="137" spans="1:6" s="5" customFormat="1" ht="10.199999999999999" x14ac:dyDescent="0.2">
      <c r="A137" s="32"/>
      <c r="B137" s="87"/>
      <c r="C137" s="87"/>
      <c r="D137" s="98"/>
      <c r="E137" s="88"/>
      <c r="F137" s="89"/>
    </row>
    <row r="138" spans="1:6" s="5" customFormat="1" ht="10.199999999999999" x14ac:dyDescent="0.2">
      <c r="A138" s="9" t="s">
        <v>33</v>
      </c>
      <c r="B138" s="78"/>
      <c r="C138" s="78"/>
      <c r="D138" s="99"/>
      <c r="E138" s="80"/>
      <c r="F138" s="81"/>
    </row>
    <row r="139" spans="1:6" s="5" customFormat="1" ht="10.199999999999999" x14ac:dyDescent="0.2">
      <c r="A139" s="7" t="s">
        <v>20</v>
      </c>
      <c r="B139" s="74">
        <v>44</v>
      </c>
      <c r="C139" s="74">
        <v>14969768</v>
      </c>
      <c r="D139" s="95">
        <f t="shared" ref="D139:D150" si="3">C139/B139</f>
        <v>340222</v>
      </c>
      <c r="E139" s="76">
        <v>22</v>
      </c>
      <c r="F139" s="77">
        <v>2</v>
      </c>
    </row>
    <row r="140" spans="1:6" s="5" customFormat="1" ht="10.199999999999999" x14ac:dyDescent="0.2">
      <c r="A140" s="7" t="s">
        <v>21</v>
      </c>
      <c r="B140" s="78">
        <v>17</v>
      </c>
      <c r="C140" s="78">
        <v>7464795</v>
      </c>
      <c r="D140" s="124">
        <f t="shared" si="3"/>
        <v>439105.5882352941</v>
      </c>
      <c r="E140" s="80">
        <v>21</v>
      </c>
      <c r="F140" s="81">
        <v>2</v>
      </c>
    </row>
    <row r="141" spans="1:6" s="5" customFormat="1" ht="10.199999999999999" x14ac:dyDescent="0.2">
      <c r="A141" s="7" t="s">
        <v>22</v>
      </c>
      <c r="B141" s="74">
        <v>64</v>
      </c>
      <c r="C141" s="74">
        <v>15237276</v>
      </c>
      <c r="D141" s="124">
        <f t="shared" si="3"/>
        <v>238082.4375</v>
      </c>
      <c r="E141" s="82">
        <v>21</v>
      </c>
      <c r="F141" s="77">
        <v>2</v>
      </c>
    </row>
    <row r="142" spans="1:6" s="5" customFormat="1" ht="10.199999999999999" x14ac:dyDescent="0.2">
      <c r="A142" s="7" t="s">
        <v>23</v>
      </c>
      <c r="B142" s="78">
        <v>147</v>
      </c>
      <c r="C142" s="78">
        <v>39396000</v>
      </c>
      <c r="D142" s="124">
        <f t="shared" si="3"/>
        <v>268000</v>
      </c>
      <c r="E142" s="80">
        <v>24</v>
      </c>
      <c r="F142" s="81">
        <v>2</v>
      </c>
    </row>
    <row r="143" spans="1:6" s="5" customFormat="1" ht="10.199999999999999" x14ac:dyDescent="0.2">
      <c r="A143" s="7" t="s">
        <v>24</v>
      </c>
      <c r="B143" s="78">
        <v>82</v>
      </c>
      <c r="C143" s="78">
        <v>20176436</v>
      </c>
      <c r="D143" s="96">
        <f t="shared" si="3"/>
        <v>246054.09756097561</v>
      </c>
      <c r="E143" s="80">
        <v>23</v>
      </c>
      <c r="F143" s="81">
        <v>2</v>
      </c>
    </row>
    <row r="144" spans="1:6" s="5" customFormat="1" ht="10.199999999999999" x14ac:dyDescent="0.2">
      <c r="A144" s="7" t="s">
        <v>25</v>
      </c>
      <c r="B144" s="78">
        <v>63</v>
      </c>
      <c r="C144" s="78">
        <v>17778955</v>
      </c>
      <c r="D144" s="96">
        <f t="shared" si="3"/>
        <v>282205.63492063491</v>
      </c>
      <c r="E144" s="80">
        <v>24</v>
      </c>
      <c r="F144" s="81">
        <v>2.02</v>
      </c>
    </row>
    <row r="145" spans="1:6" s="5" customFormat="1" ht="10.199999999999999" x14ac:dyDescent="0.2">
      <c r="A145" s="7" t="s">
        <v>26</v>
      </c>
      <c r="B145" s="78">
        <v>62</v>
      </c>
      <c r="C145" s="78">
        <v>18075700</v>
      </c>
      <c r="D145" s="96">
        <f t="shared" si="3"/>
        <v>291543.54838709679</v>
      </c>
      <c r="E145" s="80">
        <v>24</v>
      </c>
      <c r="F145" s="81">
        <v>2</v>
      </c>
    </row>
    <row r="146" spans="1:6" s="5" customFormat="1" ht="10.199999999999999" x14ac:dyDescent="0.2">
      <c r="A146" s="7" t="s">
        <v>27</v>
      </c>
      <c r="B146" s="78">
        <v>66</v>
      </c>
      <c r="C146" s="78">
        <v>17602304</v>
      </c>
      <c r="D146" s="96">
        <f t="shared" si="3"/>
        <v>266701.57575757575</v>
      </c>
      <c r="E146" s="80">
        <v>27</v>
      </c>
      <c r="F146" s="81">
        <v>2.0781505989215958</v>
      </c>
    </row>
    <row r="147" spans="1:6" s="5" customFormat="1" ht="10.199999999999999" x14ac:dyDescent="0.2">
      <c r="A147" s="7" t="s">
        <v>28</v>
      </c>
      <c r="B147" s="136">
        <v>135</v>
      </c>
      <c r="C147" s="137">
        <v>46504081</v>
      </c>
      <c r="D147" s="96">
        <f t="shared" si="3"/>
        <v>344474.67407407408</v>
      </c>
      <c r="E147" s="138">
        <v>33</v>
      </c>
      <c r="F147" s="127">
        <v>1.9124504599929628</v>
      </c>
    </row>
    <row r="148" spans="1:6" s="5" customFormat="1" ht="10.199999999999999" x14ac:dyDescent="0.2">
      <c r="A148" s="145" t="s">
        <v>29</v>
      </c>
      <c r="B148" s="172">
        <v>86</v>
      </c>
      <c r="C148" s="133">
        <v>27681296</v>
      </c>
      <c r="D148" s="96">
        <f t="shared" si="3"/>
        <v>321875.53488372092</v>
      </c>
      <c r="E148" s="80">
        <v>26</v>
      </c>
      <c r="F148" s="81">
        <v>1.91</v>
      </c>
    </row>
    <row r="149" spans="1:6" s="5" customFormat="1" ht="10.199999999999999" x14ac:dyDescent="0.2">
      <c r="A149" s="145" t="s">
        <v>30</v>
      </c>
      <c r="B149" s="171">
        <v>308</v>
      </c>
      <c r="C149" s="141">
        <v>123262116</v>
      </c>
      <c r="D149" s="96">
        <f t="shared" si="3"/>
        <v>400201.67532467534</v>
      </c>
      <c r="E149" s="82">
        <v>34</v>
      </c>
      <c r="F149" s="169">
        <v>2.1125356747891622</v>
      </c>
    </row>
    <row r="150" spans="1:6" s="5" customFormat="1" ht="10.199999999999999" x14ac:dyDescent="0.2">
      <c r="A150" s="145" t="s">
        <v>31</v>
      </c>
      <c r="B150" s="125">
        <v>449</v>
      </c>
      <c r="C150" s="125">
        <v>188886224</v>
      </c>
      <c r="D150" s="96">
        <f t="shared" si="3"/>
        <v>420682.01336302893</v>
      </c>
      <c r="E150" s="138">
        <v>34</v>
      </c>
      <c r="F150" s="190">
        <v>2.0890968507052161</v>
      </c>
    </row>
    <row r="151" spans="1:6" s="5" customFormat="1" ht="10.199999999999999" x14ac:dyDescent="0.2">
      <c r="A151" s="7"/>
      <c r="B151" s="78"/>
      <c r="C151" s="78"/>
      <c r="D151" s="96"/>
      <c r="E151" s="80"/>
      <c r="F151" s="81"/>
    </row>
    <row r="152" spans="1:6" s="50" customFormat="1" ht="10.199999999999999" x14ac:dyDescent="0.2">
      <c r="A152" s="29" t="s">
        <v>0</v>
      </c>
      <c r="B152" s="83">
        <f>SUM(B139:B151)</f>
        <v>1523</v>
      </c>
      <c r="C152" s="83">
        <f>SUM(C139:C151)</f>
        <v>537034951</v>
      </c>
      <c r="D152" s="97">
        <f>C152/B152</f>
        <v>352616.5141168746</v>
      </c>
      <c r="E152" s="85">
        <f>(($C139*E139)+($C140*E140)+($C141*E141)+($C142*E142)+($C143*E143)+($C144*E144)+($C145*E145)+($C146*E146)+($C147*E147)+($C148*E148)+($C149*E149)+($C150*E150))/$C152</f>
        <v>30.573068366271006</v>
      </c>
      <c r="F152" s="86">
        <f>(($C139*F139)+($C140*F140)+($C141*F141)+($C142*F142)+($C143*F143)+($C144*F144)+($C145*F145)+($C146*F146)+($C147*F147)+($C148*F148)+($C149*F149)+($C150*F150))/$C152</f>
        <v>2.0481701148348535</v>
      </c>
    </row>
    <row r="153" spans="1:6" s="50" customFormat="1" ht="10.199999999999999" x14ac:dyDescent="0.2">
      <c r="A153" s="32"/>
      <c r="B153" s="87"/>
      <c r="C153" s="87"/>
      <c r="D153" s="98"/>
      <c r="E153" s="88"/>
      <c r="F153" s="89"/>
    </row>
    <row r="154" spans="1:6" s="50" customFormat="1" ht="10.199999999999999" x14ac:dyDescent="0.2">
      <c r="A154" s="9" t="s">
        <v>74</v>
      </c>
      <c r="B154" s="78"/>
      <c r="C154" s="78"/>
      <c r="D154" s="99"/>
      <c r="E154" s="80"/>
      <c r="F154" s="81"/>
    </row>
    <row r="155" spans="1:6" s="50" customFormat="1" ht="10.199999999999999" x14ac:dyDescent="0.2">
      <c r="A155" s="7" t="s">
        <v>20</v>
      </c>
      <c r="B155" s="105">
        <v>0</v>
      </c>
      <c r="C155" s="105">
        <v>0</v>
      </c>
      <c r="D155" s="105">
        <v>0</v>
      </c>
      <c r="E155" s="106">
        <v>0</v>
      </c>
      <c r="F155" s="107">
        <v>0</v>
      </c>
    </row>
    <row r="156" spans="1:6" s="50" customFormat="1" ht="10.199999999999999" x14ac:dyDescent="0.2">
      <c r="A156" s="7" t="s">
        <v>21</v>
      </c>
      <c r="B156" s="105">
        <v>0</v>
      </c>
      <c r="C156" s="105">
        <v>0</v>
      </c>
      <c r="D156" s="105">
        <v>0</v>
      </c>
      <c r="E156" s="106">
        <v>0</v>
      </c>
      <c r="F156" s="107">
        <v>0</v>
      </c>
    </row>
    <row r="157" spans="1:6" s="50" customFormat="1" ht="10.199999999999999" x14ac:dyDescent="0.2">
      <c r="A157" s="7" t="s">
        <v>22</v>
      </c>
      <c r="B157" s="105">
        <v>0</v>
      </c>
      <c r="C157" s="105">
        <v>0</v>
      </c>
      <c r="D157" s="105">
        <v>0</v>
      </c>
      <c r="E157" s="106">
        <v>0</v>
      </c>
      <c r="F157" s="107">
        <v>0</v>
      </c>
    </row>
    <row r="158" spans="1:6" s="50" customFormat="1" ht="10.199999999999999" x14ac:dyDescent="0.2">
      <c r="A158" s="7" t="s">
        <v>23</v>
      </c>
      <c r="B158" s="105">
        <v>0</v>
      </c>
      <c r="C158" s="105">
        <v>0</v>
      </c>
      <c r="D158" s="105">
        <v>0</v>
      </c>
      <c r="E158" s="106">
        <v>0</v>
      </c>
      <c r="F158" s="107">
        <v>0</v>
      </c>
    </row>
    <row r="159" spans="1:6" s="50" customFormat="1" ht="10.199999999999999" x14ac:dyDescent="0.2">
      <c r="A159" s="7" t="s">
        <v>24</v>
      </c>
      <c r="B159" s="105">
        <v>0</v>
      </c>
      <c r="C159" s="105">
        <v>0</v>
      </c>
      <c r="D159" s="105">
        <v>0</v>
      </c>
      <c r="E159" s="106">
        <v>0</v>
      </c>
      <c r="F159" s="107">
        <v>0</v>
      </c>
    </row>
    <row r="160" spans="1:6" s="50" customFormat="1" ht="10.199999999999999" x14ac:dyDescent="0.2">
      <c r="A160" s="7" t="s">
        <v>25</v>
      </c>
      <c r="B160" s="105">
        <v>0</v>
      </c>
      <c r="C160" s="105">
        <v>0</v>
      </c>
      <c r="D160" s="105">
        <v>0</v>
      </c>
      <c r="E160" s="106">
        <v>0</v>
      </c>
      <c r="F160" s="107">
        <v>0</v>
      </c>
    </row>
    <row r="161" spans="1:6" s="50" customFormat="1" ht="10.199999999999999" x14ac:dyDescent="0.2">
      <c r="A161" s="7" t="s">
        <v>26</v>
      </c>
      <c r="B161" s="105">
        <v>0</v>
      </c>
      <c r="C161" s="105">
        <v>0</v>
      </c>
      <c r="D161" s="105">
        <v>0</v>
      </c>
      <c r="E161" s="106">
        <v>0</v>
      </c>
      <c r="F161" s="107">
        <v>0</v>
      </c>
    </row>
    <row r="162" spans="1:6" s="50" customFormat="1" ht="10.199999999999999" x14ac:dyDescent="0.2">
      <c r="A162" s="7" t="s">
        <v>27</v>
      </c>
      <c r="B162" s="105">
        <v>0</v>
      </c>
      <c r="C162" s="105">
        <v>0</v>
      </c>
      <c r="D162" s="105">
        <v>0</v>
      </c>
      <c r="E162" s="106">
        <v>0</v>
      </c>
      <c r="F162" s="107">
        <v>0</v>
      </c>
    </row>
    <row r="163" spans="1:6" s="50" customFormat="1" ht="10.199999999999999" x14ac:dyDescent="0.2">
      <c r="A163" s="7" t="s">
        <v>28</v>
      </c>
      <c r="B163" s="105">
        <v>0</v>
      </c>
      <c r="C163" s="105">
        <v>0</v>
      </c>
      <c r="D163" s="105">
        <v>0</v>
      </c>
      <c r="E163" s="106">
        <v>0</v>
      </c>
      <c r="F163" s="107">
        <v>0</v>
      </c>
    </row>
    <row r="164" spans="1:6" s="50" customFormat="1" ht="10.199999999999999" x14ac:dyDescent="0.2">
      <c r="A164" s="7" t="s">
        <v>29</v>
      </c>
      <c r="B164" s="105">
        <v>0</v>
      </c>
      <c r="C164" s="105">
        <v>0</v>
      </c>
      <c r="D164" s="105">
        <v>0</v>
      </c>
      <c r="E164" s="106">
        <v>0</v>
      </c>
      <c r="F164" s="107">
        <v>0</v>
      </c>
    </row>
    <row r="165" spans="1:6" s="50" customFormat="1" ht="10.199999999999999" x14ac:dyDescent="0.2">
      <c r="A165" s="7" t="s">
        <v>30</v>
      </c>
      <c r="B165" s="105">
        <v>0</v>
      </c>
      <c r="C165" s="105">
        <v>0</v>
      </c>
      <c r="D165" s="105">
        <v>0</v>
      </c>
      <c r="E165" s="106">
        <v>0</v>
      </c>
      <c r="F165" s="107">
        <v>0</v>
      </c>
    </row>
    <row r="166" spans="1:6" s="50" customFormat="1" ht="10.199999999999999" x14ac:dyDescent="0.2">
      <c r="A166" s="7" t="s">
        <v>31</v>
      </c>
      <c r="B166" s="74">
        <v>161</v>
      </c>
      <c r="C166" s="141">
        <v>104366339</v>
      </c>
      <c r="D166" s="96">
        <f>C166/B166</f>
        <v>648238.13043478259</v>
      </c>
      <c r="E166" s="82">
        <v>34</v>
      </c>
      <c r="F166" s="77">
        <v>1.9059802892961495</v>
      </c>
    </row>
    <row r="167" spans="1:6" s="50" customFormat="1" ht="10.199999999999999" x14ac:dyDescent="0.2">
      <c r="A167" s="7"/>
      <c r="B167" s="78"/>
      <c r="C167" s="78"/>
      <c r="D167" s="99"/>
      <c r="E167" s="80"/>
      <c r="F167" s="81"/>
    </row>
    <row r="168" spans="1:6" s="50" customFormat="1" ht="10.199999999999999" x14ac:dyDescent="0.2">
      <c r="A168" s="29" t="s">
        <v>0</v>
      </c>
      <c r="B168" s="83">
        <f>SUM(B155:B167)</f>
        <v>161</v>
      </c>
      <c r="C168" s="83">
        <f>SUM(C155:C167)</f>
        <v>104366339</v>
      </c>
      <c r="D168" s="97">
        <f>C168/B168</f>
        <v>648238.13043478259</v>
      </c>
      <c r="E168" s="85">
        <f>(($C155*E155)+($C156*E156)+($C157*E157)+($C158*E158)+($C159*E159)+($C160*E160)+($C161*E161)+($C162*E162)+($C163*E163)+($C164*E164)+($C165*E165)+($C166*E166))/$C168</f>
        <v>34</v>
      </c>
      <c r="F168" s="86">
        <f>(($C155*F155)+($C156*F156)+($C157*F157)+($C158*F158)+($C159*F159)+($C160*F160)+($C161*F161)+($C162*F162)+($C163*F163)+($C164*F164)+($C165*F165)+($C166*F166))/$C168</f>
        <v>1.9059802892961495</v>
      </c>
    </row>
    <row r="169" spans="1:6" s="50" customFormat="1" ht="10.199999999999999" x14ac:dyDescent="0.2">
      <c r="A169" s="9"/>
      <c r="B169" s="154"/>
      <c r="C169" s="154"/>
      <c r="D169" s="182"/>
      <c r="E169" s="155"/>
      <c r="F169" s="156"/>
    </row>
    <row r="170" spans="1:6" s="50" customFormat="1" ht="10.199999999999999" x14ac:dyDescent="0.2">
      <c r="A170" s="9" t="s">
        <v>64</v>
      </c>
      <c r="B170" s="78"/>
      <c r="C170" s="78"/>
      <c r="D170" s="99"/>
      <c r="E170" s="80"/>
      <c r="F170" s="81"/>
    </row>
    <row r="171" spans="1:6" s="50" customFormat="1" ht="10.199999999999999" x14ac:dyDescent="0.2">
      <c r="A171" s="7" t="s">
        <v>20</v>
      </c>
      <c r="B171" s="105">
        <v>0</v>
      </c>
      <c r="C171" s="105">
        <v>0</v>
      </c>
      <c r="D171" s="105">
        <v>0</v>
      </c>
      <c r="E171" s="106">
        <v>0</v>
      </c>
      <c r="F171" s="107">
        <v>0</v>
      </c>
    </row>
    <row r="172" spans="1:6" s="50" customFormat="1" ht="10.199999999999999" x14ac:dyDescent="0.2">
      <c r="A172" s="7" t="s">
        <v>21</v>
      </c>
      <c r="B172" s="105">
        <v>0</v>
      </c>
      <c r="C172" s="105">
        <v>0</v>
      </c>
      <c r="D172" s="105">
        <v>0</v>
      </c>
      <c r="E172" s="106">
        <v>0</v>
      </c>
      <c r="F172" s="107">
        <v>0</v>
      </c>
    </row>
    <row r="173" spans="1:6" s="50" customFormat="1" ht="10.199999999999999" x14ac:dyDescent="0.2">
      <c r="A173" s="7" t="s">
        <v>22</v>
      </c>
      <c r="B173" s="105">
        <v>0</v>
      </c>
      <c r="C173" s="105">
        <v>0</v>
      </c>
      <c r="D173" s="105">
        <v>0</v>
      </c>
      <c r="E173" s="106">
        <v>0</v>
      </c>
      <c r="F173" s="107">
        <v>0</v>
      </c>
    </row>
    <row r="174" spans="1:6" s="50" customFormat="1" ht="10.199999999999999" x14ac:dyDescent="0.2">
      <c r="A174" s="7" t="s">
        <v>23</v>
      </c>
      <c r="B174" s="105">
        <v>0</v>
      </c>
      <c r="C174" s="105">
        <v>0</v>
      </c>
      <c r="D174" s="105">
        <v>0</v>
      </c>
      <c r="E174" s="106">
        <v>0</v>
      </c>
      <c r="F174" s="107">
        <v>0</v>
      </c>
    </row>
    <row r="175" spans="1:6" s="50" customFormat="1" ht="10.199999999999999" x14ac:dyDescent="0.2">
      <c r="A175" s="7" t="s">
        <v>24</v>
      </c>
      <c r="B175" s="105">
        <v>0</v>
      </c>
      <c r="C175" s="105">
        <v>0</v>
      </c>
      <c r="D175" s="105">
        <v>0</v>
      </c>
      <c r="E175" s="106">
        <v>0</v>
      </c>
      <c r="F175" s="107">
        <v>0</v>
      </c>
    </row>
    <row r="176" spans="1:6" s="50" customFormat="1" ht="10.199999999999999" x14ac:dyDescent="0.2">
      <c r="A176" s="7" t="s">
        <v>25</v>
      </c>
      <c r="B176" s="78">
        <v>41</v>
      </c>
      <c r="C176" s="78">
        <v>28175357</v>
      </c>
      <c r="D176" s="96">
        <f t="shared" ref="D176:D182" si="4">C176/B176</f>
        <v>687203.82926829264</v>
      </c>
      <c r="E176" s="80">
        <v>43</v>
      </c>
      <c r="F176" s="81">
        <v>1.92</v>
      </c>
    </row>
    <row r="177" spans="1:6" s="50" customFormat="1" ht="10.199999999999999" x14ac:dyDescent="0.2">
      <c r="A177" s="7" t="s">
        <v>26</v>
      </c>
      <c r="B177" s="78">
        <v>195</v>
      </c>
      <c r="C177" s="78">
        <v>97167449</v>
      </c>
      <c r="D177" s="96">
        <f t="shared" si="4"/>
        <v>498294.61025641026</v>
      </c>
      <c r="E177" s="80">
        <v>43</v>
      </c>
      <c r="F177" s="81">
        <v>1.92</v>
      </c>
    </row>
    <row r="178" spans="1:6" s="50" customFormat="1" ht="10.199999999999999" x14ac:dyDescent="0.2">
      <c r="A178" s="7" t="s">
        <v>27</v>
      </c>
      <c r="B178" s="78">
        <v>140</v>
      </c>
      <c r="C178" s="78">
        <v>68906660</v>
      </c>
      <c r="D178" s="96">
        <f t="shared" si="4"/>
        <v>492190.42857142858</v>
      </c>
      <c r="E178" s="80">
        <v>43</v>
      </c>
      <c r="F178" s="81">
        <v>1.92</v>
      </c>
    </row>
    <row r="179" spans="1:6" s="50" customFormat="1" ht="10.199999999999999" x14ac:dyDescent="0.2">
      <c r="A179" s="7" t="s">
        <v>28</v>
      </c>
      <c r="B179" s="142">
        <v>73</v>
      </c>
      <c r="C179" s="141">
        <v>38004861</v>
      </c>
      <c r="D179" s="96">
        <f t="shared" si="4"/>
        <v>520614.53424657532</v>
      </c>
      <c r="E179" s="82">
        <v>43</v>
      </c>
      <c r="F179" s="82">
        <v>1.92</v>
      </c>
    </row>
    <row r="180" spans="1:6" s="50" customFormat="1" ht="10.199999999999999" x14ac:dyDescent="0.2">
      <c r="A180" s="7" t="s">
        <v>29</v>
      </c>
      <c r="B180" s="78">
        <v>38</v>
      </c>
      <c r="C180" s="78">
        <v>18945422</v>
      </c>
      <c r="D180" s="96">
        <f t="shared" si="4"/>
        <v>498563.73684210528</v>
      </c>
      <c r="E180" s="80">
        <v>43</v>
      </c>
      <c r="F180" s="81">
        <v>1.92</v>
      </c>
    </row>
    <row r="181" spans="1:6" s="50" customFormat="1" ht="10.199999999999999" x14ac:dyDescent="0.2">
      <c r="A181" s="7" t="s">
        <v>30</v>
      </c>
      <c r="B181" s="136">
        <v>81</v>
      </c>
      <c r="C181" s="137">
        <v>43082248</v>
      </c>
      <c r="D181" s="96">
        <f t="shared" si="4"/>
        <v>531879.60493827157</v>
      </c>
      <c r="E181" s="138">
        <v>44</v>
      </c>
      <c r="F181" s="138">
        <v>1.92</v>
      </c>
    </row>
    <row r="182" spans="1:6" s="50" customFormat="1" ht="10.199999999999999" x14ac:dyDescent="0.2">
      <c r="A182" s="7" t="s">
        <v>31</v>
      </c>
      <c r="B182" s="125">
        <v>119</v>
      </c>
      <c r="C182" s="137">
        <v>57751960</v>
      </c>
      <c r="D182" s="96">
        <f t="shared" si="4"/>
        <v>485310.5882352941</v>
      </c>
      <c r="E182" s="138">
        <v>43</v>
      </c>
      <c r="F182" s="176">
        <v>1.92</v>
      </c>
    </row>
    <row r="183" spans="1:6" s="50" customFormat="1" ht="10.199999999999999" x14ac:dyDescent="0.2">
      <c r="A183" s="7"/>
      <c r="B183" s="78"/>
      <c r="C183" s="78"/>
      <c r="D183" s="96"/>
      <c r="E183" s="80"/>
      <c r="F183" s="81"/>
    </row>
    <row r="184" spans="1:6" s="50" customFormat="1" ht="10.199999999999999" x14ac:dyDescent="0.2">
      <c r="A184" s="29" t="s">
        <v>0</v>
      </c>
      <c r="B184" s="83">
        <f>SUM(B171:B183)</f>
        <v>687</v>
      </c>
      <c r="C184" s="83">
        <f>SUM(C171:C183)</f>
        <v>352033957</v>
      </c>
      <c r="D184" s="97">
        <f>C184/B184</f>
        <v>512422.06259097526</v>
      </c>
      <c r="E184" s="85">
        <f>(($C171*E171)+($C172*E172)+($C173*E173)+($C174*E174)+($C175*E175)+($C176*E176)+($C177*E177)+($C178*E178)+($C179*E179)+($C180*E180)+($C181*E181)+($C182*E182))/$C184</f>
        <v>43.122380944063302</v>
      </c>
      <c r="F184" s="86">
        <f>(($C171*F171)+($C172*F172)+($C173*F173)+($C174*F174)+($C175*F175)+($C176*F176)+($C177*F177)+($C178*F178)+($C179*F179)+($C180*F180)+($C181*F181)+($C182*F182))/$C184</f>
        <v>1.9200000000000002</v>
      </c>
    </row>
    <row r="185" spans="1:6" s="5" customFormat="1" ht="10.199999999999999" x14ac:dyDescent="0.2">
      <c r="A185" s="32"/>
      <c r="B185" s="87"/>
      <c r="C185" s="87"/>
      <c r="D185" s="98"/>
      <c r="E185" s="88"/>
      <c r="F185" s="89"/>
    </row>
    <row r="186" spans="1:6" s="5" customFormat="1" ht="10.199999999999999" x14ac:dyDescent="0.2">
      <c r="A186" s="9" t="s">
        <v>56</v>
      </c>
      <c r="B186" s="78"/>
      <c r="C186" s="78"/>
      <c r="D186" s="99"/>
      <c r="E186" s="80"/>
      <c r="F186" s="81"/>
    </row>
    <row r="187" spans="1:6" s="69" customFormat="1" ht="12" x14ac:dyDescent="0.25">
      <c r="A187" s="7" t="s">
        <v>20</v>
      </c>
      <c r="B187" s="74">
        <v>2</v>
      </c>
      <c r="C187" s="74">
        <v>422689</v>
      </c>
      <c r="D187" s="96">
        <f t="shared" ref="D187:D198" si="5">C187/B187</f>
        <v>211344.5</v>
      </c>
      <c r="E187" s="76">
        <v>20</v>
      </c>
      <c r="F187" s="77">
        <v>1.94</v>
      </c>
    </row>
    <row r="188" spans="1:6" s="5" customFormat="1" ht="10.199999999999999" x14ac:dyDescent="0.2">
      <c r="A188" s="7" t="s">
        <v>21</v>
      </c>
      <c r="B188" s="125">
        <v>1</v>
      </c>
      <c r="C188" s="125">
        <v>204993</v>
      </c>
      <c r="D188" s="96">
        <f t="shared" si="5"/>
        <v>204993</v>
      </c>
      <c r="E188" s="126">
        <v>24</v>
      </c>
      <c r="F188" s="127">
        <v>1.9</v>
      </c>
    </row>
    <row r="189" spans="1:6" s="5" customFormat="1" ht="10.199999999999999" x14ac:dyDescent="0.2">
      <c r="A189" s="7" t="s">
        <v>22</v>
      </c>
      <c r="B189" s="125">
        <v>3</v>
      </c>
      <c r="C189" s="125">
        <v>1496594</v>
      </c>
      <c r="D189" s="96">
        <f t="shared" si="5"/>
        <v>498864.66666666669</v>
      </c>
      <c r="E189" s="126">
        <v>30</v>
      </c>
      <c r="F189" s="127">
        <v>1.86</v>
      </c>
    </row>
    <row r="190" spans="1:6" s="5" customFormat="1" ht="10.199999999999999" x14ac:dyDescent="0.2">
      <c r="A190" s="7" t="s">
        <v>23</v>
      </c>
      <c r="B190" s="125">
        <v>3</v>
      </c>
      <c r="C190" s="125">
        <v>830972</v>
      </c>
      <c r="D190" s="96">
        <f t="shared" si="5"/>
        <v>276990.66666666669</v>
      </c>
      <c r="E190" s="126">
        <v>27</v>
      </c>
      <c r="F190" s="127">
        <v>2.02</v>
      </c>
    </row>
    <row r="191" spans="1:6" s="5" customFormat="1" ht="10.199999999999999" x14ac:dyDescent="0.2">
      <c r="A191" s="7" t="s">
        <v>24</v>
      </c>
      <c r="B191" s="125">
        <v>1</v>
      </c>
      <c r="C191" s="125">
        <v>150500</v>
      </c>
      <c r="D191" s="96">
        <f t="shared" si="5"/>
        <v>150500</v>
      </c>
      <c r="E191" s="126">
        <v>18</v>
      </c>
      <c r="F191" s="127">
        <v>2.2000000000000002</v>
      </c>
    </row>
    <row r="192" spans="1:6" s="5" customFormat="1" ht="10.199999999999999" x14ac:dyDescent="0.2">
      <c r="A192" s="7" t="s">
        <v>25</v>
      </c>
      <c r="B192" s="78">
        <v>2</v>
      </c>
      <c r="C192" s="78">
        <v>715414</v>
      </c>
      <c r="D192" s="96">
        <f t="shared" si="5"/>
        <v>357707</v>
      </c>
      <c r="E192" s="80">
        <v>30</v>
      </c>
      <c r="F192" s="166">
        <v>2.1</v>
      </c>
    </row>
    <row r="193" spans="1:6" s="5" customFormat="1" ht="10.199999999999999" x14ac:dyDescent="0.2">
      <c r="A193" s="7" t="s">
        <v>26</v>
      </c>
      <c r="B193" s="78">
        <v>5</v>
      </c>
      <c r="C193" s="78">
        <v>1379259</v>
      </c>
      <c r="D193" s="96">
        <f t="shared" si="5"/>
        <v>275851.8</v>
      </c>
      <c r="E193" s="80">
        <v>24</v>
      </c>
      <c r="F193" s="166">
        <v>2.1</v>
      </c>
    </row>
    <row r="194" spans="1:6" s="5" customFormat="1" ht="10.199999999999999" x14ac:dyDescent="0.2">
      <c r="A194" s="7" t="s">
        <v>27</v>
      </c>
      <c r="B194" s="105">
        <v>0</v>
      </c>
      <c r="C194" s="105">
        <v>0</v>
      </c>
      <c r="D194" s="96" t="s">
        <v>67</v>
      </c>
      <c r="E194" s="106">
        <v>0</v>
      </c>
      <c r="F194" s="107">
        <v>0</v>
      </c>
    </row>
    <row r="195" spans="1:6" s="5" customFormat="1" ht="10.199999999999999" x14ac:dyDescent="0.2">
      <c r="A195" s="145" t="s">
        <v>28</v>
      </c>
      <c r="B195" s="140">
        <v>2</v>
      </c>
      <c r="C195" s="141">
        <v>370000</v>
      </c>
      <c r="D195" s="96">
        <f t="shared" si="5"/>
        <v>185000</v>
      </c>
      <c r="E195" s="82">
        <v>16</v>
      </c>
      <c r="F195" s="178">
        <v>2.2000000000000002</v>
      </c>
    </row>
    <row r="196" spans="1:6" s="5" customFormat="1" ht="10.199999999999999" x14ac:dyDescent="0.2">
      <c r="A196" s="7" t="s">
        <v>29</v>
      </c>
      <c r="B196" s="79" t="s">
        <v>67</v>
      </c>
      <c r="C196" s="79" t="s">
        <v>67</v>
      </c>
      <c r="D196" s="181" t="s">
        <v>67</v>
      </c>
      <c r="E196" s="80" t="s">
        <v>67</v>
      </c>
      <c r="F196" s="166" t="s">
        <v>67</v>
      </c>
    </row>
    <row r="197" spans="1:6" s="5" customFormat="1" ht="10.199999999999999" x14ac:dyDescent="0.2">
      <c r="A197" s="7" t="s">
        <v>30</v>
      </c>
      <c r="B197" s="136">
        <v>1</v>
      </c>
      <c r="C197" s="125">
        <v>400000</v>
      </c>
      <c r="D197" s="181">
        <f t="shared" si="5"/>
        <v>400000</v>
      </c>
      <c r="E197" s="138">
        <v>24</v>
      </c>
      <c r="F197" s="127">
        <v>2.1</v>
      </c>
    </row>
    <row r="198" spans="1:6" s="5" customFormat="1" ht="10.199999999999999" x14ac:dyDescent="0.2">
      <c r="A198" s="7" t="s">
        <v>31</v>
      </c>
      <c r="B198" s="74">
        <v>3</v>
      </c>
      <c r="C198" s="141">
        <v>681000</v>
      </c>
      <c r="D198" s="96">
        <f t="shared" si="5"/>
        <v>227000</v>
      </c>
      <c r="E198" s="82">
        <v>18</v>
      </c>
      <c r="F198" s="77">
        <v>2.2000000000000002</v>
      </c>
    </row>
    <row r="199" spans="1:6" s="5" customFormat="1" ht="10.199999999999999" x14ac:dyDescent="0.2">
      <c r="A199" s="7"/>
      <c r="B199" s="78"/>
      <c r="C199" s="78"/>
      <c r="D199" s="96"/>
      <c r="E199" s="80"/>
      <c r="F199" s="81"/>
    </row>
    <row r="200" spans="1:6" s="5" customFormat="1" ht="10.199999999999999" x14ac:dyDescent="0.2">
      <c r="A200" s="29" t="s">
        <v>0</v>
      </c>
      <c r="B200" s="83">
        <f>SUM(B187:B199)</f>
        <v>23</v>
      </c>
      <c r="C200" s="83">
        <f>SUM(C187:C199)</f>
        <v>6651421</v>
      </c>
      <c r="D200" s="97">
        <f>C200/B200</f>
        <v>289192.21739130432</v>
      </c>
      <c r="E200" s="85">
        <f>(($C187*E187)+($C188*E188)+($C189*E189)+($C190*E190)+($C191*E191)+($C192*E192)+($C193*E193)+($C194*E194)+($C195*E195)+($C197*E197)+($C198*E198))/$C200</f>
        <v>24.920887130734922</v>
      </c>
      <c r="F200" s="86">
        <f>(($C187*F187)+($C188*F188)+($C189*F189)+($C190*F190)+($C191*F191)+($C192*F192)+($C193*F193)+($C194*F194)+($C195*F195)+($C197*F197)+($C198*F198))/$C200</f>
        <v>2.0377367392621819</v>
      </c>
    </row>
    <row r="201" spans="1:6" s="5" customFormat="1" ht="10.199999999999999" x14ac:dyDescent="0.2">
      <c r="A201" s="32"/>
      <c r="B201" s="87"/>
      <c r="C201" s="87"/>
      <c r="D201" s="98"/>
      <c r="E201" s="88"/>
      <c r="F201" s="89"/>
    </row>
    <row r="202" spans="1:6" s="5" customFormat="1" ht="10.199999999999999" x14ac:dyDescent="0.2">
      <c r="A202" s="9" t="s">
        <v>1</v>
      </c>
      <c r="B202" s="78"/>
      <c r="C202" s="78"/>
      <c r="D202" s="99"/>
      <c r="E202" s="80"/>
      <c r="F202" s="81"/>
    </row>
    <row r="203" spans="1:6" s="5" customFormat="1" ht="10.199999999999999" x14ac:dyDescent="0.2">
      <c r="A203" s="7" t="s">
        <v>20</v>
      </c>
      <c r="B203" s="74">
        <v>241</v>
      </c>
      <c r="C203" s="74">
        <v>104209841</v>
      </c>
      <c r="D203" s="95">
        <f t="shared" ref="D203:D214" si="6">C203/B203</f>
        <v>432405.97925311205</v>
      </c>
      <c r="E203" s="76">
        <v>45</v>
      </c>
      <c r="F203" s="77">
        <v>2.13</v>
      </c>
    </row>
    <row r="204" spans="1:6" s="5" customFormat="1" ht="10.199999999999999" x14ac:dyDescent="0.2">
      <c r="A204" s="7" t="s">
        <v>21</v>
      </c>
      <c r="B204" s="78">
        <v>204</v>
      </c>
      <c r="C204" s="78">
        <v>85633880</v>
      </c>
      <c r="D204" s="124">
        <f t="shared" si="6"/>
        <v>419773.92156862747</v>
      </c>
      <c r="E204" s="80">
        <v>45</v>
      </c>
      <c r="F204" s="81">
        <v>2.13</v>
      </c>
    </row>
    <row r="205" spans="1:6" x14ac:dyDescent="0.25">
      <c r="A205" s="7" t="s">
        <v>22</v>
      </c>
      <c r="B205" s="74">
        <v>395</v>
      </c>
      <c r="C205" s="74">
        <v>185382818</v>
      </c>
      <c r="D205" s="124">
        <f t="shared" si="6"/>
        <v>469323.58987341775</v>
      </c>
      <c r="E205" s="82">
        <v>48</v>
      </c>
      <c r="F205" s="77">
        <v>2.21</v>
      </c>
    </row>
    <row r="206" spans="1:6" x14ac:dyDescent="0.25">
      <c r="A206" s="7" t="s">
        <v>23</v>
      </c>
      <c r="B206" s="78">
        <v>279</v>
      </c>
      <c r="C206" s="78">
        <v>116064521</v>
      </c>
      <c r="D206" s="124">
        <f t="shared" si="6"/>
        <v>416001.86738351255</v>
      </c>
      <c r="E206" s="80">
        <v>45</v>
      </c>
      <c r="F206" s="81">
        <v>2.21</v>
      </c>
    </row>
    <row r="207" spans="1:6" x14ac:dyDescent="0.25">
      <c r="A207" s="7" t="s">
        <v>24</v>
      </c>
      <c r="B207" s="78">
        <v>141</v>
      </c>
      <c r="C207" s="78">
        <v>57389344</v>
      </c>
      <c r="D207" s="96">
        <f t="shared" si="6"/>
        <v>407016.62411347521</v>
      </c>
      <c r="E207" s="80">
        <v>45</v>
      </c>
      <c r="F207" s="166">
        <v>2.2400000000000002</v>
      </c>
    </row>
    <row r="208" spans="1:6" x14ac:dyDescent="0.25">
      <c r="A208" s="7" t="s">
        <v>25</v>
      </c>
      <c r="B208" s="78">
        <v>410</v>
      </c>
      <c r="C208" s="78">
        <v>204653208</v>
      </c>
      <c r="D208" s="96">
        <f t="shared" si="6"/>
        <v>499154.16585365852</v>
      </c>
      <c r="E208" s="80">
        <v>52</v>
      </c>
      <c r="F208" s="166">
        <v>2.29</v>
      </c>
    </row>
    <row r="209" spans="1:6" x14ac:dyDescent="0.25">
      <c r="A209" s="7" t="s">
        <v>26</v>
      </c>
      <c r="B209" s="78">
        <v>411</v>
      </c>
      <c r="C209" s="78">
        <v>188687347</v>
      </c>
      <c r="D209" s="96">
        <f t="shared" si="6"/>
        <v>459093.30170316302</v>
      </c>
      <c r="E209" s="80">
        <v>47</v>
      </c>
      <c r="F209" s="166">
        <v>2.2599999999999998</v>
      </c>
    </row>
    <row r="210" spans="1:6" x14ac:dyDescent="0.25">
      <c r="A210" s="7" t="s">
        <v>27</v>
      </c>
      <c r="B210" s="78">
        <v>231</v>
      </c>
      <c r="C210" s="78">
        <v>94373424</v>
      </c>
      <c r="D210" s="96">
        <f t="shared" si="6"/>
        <v>408542.96103896102</v>
      </c>
      <c r="E210" s="80">
        <v>45</v>
      </c>
      <c r="F210" s="166">
        <v>2.23</v>
      </c>
    </row>
    <row r="211" spans="1:6" x14ac:dyDescent="0.25">
      <c r="A211" s="7" t="s">
        <v>28</v>
      </c>
      <c r="B211" s="132">
        <v>179</v>
      </c>
      <c r="C211" s="133">
        <v>71917272</v>
      </c>
      <c r="D211" s="96">
        <f t="shared" si="6"/>
        <v>401772.46927374305</v>
      </c>
      <c r="E211" s="134">
        <v>46</v>
      </c>
      <c r="F211" s="167">
        <v>2.253825727705578</v>
      </c>
    </row>
    <row r="212" spans="1:6" x14ac:dyDescent="0.25">
      <c r="A212" s="7" t="s">
        <v>29</v>
      </c>
      <c r="B212" s="78">
        <v>447</v>
      </c>
      <c r="C212" s="78">
        <v>300617411</v>
      </c>
      <c r="D212" s="96">
        <f t="shared" si="6"/>
        <v>672522.17225950782</v>
      </c>
      <c r="E212" s="80">
        <v>49</v>
      </c>
      <c r="F212" s="166">
        <v>1.99</v>
      </c>
    </row>
    <row r="213" spans="1:6" x14ac:dyDescent="0.25">
      <c r="A213" s="7" t="s">
        <v>30</v>
      </c>
      <c r="B213" s="125">
        <v>2453</v>
      </c>
      <c r="C213" s="137">
        <v>1981914910</v>
      </c>
      <c r="D213" s="96">
        <f t="shared" si="6"/>
        <v>807955.52792498982</v>
      </c>
      <c r="E213" s="138">
        <v>55</v>
      </c>
      <c r="F213" s="177">
        <v>1.6985516412003783</v>
      </c>
    </row>
    <row r="214" spans="1:6" x14ac:dyDescent="0.25">
      <c r="A214" s="7" t="s">
        <v>31</v>
      </c>
      <c r="B214" s="125">
        <v>1743</v>
      </c>
      <c r="C214" s="137">
        <v>1069960606</v>
      </c>
      <c r="D214" s="96">
        <f t="shared" si="6"/>
        <v>613861.50659781985</v>
      </c>
      <c r="E214" s="138">
        <v>51</v>
      </c>
      <c r="F214" s="190">
        <v>1.9123675379035403</v>
      </c>
    </row>
    <row r="215" spans="1:6" x14ac:dyDescent="0.25">
      <c r="A215" s="7"/>
      <c r="B215" s="78"/>
      <c r="C215" s="78"/>
      <c r="D215" s="96"/>
      <c r="E215" s="80"/>
      <c r="F215" s="81"/>
    </row>
    <row r="216" spans="1:6" x14ac:dyDescent="0.25">
      <c r="A216" s="29" t="s">
        <v>0</v>
      </c>
      <c r="B216" s="83">
        <f>SUM(B203:B215)</f>
        <v>7134</v>
      </c>
      <c r="C216" s="83">
        <f>SUM(C203:C215)</f>
        <v>4460804582</v>
      </c>
      <c r="D216" s="97">
        <f>C216/B216</f>
        <v>625287.99859826185</v>
      </c>
      <c r="E216" s="85">
        <f>(($C203*E203)+($C204*E204)+($C205*E205)+($C206*E206)+($C207*E207)+($C208*E208)+($C209*E209)+($C210*E210)+($C211*E211)+($C212*E212)+($C213*E213)+($C214*E214))/$C216</f>
        <v>51.6982076230301</v>
      </c>
      <c r="F216" s="86">
        <f>(($C203*F203)+($C204*F204)+($C205*F205)+($C206*F206)+($C207*F207)+($C208*F208)+($C209*F209)+($C210*F210)+($C211*F211)+($C212*F212)+($C213*F213)+($C214*F214))/$C216</f>
        <v>1.9004464563159831</v>
      </c>
    </row>
    <row r="217" spans="1:6" x14ac:dyDescent="0.25">
      <c r="A217" s="32"/>
      <c r="B217" s="87"/>
      <c r="C217" s="87"/>
      <c r="D217" s="98"/>
      <c r="E217" s="88"/>
      <c r="F217" s="89"/>
    </row>
    <row r="218" spans="1:6" x14ac:dyDescent="0.25">
      <c r="A218" s="9" t="s">
        <v>2</v>
      </c>
      <c r="B218" s="78"/>
      <c r="C218" s="78"/>
      <c r="D218" s="99"/>
      <c r="E218" s="80"/>
      <c r="F218" s="81"/>
    </row>
    <row r="219" spans="1:6" x14ac:dyDescent="0.25">
      <c r="A219" s="7" t="s">
        <v>20</v>
      </c>
      <c r="B219" s="74">
        <v>49</v>
      </c>
      <c r="C219" s="74">
        <v>34308844</v>
      </c>
      <c r="D219" s="95">
        <f t="shared" ref="D219:D230" si="7">C219/B219</f>
        <v>700180.48979591834</v>
      </c>
      <c r="E219" s="76">
        <v>30</v>
      </c>
      <c r="F219" s="77">
        <v>2.5099999999999998</v>
      </c>
    </row>
    <row r="220" spans="1:6" x14ac:dyDescent="0.25">
      <c r="A220" s="7" t="s">
        <v>21</v>
      </c>
      <c r="B220" s="78">
        <v>63</v>
      </c>
      <c r="C220" s="78">
        <v>36769331</v>
      </c>
      <c r="D220" s="124">
        <f t="shared" si="7"/>
        <v>583640.17460317456</v>
      </c>
      <c r="E220" s="80">
        <v>32</v>
      </c>
      <c r="F220" s="81">
        <v>2.4900000000000002</v>
      </c>
    </row>
    <row r="221" spans="1:6" x14ac:dyDescent="0.25">
      <c r="A221" s="7" t="s">
        <v>22</v>
      </c>
      <c r="B221" s="74">
        <v>73</v>
      </c>
      <c r="C221" s="74">
        <v>42615238</v>
      </c>
      <c r="D221" s="124">
        <f t="shared" si="7"/>
        <v>583770.38356164389</v>
      </c>
      <c r="E221" s="82">
        <v>34</v>
      </c>
      <c r="F221" s="77">
        <v>2.46</v>
      </c>
    </row>
    <row r="222" spans="1:6" x14ac:dyDescent="0.25">
      <c r="A222" s="7" t="s">
        <v>23</v>
      </c>
      <c r="B222" s="78">
        <v>36</v>
      </c>
      <c r="C222" s="78">
        <v>25901643</v>
      </c>
      <c r="D222" s="124">
        <f t="shared" si="7"/>
        <v>719490.08333333337</v>
      </c>
      <c r="E222" s="80">
        <v>35</v>
      </c>
      <c r="F222" s="81">
        <v>2.4300000000000002</v>
      </c>
    </row>
    <row r="223" spans="1:6" x14ac:dyDescent="0.25">
      <c r="A223" s="7" t="s">
        <v>24</v>
      </c>
      <c r="B223" s="78">
        <v>89</v>
      </c>
      <c r="C223" s="78">
        <v>60944666</v>
      </c>
      <c r="D223" s="96">
        <f t="shared" si="7"/>
        <v>684771.5280898877</v>
      </c>
      <c r="E223" s="80">
        <v>33</v>
      </c>
      <c r="F223" s="81">
        <v>2.4700000000000002</v>
      </c>
    </row>
    <row r="224" spans="1:6" x14ac:dyDescent="0.25">
      <c r="A224" s="7" t="s">
        <v>25</v>
      </c>
      <c r="B224" s="78">
        <v>55</v>
      </c>
      <c r="C224" s="78">
        <v>33016824</v>
      </c>
      <c r="D224" s="96">
        <f t="shared" si="7"/>
        <v>600305.89090909087</v>
      </c>
      <c r="E224" s="80">
        <v>31</v>
      </c>
      <c r="F224" s="81">
        <v>1.66</v>
      </c>
    </row>
    <row r="225" spans="1:6" x14ac:dyDescent="0.25">
      <c r="A225" s="7" t="s">
        <v>26</v>
      </c>
      <c r="B225" s="78">
        <v>58</v>
      </c>
      <c r="C225" s="78">
        <v>36286776</v>
      </c>
      <c r="D225" s="96">
        <f t="shared" si="7"/>
        <v>625634.06896551722</v>
      </c>
      <c r="E225" s="80">
        <v>33</v>
      </c>
      <c r="F225" s="81">
        <v>1.82</v>
      </c>
    </row>
    <row r="226" spans="1:6" x14ac:dyDescent="0.25">
      <c r="A226" s="7" t="s">
        <v>27</v>
      </c>
      <c r="B226" s="78">
        <v>39</v>
      </c>
      <c r="C226" s="78">
        <v>19633681</v>
      </c>
      <c r="D226" s="96">
        <f t="shared" si="7"/>
        <v>503427.71794871794</v>
      </c>
      <c r="E226" s="80">
        <v>25</v>
      </c>
      <c r="F226" s="81">
        <v>2.6482473571817735</v>
      </c>
    </row>
    <row r="227" spans="1:6" x14ac:dyDescent="0.25">
      <c r="A227" s="7" t="s">
        <v>28</v>
      </c>
      <c r="B227" s="142">
        <v>70</v>
      </c>
      <c r="C227" s="141">
        <v>43275304</v>
      </c>
      <c r="D227" s="96">
        <f t="shared" si="7"/>
        <v>618218.62857142859</v>
      </c>
      <c r="E227" s="82">
        <v>28</v>
      </c>
      <c r="F227" s="168">
        <v>2.5332821393929432</v>
      </c>
    </row>
    <row r="228" spans="1:6" x14ac:dyDescent="0.25">
      <c r="A228" s="145" t="s">
        <v>29</v>
      </c>
      <c r="B228" s="172">
        <v>46</v>
      </c>
      <c r="C228" s="133">
        <v>23829391</v>
      </c>
      <c r="D228" s="96">
        <f t="shared" si="7"/>
        <v>518030.23913043475</v>
      </c>
      <c r="E228" s="170">
        <v>31</v>
      </c>
      <c r="F228" s="81">
        <v>2.5</v>
      </c>
    </row>
    <row r="229" spans="1:6" x14ac:dyDescent="0.25">
      <c r="A229" s="145" t="s">
        <v>30</v>
      </c>
      <c r="B229" s="171">
        <v>80</v>
      </c>
      <c r="C229" s="141">
        <v>45762330</v>
      </c>
      <c r="D229" s="96">
        <f t="shared" si="7"/>
        <v>572029.125</v>
      </c>
      <c r="E229" s="82">
        <v>29</v>
      </c>
      <c r="F229" s="169">
        <v>2.5467123098845712</v>
      </c>
    </row>
    <row r="230" spans="1:6" x14ac:dyDescent="0.25">
      <c r="A230" s="7" t="s">
        <v>31</v>
      </c>
      <c r="B230" s="125">
        <v>131</v>
      </c>
      <c r="C230" s="137">
        <v>77626836</v>
      </c>
      <c r="D230" s="96">
        <f t="shared" si="7"/>
        <v>592571.26717557258</v>
      </c>
      <c r="E230" s="138">
        <v>31</v>
      </c>
      <c r="F230" s="190">
        <v>2.4291222289415479</v>
      </c>
    </row>
    <row r="231" spans="1:6" x14ac:dyDescent="0.25">
      <c r="A231" s="7"/>
      <c r="B231" s="78"/>
      <c r="C231" s="78"/>
      <c r="D231" s="96"/>
      <c r="E231" s="80"/>
      <c r="F231" s="81"/>
    </row>
    <row r="232" spans="1:6" x14ac:dyDescent="0.25">
      <c r="A232" s="29" t="s">
        <v>0</v>
      </c>
      <c r="B232" s="83">
        <f>SUM(B219:B231)</f>
        <v>789</v>
      </c>
      <c r="C232" s="83">
        <f>SUM(C219:C231)</f>
        <v>479970864</v>
      </c>
      <c r="D232" s="97">
        <f>C232/B232</f>
        <v>608328.09125475283</v>
      </c>
      <c r="E232" s="85">
        <f>(($C219*E219)+($C220*E220)+($C221*E221)+($C222*E222)+($C223*E223)+($C224*E224)+($C225*E225)+($C226*E226)+($C227*E227)+($C228*E228)+($C229*E229)+($C230*E230))/$C232</f>
        <v>31.185892531593336</v>
      </c>
      <c r="F232" s="86">
        <f>(($C219*F219)+($C220*F220)+($C221*F221)+($C222*F222)+($C223*F223)+($C224*F224)+($C225*F225)+($C226*F226)+($C227*F227)+($C228*F228)+($C229*F229)+($C230*F230))/$C232</f>
        <v>2.3816735963998017</v>
      </c>
    </row>
    <row r="233" spans="1:6" x14ac:dyDescent="0.25">
      <c r="A233" s="7"/>
      <c r="B233" s="33"/>
      <c r="C233" s="33"/>
      <c r="D233" s="93"/>
      <c r="E233" s="35"/>
      <c r="F233" s="35"/>
    </row>
    <row r="234" spans="1:6" x14ac:dyDescent="0.25">
      <c r="A234" s="9" t="s">
        <v>59</v>
      </c>
      <c r="B234" s="18"/>
      <c r="C234" s="23"/>
      <c r="D234" s="94"/>
      <c r="E234" s="57"/>
      <c r="F234" s="130"/>
    </row>
    <row r="235" spans="1:6" x14ac:dyDescent="0.25">
      <c r="A235" s="7" t="s">
        <v>20</v>
      </c>
      <c r="B235" s="74">
        <v>162</v>
      </c>
      <c r="C235" s="74">
        <v>119197868</v>
      </c>
      <c r="D235" s="96">
        <f t="shared" ref="D235:D240" si="8">C235/B235</f>
        <v>735789.30864197528</v>
      </c>
      <c r="E235" s="76">
        <v>40</v>
      </c>
      <c r="F235" s="77">
        <v>2.11</v>
      </c>
    </row>
    <row r="236" spans="1:6" x14ac:dyDescent="0.25">
      <c r="A236" s="7" t="s">
        <v>21</v>
      </c>
      <c r="B236" s="125">
        <v>125</v>
      </c>
      <c r="C236" s="125">
        <v>86588849</v>
      </c>
      <c r="D236" s="96">
        <f t="shared" si="8"/>
        <v>692710.79200000002</v>
      </c>
      <c r="E236" s="126">
        <v>39</v>
      </c>
      <c r="F236" s="127">
        <v>2.13</v>
      </c>
    </row>
    <row r="237" spans="1:6" x14ac:dyDescent="0.25">
      <c r="A237" s="7" t="s">
        <v>22</v>
      </c>
      <c r="B237" s="125">
        <v>191</v>
      </c>
      <c r="C237" s="125">
        <v>113848188</v>
      </c>
      <c r="D237" s="96">
        <f t="shared" si="8"/>
        <v>596063.81151832466</v>
      </c>
      <c r="E237" s="126">
        <v>39</v>
      </c>
      <c r="F237" s="127">
        <v>2.13</v>
      </c>
    </row>
    <row r="238" spans="1:6" x14ac:dyDescent="0.25">
      <c r="A238" s="7" t="s">
        <v>23</v>
      </c>
      <c r="B238" s="125">
        <v>67</v>
      </c>
      <c r="C238" s="125">
        <v>55001069</v>
      </c>
      <c r="D238" s="96">
        <f t="shared" si="8"/>
        <v>820911.47761194035</v>
      </c>
      <c r="E238" s="126">
        <v>39</v>
      </c>
      <c r="F238" s="127">
        <v>2.13</v>
      </c>
    </row>
    <row r="239" spans="1:6" x14ac:dyDescent="0.25">
      <c r="A239" s="7" t="s">
        <v>24</v>
      </c>
      <c r="B239" s="125">
        <v>920</v>
      </c>
      <c r="C239" s="125">
        <v>699057133</v>
      </c>
      <c r="D239" s="96">
        <f t="shared" si="8"/>
        <v>759844.70978260867</v>
      </c>
      <c r="E239" s="126">
        <v>41</v>
      </c>
      <c r="F239" s="127">
        <v>2.12</v>
      </c>
    </row>
    <row r="240" spans="1:6" x14ac:dyDescent="0.25">
      <c r="A240" s="7" t="s">
        <v>25</v>
      </c>
      <c r="B240" s="125">
        <v>1149</v>
      </c>
      <c r="C240" s="125">
        <v>867872798</v>
      </c>
      <c r="D240" s="96">
        <f t="shared" si="8"/>
        <v>755328.8059181897</v>
      </c>
      <c r="E240" s="126">
        <v>40</v>
      </c>
      <c r="F240" s="127">
        <v>2.12</v>
      </c>
    </row>
    <row r="241" spans="1:6" x14ac:dyDescent="0.25">
      <c r="A241" s="7" t="s">
        <v>26</v>
      </c>
      <c r="B241" s="125">
        <v>832</v>
      </c>
      <c r="C241" s="125">
        <v>577057965</v>
      </c>
      <c r="D241" s="96">
        <f t="shared" ref="D241:D246" si="9">C241/B241</f>
        <v>693579.28485576925</v>
      </c>
      <c r="E241" s="126">
        <v>39</v>
      </c>
      <c r="F241" s="127">
        <v>2.12</v>
      </c>
    </row>
    <row r="242" spans="1:6" x14ac:dyDescent="0.25">
      <c r="A242" s="7" t="s">
        <v>27</v>
      </c>
      <c r="B242" s="125">
        <v>317</v>
      </c>
      <c r="C242" s="125">
        <v>254054585</v>
      </c>
      <c r="D242" s="96">
        <f t="shared" si="9"/>
        <v>801434.0220820189</v>
      </c>
      <c r="E242" s="126">
        <v>39</v>
      </c>
      <c r="F242" s="127">
        <v>2.12</v>
      </c>
    </row>
    <row r="243" spans="1:6" x14ac:dyDescent="0.25">
      <c r="A243" s="7" t="s">
        <v>28</v>
      </c>
      <c r="B243" s="132">
        <v>318</v>
      </c>
      <c r="C243" s="133">
        <v>230528016</v>
      </c>
      <c r="D243" s="96">
        <f t="shared" si="9"/>
        <v>724930.86792452831</v>
      </c>
      <c r="E243" s="134">
        <v>39</v>
      </c>
      <c r="F243" s="167">
        <v>2.1191918057803441</v>
      </c>
    </row>
    <row r="244" spans="1:6" x14ac:dyDescent="0.25">
      <c r="A244" s="7" t="s">
        <v>29</v>
      </c>
      <c r="B244" s="78">
        <v>256</v>
      </c>
      <c r="C244" s="78">
        <v>199431968</v>
      </c>
      <c r="D244" s="96">
        <f t="shared" si="9"/>
        <v>779031.125</v>
      </c>
      <c r="E244" s="80">
        <v>39</v>
      </c>
      <c r="F244" s="166">
        <v>2.11</v>
      </c>
    </row>
    <row r="245" spans="1:6" x14ac:dyDescent="0.25">
      <c r="A245" s="7" t="s">
        <v>30</v>
      </c>
      <c r="B245" s="125">
        <v>416</v>
      </c>
      <c r="C245" s="137">
        <v>303039274</v>
      </c>
      <c r="D245" s="96">
        <f t="shared" si="9"/>
        <v>728459.79326923075</v>
      </c>
      <c r="E245" s="138">
        <v>38</v>
      </c>
      <c r="F245" s="177">
        <v>2.1268737109632858</v>
      </c>
    </row>
    <row r="246" spans="1:6" x14ac:dyDescent="0.25">
      <c r="A246" s="7" t="s">
        <v>31</v>
      </c>
      <c r="B246" s="125">
        <v>218</v>
      </c>
      <c r="C246" s="137">
        <v>164592381</v>
      </c>
      <c r="D246" s="96">
        <f t="shared" si="9"/>
        <v>755010.92201834859</v>
      </c>
      <c r="E246" s="138">
        <v>39</v>
      </c>
      <c r="F246" s="190">
        <v>2.1353114843146961</v>
      </c>
    </row>
    <row r="247" spans="1:6" x14ac:dyDescent="0.25">
      <c r="A247" s="7"/>
      <c r="B247" s="78"/>
      <c r="C247" s="78"/>
      <c r="D247" s="96"/>
      <c r="E247" s="80"/>
      <c r="F247" s="179"/>
    </row>
    <row r="248" spans="1:6" x14ac:dyDescent="0.25">
      <c r="A248" s="29" t="s">
        <v>0</v>
      </c>
      <c r="B248" s="83">
        <f>SUM(B235:B247)</f>
        <v>4971</v>
      </c>
      <c r="C248" s="83">
        <f>SUM(C235:C247)</f>
        <v>3670270094</v>
      </c>
      <c r="D248" s="97">
        <f>C248/B248</f>
        <v>738336.36974451819</v>
      </c>
      <c r="E248" s="85">
        <f>(($C235*E235)+($C236*E236)+($C237*E237)+($C238*E238)+($C239*E239)+($C240*E240)+($C241*E241)+($C242*E242)+($C243*E243)+($C244*E244)+($C245*E245)+($C246*E246))/$C248</f>
        <v>39.567300390618065</v>
      </c>
      <c r="F248" s="86">
        <f>(($C235*F235)+($C236*F236)+($C237*F237)+($C238*F238)+($C239*F239)+($C240*F240)+($C241*F241)+($C242*F242)+($C243*F243)+($C244*F244)+($C245*F245)+($C246*F246))/$C248</f>
        <v>2.1210312399995268</v>
      </c>
    </row>
    <row r="249" spans="1:6" x14ac:dyDescent="0.25">
      <c r="A249" s="7"/>
      <c r="B249" s="33"/>
      <c r="C249" s="33"/>
      <c r="D249" s="93"/>
      <c r="E249" s="35"/>
      <c r="F249" s="35"/>
    </row>
    <row r="250" spans="1:6" x14ac:dyDescent="0.25">
      <c r="A250" s="9" t="s">
        <v>55</v>
      </c>
      <c r="B250" s="18"/>
      <c r="C250" s="23"/>
      <c r="D250" s="94"/>
      <c r="E250" s="57"/>
      <c r="F250" s="14"/>
    </row>
    <row r="251" spans="1:6" x14ac:dyDescent="0.25">
      <c r="A251" s="7" t="s">
        <v>20</v>
      </c>
      <c r="B251" s="74">
        <v>16</v>
      </c>
      <c r="C251" s="74">
        <v>60852343</v>
      </c>
      <c r="D251" s="96">
        <f>C251/B251</f>
        <v>3803271.4375</v>
      </c>
      <c r="E251" s="76">
        <v>31</v>
      </c>
      <c r="F251" s="77">
        <v>1.77</v>
      </c>
    </row>
    <row r="252" spans="1:6" x14ac:dyDescent="0.25">
      <c r="A252" s="7" t="s">
        <v>21</v>
      </c>
      <c r="B252" s="105">
        <v>0</v>
      </c>
      <c r="C252" s="105">
        <v>0</v>
      </c>
      <c r="D252" s="105">
        <v>0</v>
      </c>
      <c r="E252" s="106">
        <v>0</v>
      </c>
      <c r="F252" s="107">
        <v>0</v>
      </c>
    </row>
    <row r="253" spans="1:6" x14ac:dyDescent="0.25">
      <c r="A253" s="7" t="s">
        <v>22</v>
      </c>
      <c r="B253" s="74">
        <v>13</v>
      </c>
      <c r="C253" s="74">
        <v>47242011</v>
      </c>
      <c r="D253" s="96">
        <f>C253/B253</f>
        <v>3634000.846153846</v>
      </c>
      <c r="E253" s="76">
        <v>34</v>
      </c>
      <c r="F253" s="77">
        <v>1.79</v>
      </c>
    </row>
    <row r="254" spans="1:6" x14ac:dyDescent="0.25">
      <c r="A254" s="7" t="s">
        <v>23</v>
      </c>
      <c r="B254" s="105">
        <v>0</v>
      </c>
      <c r="C254" s="105">
        <v>0</v>
      </c>
      <c r="D254" s="105">
        <v>0</v>
      </c>
      <c r="E254" s="106">
        <v>0</v>
      </c>
      <c r="F254" s="107">
        <v>0</v>
      </c>
    </row>
    <row r="255" spans="1:6" x14ac:dyDescent="0.25">
      <c r="A255" s="7" t="s">
        <v>24</v>
      </c>
      <c r="B255" s="78">
        <v>14</v>
      </c>
      <c r="C255" s="78">
        <v>54809012</v>
      </c>
      <c r="D255" s="96">
        <f>C255/B255</f>
        <v>3914929.4285714286</v>
      </c>
      <c r="E255" s="170">
        <v>31</v>
      </c>
      <c r="F255" s="166">
        <v>1.91</v>
      </c>
    </row>
    <row r="256" spans="1:6" x14ac:dyDescent="0.25">
      <c r="A256" s="7" t="s">
        <v>25</v>
      </c>
      <c r="B256" s="105">
        <v>0</v>
      </c>
      <c r="C256" s="174">
        <v>0</v>
      </c>
      <c r="D256" s="105">
        <v>0</v>
      </c>
      <c r="E256" s="107">
        <v>0</v>
      </c>
      <c r="F256" s="107">
        <v>0</v>
      </c>
    </row>
    <row r="257" spans="1:6" x14ac:dyDescent="0.25">
      <c r="A257" s="7" t="s">
        <v>26</v>
      </c>
      <c r="B257" s="132">
        <v>6</v>
      </c>
      <c r="C257" s="133">
        <v>19281009</v>
      </c>
      <c r="D257" s="96">
        <f t="shared" ref="D257:D262" si="10">C257/B257</f>
        <v>3213501.5</v>
      </c>
      <c r="E257" s="170">
        <v>33</v>
      </c>
      <c r="F257" s="166">
        <v>1.97</v>
      </c>
    </row>
    <row r="258" spans="1:6" x14ac:dyDescent="0.25">
      <c r="A258" s="7" t="s">
        <v>27</v>
      </c>
      <c r="B258" s="132">
        <v>6</v>
      </c>
      <c r="C258" s="133">
        <v>29155063</v>
      </c>
      <c r="D258" s="96">
        <f t="shared" si="10"/>
        <v>4859177.166666667</v>
      </c>
      <c r="E258" s="170">
        <v>36</v>
      </c>
      <c r="F258" s="166">
        <v>1.9795741744752875</v>
      </c>
    </row>
    <row r="259" spans="1:6" x14ac:dyDescent="0.25">
      <c r="A259" s="7" t="s">
        <v>28</v>
      </c>
      <c r="B259" s="142">
        <v>70</v>
      </c>
      <c r="C259" s="141">
        <v>43275304</v>
      </c>
      <c r="D259" s="96">
        <f t="shared" si="10"/>
        <v>618218.62857142859</v>
      </c>
      <c r="E259" s="82">
        <v>28</v>
      </c>
      <c r="F259" s="178">
        <v>2.5332821393929432</v>
      </c>
    </row>
    <row r="260" spans="1:6" x14ac:dyDescent="0.25">
      <c r="A260" s="7" t="s">
        <v>29</v>
      </c>
      <c r="B260" s="132">
        <v>40</v>
      </c>
      <c r="C260" s="133">
        <v>138663456</v>
      </c>
      <c r="D260" s="96">
        <f t="shared" si="10"/>
        <v>3466586.4</v>
      </c>
      <c r="E260" s="170">
        <v>32</v>
      </c>
      <c r="F260" s="166">
        <v>1.97</v>
      </c>
    </row>
    <row r="261" spans="1:6" x14ac:dyDescent="0.25">
      <c r="A261" s="7" t="s">
        <v>30</v>
      </c>
      <c r="B261" s="74">
        <v>14</v>
      </c>
      <c r="C261" s="141">
        <v>53388286</v>
      </c>
      <c r="D261" s="96">
        <f t="shared" si="10"/>
        <v>3813449</v>
      </c>
      <c r="E261" s="82">
        <v>34</v>
      </c>
      <c r="F261" s="77">
        <v>1.9564510711207324</v>
      </c>
    </row>
    <row r="262" spans="1:6" x14ac:dyDescent="0.25">
      <c r="A262" s="7" t="s">
        <v>31</v>
      </c>
      <c r="B262" s="125">
        <v>10</v>
      </c>
      <c r="C262" s="137">
        <v>31984861</v>
      </c>
      <c r="D262" s="96">
        <f t="shared" si="10"/>
        <v>3198486.1</v>
      </c>
      <c r="E262" s="138">
        <v>36</v>
      </c>
      <c r="F262" s="138">
        <v>1.99</v>
      </c>
    </row>
    <row r="263" spans="1:6" x14ac:dyDescent="0.25">
      <c r="A263" s="7"/>
      <c r="B263" s="78"/>
      <c r="C263" s="78"/>
      <c r="D263" s="96"/>
      <c r="E263" s="80"/>
      <c r="F263" s="81"/>
    </row>
    <row r="264" spans="1:6" x14ac:dyDescent="0.25">
      <c r="A264" s="29" t="s">
        <v>0</v>
      </c>
      <c r="B264" s="83">
        <f>SUM(B251:B263)</f>
        <v>189</v>
      </c>
      <c r="C264" s="83">
        <f>SUM(C251:C263)</f>
        <v>478651345</v>
      </c>
      <c r="D264" s="97">
        <f>C264/B264</f>
        <v>2532546.798941799</v>
      </c>
      <c r="E264" s="85">
        <f>(($C251*E251)+($C252*E252)+($C253*E253)+($C254*E254)+($C255*E255)+($C256*E256)+($C257*E257)+($C258*E258)+($C259*E259)+($C260*E260)+($C261*E261)+($C262*E262))/$C264</f>
        <v>32.368407463683198</v>
      </c>
      <c r="F264" s="86">
        <f>(($C251*F251)+($C252*F252)+($C253*F253)+($C254*F254)+($C255*F255)+($C256*F256)+($C257*F257)+($C258*F258)+($C259*F259)+($C260*F260)+($C261*F261)+($C262*F262))/$C264</f>
        <v>1.9712725615761093</v>
      </c>
    </row>
    <row r="265" spans="1:6" x14ac:dyDescent="0.25">
      <c r="A265" s="36"/>
      <c r="B265" s="37"/>
      <c r="C265" s="37"/>
      <c r="D265" s="100"/>
      <c r="E265" s="59"/>
      <c r="F265" s="60"/>
    </row>
    <row r="266" spans="1:6" x14ac:dyDescent="0.25">
      <c r="A266" s="40"/>
      <c r="B266" s="42"/>
      <c r="C266" s="42"/>
      <c r="D266" s="101"/>
      <c r="E266" s="61"/>
      <c r="F266" s="108"/>
    </row>
    <row r="267" spans="1:6" x14ac:dyDescent="0.25">
      <c r="A267" s="90" t="s">
        <v>0</v>
      </c>
      <c r="B267" s="70">
        <f>SUM(B264,B248,B232,B216,B200,B184,B152,B136,B104,B56,B40,B24)</f>
        <v>35281</v>
      </c>
      <c r="C267" s="70">
        <f>SUM(C264,C248,C232,C216,C200,C184,C152,C136,C104,C56,C40,C24)</f>
        <v>22331627130</v>
      </c>
      <c r="D267" s="102">
        <f>C267/B267</f>
        <v>632964.68722541875</v>
      </c>
      <c r="E267" s="72">
        <f>(($C24*E24)+($C40*E40)+($C56*E56)+($C104*E104)+($C136*E136)+($C152*E152)+($C184*E184)+($C200*E200)+($C216*E216)+($C232*E232)+($C248*E248)+($C264*E264))/$C267</f>
        <v>43.72720834780479</v>
      </c>
      <c r="F267" s="73">
        <f>(($C24*F24)+($C40*F40)+($C56*F56)+($C104*F104)+($C136*F136)+($C152*F152)+($C184*F184)+($C200*F200)+($C216*F216)+($C232*F232)+($C248*F248)+($C264*F264))/$C267</f>
        <v>1.9681494185036572</v>
      </c>
    </row>
    <row r="268" spans="1:6" x14ac:dyDescent="0.25">
      <c r="A268" s="41"/>
      <c r="B268" s="43"/>
      <c r="C268" s="43"/>
      <c r="D268" s="103"/>
      <c r="E268" s="63"/>
      <c r="F268" s="109"/>
    </row>
    <row r="269" spans="1:6" x14ac:dyDescent="0.25">
      <c r="A269" s="10"/>
      <c r="B269" s="2"/>
      <c r="C269" s="3"/>
      <c r="D269" s="4"/>
      <c r="E269" s="55"/>
      <c r="F269" s="56"/>
    </row>
    <row r="270" spans="1:6" x14ac:dyDescent="0.25">
      <c r="A270" s="131" t="s">
        <v>58</v>
      </c>
      <c r="B270" s="2"/>
      <c r="C270" s="3"/>
      <c r="D270" s="4"/>
      <c r="E270" s="55"/>
      <c r="F270" s="56"/>
    </row>
    <row r="271" spans="1:6" x14ac:dyDescent="0.25">
      <c r="A271" s="110" t="s">
        <v>7</v>
      </c>
      <c r="B271" s="111" t="s">
        <v>51</v>
      </c>
      <c r="C271" s="112" t="s">
        <v>3</v>
      </c>
      <c r="D271" s="61" t="s">
        <v>11</v>
      </c>
      <c r="E271" s="113" t="s">
        <v>13</v>
      </c>
      <c r="F271" s="62" t="s">
        <v>15</v>
      </c>
    </row>
    <row r="272" spans="1:6" x14ac:dyDescent="0.25">
      <c r="A272" s="114"/>
      <c r="B272" s="115" t="s">
        <v>9</v>
      </c>
      <c r="C272" s="116" t="s">
        <v>50</v>
      </c>
      <c r="D272" s="117" t="s">
        <v>52</v>
      </c>
      <c r="E272" s="118" t="s">
        <v>52</v>
      </c>
      <c r="F272" s="119" t="s">
        <v>60</v>
      </c>
    </row>
    <row r="273" spans="1:6" x14ac:dyDescent="0.25">
      <c r="A273" s="41"/>
      <c r="B273" s="120" t="s">
        <v>4</v>
      </c>
      <c r="C273" s="120" t="s">
        <v>5</v>
      </c>
      <c r="D273" s="121" t="s">
        <v>6</v>
      </c>
      <c r="E273" s="122" t="s">
        <v>17</v>
      </c>
      <c r="F273" s="122" t="s">
        <v>18</v>
      </c>
    </row>
    <row r="274" spans="1:6" x14ac:dyDescent="0.25">
      <c r="A274" s="32"/>
      <c r="B274" s="87"/>
      <c r="C274" s="87"/>
      <c r="D274" s="98"/>
      <c r="E274" s="88"/>
      <c r="F274" s="89"/>
    </row>
    <row r="275" spans="1:6" x14ac:dyDescent="0.25">
      <c r="A275" s="9" t="s">
        <v>32</v>
      </c>
      <c r="B275" s="78"/>
      <c r="C275" s="78"/>
      <c r="D275" s="99"/>
      <c r="E275" s="80"/>
      <c r="F275" s="81"/>
    </row>
    <row r="276" spans="1:6" x14ac:dyDescent="0.25">
      <c r="A276" s="7" t="s">
        <v>20</v>
      </c>
      <c r="B276" s="78">
        <v>14</v>
      </c>
      <c r="C276" s="78">
        <v>49654437</v>
      </c>
      <c r="D276" s="96">
        <f t="shared" ref="D276:D281" si="11">C276/B276</f>
        <v>3546745.5</v>
      </c>
      <c r="E276" s="80">
        <v>257</v>
      </c>
      <c r="F276" s="81">
        <v>6.74</v>
      </c>
    </row>
    <row r="277" spans="1:6" x14ac:dyDescent="0.25">
      <c r="A277" s="7" t="s">
        <v>21</v>
      </c>
      <c r="B277" s="78">
        <v>6</v>
      </c>
      <c r="C277" s="78">
        <v>25359196</v>
      </c>
      <c r="D277" s="96">
        <f t="shared" si="11"/>
        <v>4226532.666666667</v>
      </c>
      <c r="E277" s="80">
        <v>291</v>
      </c>
      <c r="F277" s="81">
        <v>6.92</v>
      </c>
    </row>
    <row r="278" spans="1:6" x14ac:dyDescent="0.25">
      <c r="A278" s="7" t="s">
        <v>22</v>
      </c>
      <c r="B278" s="78">
        <v>6</v>
      </c>
      <c r="C278" s="78">
        <v>38900979</v>
      </c>
      <c r="D278" s="96">
        <f t="shared" si="11"/>
        <v>6483496.5</v>
      </c>
      <c r="E278" s="80">
        <v>271</v>
      </c>
      <c r="F278" s="81">
        <v>6.68</v>
      </c>
    </row>
    <row r="279" spans="1:6" x14ac:dyDescent="0.25">
      <c r="A279" s="7" t="s">
        <v>23</v>
      </c>
      <c r="B279" s="78">
        <v>9</v>
      </c>
      <c r="C279" s="78">
        <v>45802841</v>
      </c>
      <c r="D279" s="96">
        <f t="shared" si="11"/>
        <v>5089204.555555556</v>
      </c>
      <c r="E279" s="80">
        <v>277</v>
      </c>
      <c r="F279" s="81">
        <v>6.79</v>
      </c>
    </row>
    <row r="280" spans="1:6" x14ac:dyDescent="0.25">
      <c r="A280" s="7" t="s">
        <v>24</v>
      </c>
      <c r="B280" s="78">
        <v>9</v>
      </c>
      <c r="C280" s="78">
        <v>44344018</v>
      </c>
      <c r="D280" s="96">
        <f t="shared" si="11"/>
        <v>4927113.111111111</v>
      </c>
      <c r="E280" s="80">
        <v>284</v>
      </c>
      <c r="F280" s="81">
        <v>6.72</v>
      </c>
    </row>
    <row r="281" spans="1:6" x14ac:dyDescent="0.25">
      <c r="A281" s="7" t="s">
        <v>25</v>
      </c>
      <c r="B281" s="78">
        <v>8</v>
      </c>
      <c r="C281" s="78">
        <v>30695657</v>
      </c>
      <c r="D281" s="96">
        <f t="shared" si="11"/>
        <v>3836957.125</v>
      </c>
      <c r="E281" s="80">
        <v>270</v>
      </c>
      <c r="F281" s="81">
        <v>6.7</v>
      </c>
    </row>
    <row r="282" spans="1:6" x14ac:dyDescent="0.25">
      <c r="A282" s="7" t="s">
        <v>26</v>
      </c>
      <c r="B282" s="78">
        <v>19</v>
      </c>
      <c r="C282" s="78">
        <v>157098388</v>
      </c>
      <c r="D282" s="96">
        <f t="shared" ref="D282:D287" si="12">C282/B282</f>
        <v>8268336.2105263155</v>
      </c>
      <c r="E282" s="80">
        <v>249</v>
      </c>
      <c r="F282" s="81">
        <v>6.1</v>
      </c>
    </row>
    <row r="283" spans="1:6" x14ac:dyDescent="0.25">
      <c r="A283" s="7" t="s">
        <v>27</v>
      </c>
      <c r="B283" s="78">
        <v>30</v>
      </c>
      <c r="C283" s="78">
        <v>185699505</v>
      </c>
      <c r="D283" s="96">
        <f t="shared" si="12"/>
        <v>6189983.5</v>
      </c>
      <c r="E283" s="80">
        <v>260</v>
      </c>
      <c r="F283" s="81">
        <v>6.0181471782059948</v>
      </c>
    </row>
    <row r="284" spans="1:6" x14ac:dyDescent="0.25">
      <c r="A284" s="7" t="s">
        <v>28</v>
      </c>
      <c r="B284" s="132">
        <v>34</v>
      </c>
      <c r="C284" s="133">
        <v>261910875</v>
      </c>
      <c r="D284" s="96">
        <f t="shared" si="12"/>
        <v>7703261.0294117648</v>
      </c>
      <c r="E284" s="134">
        <v>271</v>
      </c>
      <c r="F284" s="191">
        <v>5.9246055319772424</v>
      </c>
    </row>
    <row r="285" spans="1:6" x14ac:dyDescent="0.25">
      <c r="A285" s="7" t="s">
        <v>29</v>
      </c>
      <c r="B285" s="78">
        <v>38</v>
      </c>
      <c r="C285" s="78">
        <v>276597644</v>
      </c>
      <c r="D285" s="96">
        <f t="shared" si="12"/>
        <v>7278885.3684210526</v>
      </c>
      <c r="E285" s="80">
        <v>265</v>
      </c>
      <c r="F285" s="81">
        <v>5.84</v>
      </c>
    </row>
    <row r="286" spans="1:6" x14ac:dyDescent="0.25">
      <c r="A286" s="7" t="s">
        <v>30</v>
      </c>
      <c r="B286" s="125">
        <v>48</v>
      </c>
      <c r="C286" s="137">
        <v>372052577</v>
      </c>
      <c r="D286" s="96">
        <f t="shared" si="12"/>
        <v>7751095.354166667</v>
      </c>
      <c r="E286" s="138">
        <v>277</v>
      </c>
      <c r="F286" s="190">
        <v>6.0605829548655432</v>
      </c>
    </row>
    <row r="287" spans="1:6" x14ac:dyDescent="0.25">
      <c r="A287" s="7" t="s">
        <v>31</v>
      </c>
      <c r="B287" s="125">
        <v>28</v>
      </c>
      <c r="C287" s="137">
        <v>147221196</v>
      </c>
      <c r="D287" s="96">
        <f t="shared" si="12"/>
        <v>5257899.8571428573</v>
      </c>
      <c r="E287" s="138">
        <v>267</v>
      </c>
      <c r="F287" s="190">
        <v>6.9483095911678374</v>
      </c>
    </row>
    <row r="288" spans="1:6" x14ac:dyDescent="0.25">
      <c r="A288" s="7"/>
      <c r="B288" s="78"/>
      <c r="C288" s="78"/>
      <c r="D288" s="96"/>
      <c r="E288" s="80"/>
      <c r="F288" s="81"/>
    </row>
    <row r="289" spans="1:6" x14ac:dyDescent="0.25">
      <c r="A289" s="29" t="s">
        <v>0</v>
      </c>
      <c r="B289" s="83">
        <f>SUM(B276:B288)</f>
        <v>249</v>
      </c>
      <c r="C289" s="83">
        <f>SUM(C276:C288)</f>
        <v>1635337313</v>
      </c>
      <c r="D289" s="97">
        <f>C289/B289</f>
        <v>6567619.7309236946</v>
      </c>
      <c r="E289" s="85">
        <f>(($C276*E276)+($C277*E277)+($C278*E278)+($C279*E279)+($C280*E280)+($C281*E281)+($C282*E282)+($C283*E283)+($C284*E284)+($C285*E285)+($C286*E286)+($C287*E287))/$C289</f>
        <v>268.0144392761128</v>
      </c>
      <c r="F289" s="86">
        <f>(($C276*F276)+($C277*F277)+($C278*F278)+($C279*F279)+($C280*F280)+($C281*F281)+($C282*F282)+($C283*F283)+($C284*F284)+($C285*F285)+($C286*F286)+($C287*F287))/$C289</f>
        <v>6.1793850893561801</v>
      </c>
    </row>
    <row r="290" spans="1:6" x14ac:dyDescent="0.25">
      <c r="A290" s="7"/>
      <c r="B290" s="33"/>
      <c r="C290" s="33"/>
      <c r="D290" s="93"/>
      <c r="E290" s="35"/>
      <c r="F290" s="35"/>
    </row>
    <row r="291" spans="1:6" x14ac:dyDescent="0.25">
      <c r="A291" s="9" t="s">
        <v>59</v>
      </c>
      <c r="B291" s="18"/>
      <c r="C291" s="23"/>
      <c r="D291" s="94"/>
      <c r="E291" s="57"/>
      <c r="F291" s="14"/>
    </row>
    <row r="292" spans="1:6" x14ac:dyDescent="0.25">
      <c r="A292" s="7" t="s">
        <v>20</v>
      </c>
      <c r="B292" s="78">
        <v>6</v>
      </c>
      <c r="C292" s="78">
        <v>34388463</v>
      </c>
      <c r="D292" s="96">
        <f t="shared" ref="D292:D298" si="13">C292/B292</f>
        <v>5731410.5</v>
      </c>
      <c r="E292" s="80">
        <v>268</v>
      </c>
      <c r="F292" s="81">
        <v>7</v>
      </c>
    </row>
    <row r="293" spans="1:6" x14ac:dyDescent="0.25">
      <c r="A293" s="7" t="s">
        <v>21</v>
      </c>
      <c r="B293" s="78">
        <v>11</v>
      </c>
      <c r="C293" s="78">
        <v>45920410</v>
      </c>
      <c r="D293" s="96">
        <f t="shared" si="13"/>
        <v>4174582.7272727271</v>
      </c>
      <c r="E293" s="80">
        <v>280</v>
      </c>
      <c r="F293" s="81">
        <v>7.12</v>
      </c>
    </row>
    <row r="294" spans="1:6" x14ac:dyDescent="0.25">
      <c r="A294" s="7" t="s">
        <v>22</v>
      </c>
      <c r="B294" s="78">
        <v>8</v>
      </c>
      <c r="C294" s="78">
        <v>43985782</v>
      </c>
      <c r="D294" s="96">
        <f t="shared" si="13"/>
        <v>5498222.75</v>
      </c>
      <c r="E294" s="80">
        <v>278</v>
      </c>
      <c r="F294" s="81">
        <v>6.95</v>
      </c>
    </row>
    <row r="295" spans="1:6" x14ac:dyDescent="0.25">
      <c r="A295" s="7" t="s">
        <v>23</v>
      </c>
      <c r="B295" s="78">
        <v>4</v>
      </c>
      <c r="C295" s="78">
        <v>62079282</v>
      </c>
      <c r="D295" s="96">
        <f t="shared" si="13"/>
        <v>15519820.5</v>
      </c>
      <c r="E295" s="80">
        <v>269</v>
      </c>
      <c r="F295" s="81">
        <v>6.83</v>
      </c>
    </row>
    <row r="296" spans="1:6" x14ac:dyDescent="0.25">
      <c r="A296" s="7" t="s">
        <v>24</v>
      </c>
      <c r="B296" s="78">
        <v>11</v>
      </c>
      <c r="C296" s="78">
        <v>57318417</v>
      </c>
      <c r="D296" s="96">
        <f t="shared" si="13"/>
        <v>5210765.1818181816</v>
      </c>
      <c r="E296" s="80">
        <v>285</v>
      </c>
      <c r="F296" s="81">
        <v>6.72</v>
      </c>
    </row>
    <row r="297" spans="1:6" x14ac:dyDescent="0.25">
      <c r="A297" s="7" t="s">
        <v>25</v>
      </c>
      <c r="B297" s="78">
        <v>9</v>
      </c>
      <c r="C297" s="78">
        <v>48989230</v>
      </c>
      <c r="D297" s="96">
        <f t="shared" si="13"/>
        <v>5443247.777777778</v>
      </c>
      <c r="E297" s="80">
        <v>254</v>
      </c>
      <c r="F297" s="81">
        <v>6.29</v>
      </c>
    </row>
    <row r="298" spans="1:6" x14ac:dyDescent="0.25">
      <c r="A298" s="7" t="s">
        <v>26</v>
      </c>
      <c r="B298" s="78">
        <v>3</v>
      </c>
      <c r="C298" s="78">
        <v>9004659</v>
      </c>
      <c r="D298" s="96">
        <f t="shared" si="13"/>
        <v>3001553</v>
      </c>
      <c r="E298" s="80">
        <v>269</v>
      </c>
      <c r="F298" s="81">
        <v>6.38</v>
      </c>
    </row>
    <row r="299" spans="1:6" x14ac:dyDescent="0.25">
      <c r="A299" s="7" t="s">
        <v>27</v>
      </c>
      <c r="B299" s="78">
        <v>8</v>
      </c>
      <c r="C299" s="78">
        <v>24401375</v>
      </c>
      <c r="D299" s="96">
        <f>C299/B299</f>
        <v>3050171.875</v>
      </c>
      <c r="E299" s="80">
        <v>269</v>
      </c>
      <c r="F299" s="81">
        <v>6.29</v>
      </c>
    </row>
    <row r="300" spans="1:6" x14ac:dyDescent="0.25">
      <c r="A300" s="7" t="s">
        <v>28</v>
      </c>
      <c r="B300" s="132">
        <v>3</v>
      </c>
      <c r="C300" s="133">
        <v>12365059</v>
      </c>
      <c r="D300" s="96">
        <f>C300/B300</f>
        <v>4121686.3333333335</v>
      </c>
      <c r="E300" s="134">
        <v>269</v>
      </c>
      <c r="F300" s="191">
        <v>6.0907138995454853</v>
      </c>
    </row>
    <row r="301" spans="1:6" x14ac:dyDescent="0.25">
      <c r="A301" s="7" t="s">
        <v>29</v>
      </c>
      <c r="B301" s="78">
        <v>4</v>
      </c>
      <c r="C301" s="78">
        <v>18716962</v>
      </c>
      <c r="D301" s="96">
        <f>C301/B301</f>
        <v>4679240.5</v>
      </c>
      <c r="E301" s="80">
        <v>249</v>
      </c>
      <c r="F301" s="81">
        <v>6.61</v>
      </c>
    </row>
    <row r="302" spans="1:6" x14ac:dyDescent="0.25">
      <c r="A302" s="7" t="s">
        <v>30</v>
      </c>
      <c r="B302" s="125">
        <v>3</v>
      </c>
      <c r="C302" s="137">
        <v>18027315</v>
      </c>
      <c r="D302" s="96">
        <f>C302/B302</f>
        <v>6009105</v>
      </c>
      <c r="E302" s="138">
        <v>282</v>
      </c>
      <c r="F302" s="189">
        <v>6.9666227166940837</v>
      </c>
    </row>
    <row r="303" spans="1:6" x14ac:dyDescent="0.25">
      <c r="A303" s="7" t="s">
        <v>31</v>
      </c>
      <c r="B303" s="125">
        <v>2</v>
      </c>
      <c r="C303" s="137">
        <v>8574239</v>
      </c>
      <c r="D303" s="96">
        <f>C303/B303</f>
        <v>4287119.5</v>
      </c>
      <c r="E303" s="138">
        <v>282</v>
      </c>
      <c r="F303" s="190">
        <v>7.2890071876932749</v>
      </c>
    </row>
    <row r="304" spans="1:6" x14ac:dyDescent="0.25">
      <c r="A304" s="7"/>
      <c r="B304" s="78"/>
      <c r="C304" s="78"/>
      <c r="D304" s="96"/>
      <c r="E304" s="80"/>
      <c r="F304" s="81"/>
    </row>
    <row r="305" spans="1:6" x14ac:dyDescent="0.25">
      <c r="A305" s="29" t="s">
        <v>0</v>
      </c>
      <c r="B305" s="83">
        <f>SUM(B292:B304)</f>
        <v>72</v>
      </c>
      <c r="C305" s="83">
        <f>SUM(C292:C304)</f>
        <v>383771193</v>
      </c>
      <c r="D305" s="97">
        <f>C305/B305</f>
        <v>5330155.458333333</v>
      </c>
      <c r="E305" s="85">
        <f>(($C292*E292)+($C293*E293)+($C294*E294)+($C295*E295)+($C296*E296)+($C297*E297)+($C298*E298)+($C299*E299)+($C300*E300)+($C301*E301)+($C302*E302)+($C303*E303))/$C305</f>
        <v>271.65873334844076</v>
      </c>
      <c r="F305" s="86">
        <f>(($C292*F292)+($C293*F293)+($C294*F294)+($C295*F295)+($C296*F296)+($C297*F297)+($C298*F298)+($C299*F299)+($C300*F300)+($C301*F301)+($C302*F302)+($C303*F303))/$C305</f>
        <v>6.745555758037316</v>
      </c>
    </row>
    <row r="306" spans="1:6" x14ac:dyDescent="0.25">
      <c r="A306" s="7"/>
      <c r="B306" s="33"/>
      <c r="C306" s="33"/>
      <c r="D306" s="93"/>
      <c r="E306" s="35"/>
      <c r="F306" s="35"/>
    </row>
    <row r="307" spans="1:6" x14ac:dyDescent="0.25">
      <c r="A307" s="9" t="s">
        <v>66</v>
      </c>
      <c r="B307" s="18"/>
      <c r="C307" s="23"/>
      <c r="D307" s="94"/>
      <c r="E307" s="57"/>
      <c r="F307" s="14"/>
    </row>
    <row r="308" spans="1:6" x14ac:dyDescent="0.25">
      <c r="A308" s="7" t="s">
        <v>20</v>
      </c>
      <c r="B308" s="105">
        <v>0</v>
      </c>
      <c r="C308" s="105">
        <v>0</v>
      </c>
      <c r="D308" s="105">
        <v>0</v>
      </c>
      <c r="E308" s="106">
        <v>0</v>
      </c>
      <c r="F308" s="107">
        <v>0</v>
      </c>
    </row>
    <row r="309" spans="1:6" x14ac:dyDescent="0.25">
      <c r="A309" s="7" t="s">
        <v>21</v>
      </c>
      <c r="B309" s="105">
        <v>0</v>
      </c>
      <c r="C309" s="105">
        <v>0</v>
      </c>
      <c r="D309" s="105">
        <v>0</v>
      </c>
      <c r="E309" s="106">
        <v>0</v>
      </c>
      <c r="F309" s="107">
        <v>0</v>
      </c>
    </row>
    <row r="310" spans="1:6" x14ac:dyDescent="0.25">
      <c r="A310" s="7" t="s">
        <v>22</v>
      </c>
      <c r="B310" s="105">
        <v>0</v>
      </c>
      <c r="C310" s="105">
        <v>0</v>
      </c>
      <c r="D310" s="105">
        <v>0</v>
      </c>
      <c r="E310" s="106">
        <v>0</v>
      </c>
      <c r="F310" s="107">
        <v>0</v>
      </c>
    </row>
    <row r="311" spans="1:6" x14ac:dyDescent="0.25">
      <c r="A311" s="7" t="s">
        <v>23</v>
      </c>
      <c r="B311" s="105">
        <v>0</v>
      </c>
      <c r="C311" s="105">
        <v>0</v>
      </c>
      <c r="D311" s="105">
        <v>0</v>
      </c>
      <c r="E311" s="106">
        <v>0</v>
      </c>
      <c r="F311" s="107">
        <v>0</v>
      </c>
    </row>
    <row r="312" spans="1:6" x14ac:dyDescent="0.25">
      <c r="A312" s="7" t="s">
        <v>24</v>
      </c>
      <c r="B312" s="105">
        <v>0</v>
      </c>
      <c r="C312" s="105">
        <v>0</v>
      </c>
      <c r="D312" s="105">
        <v>0</v>
      </c>
      <c r="E312" s="107">
        <v>0</v>
      </c>
      <c r="F312" s="173">
        <v>0</v>
      </c>
    </row>
    <row r="313" spans="1:6" x14ac:dyDescent="0.25">
      <c r="A313" s="7" t="s">
        <v>25</v>
      </c>
      <c r="B313" s="105">
        <v>0</v>
      </c>
      <c r="C313" s="174">
        <v>0</v>
      </c>
      <c r="D313" s="105">
        <v>0</v>
      </c>
      <c r="E313" s="107">
        <v>0</v>
      </c>
      <c r="F313" s="173">
        <v>0</v>
      </c>
    </row>
    <row r="314" spans="1:6" x14ac:dyDescent="0.25">
      <c r="A314" s="7" t="s">
        <v>26</v>
      </c>
      <c r="B314" s="132">
        <v>5</v>
      </c>
      <c r="C314" s="133">
        <v>29908691</v>
      </c>
      <c r="D314" s="96">
        <f t="shared" ref="D314:D319" si="14">C314/B314</f>
        <v>5981738.2000000002</v>
      </c>
      <c r="E314" s="170">
        <v>251</v>
      </c>
      <c r="F314" s="81">
        <v>5.64</v>
      </c>
    </row>
    <row r="315" spans="1:6" x14ac:dyDescent="0.25">
      <c r="A315" s="7" t="s">
        <v>27</v>
      </c>
      <c r="B315" s="132">
        <v>2</v>
      </c>
      <c r="C315" s="133">
        <v>24445876</v>
      </c>
      <c r="D315" s="96">
        <f t="shared" si="14"/>
        <v>12222938</v>
      </c>
      <c r="E315" s="170">
        <v>240</v>
      </c>
      <c r="F315" s="81">
        <v>5.6456454142318035</v>
      </c>
    </row>
    <row r="316" spans="1:6" x14ac:dyDescent="0.25">
      <c r="A316" s="7" t="s">
        <v>28</v>
      </c>
      <c r="B316" s="142">
        <v>2</v>
      </c>
      <c r="C316" s="141">
        <v>11516414</v>
      </c>
      <c r="D316" s="96">
        <f t="shared" si="14"/>
        <v>5758207</v>
      </c>
      <c r="E316" s="82">
        <v>240</v>
      </c>
      <c r="F316" s="168">
        <v>5.8</v>
      </c>
    </row>
    <row r="317" spans="1:6" x14ac:dyDescent="0.25">
      <c r="A317" s="7" t="s">
        <v>29</v>
      </c>
      <c r="B317" s="132">
        <v>2</v>
      </c>
      <c r="C317" s="133">
        <v>9720714</v>
      </c>
      <c r="D317" s="96">
        <f t="shared" si="14"/>
        <v>4860357</v>
      </c>
      <c r="E317" s="170">
        <v>240</v>
      </c>
      <c r="F317" s="81">
        <v>5.66</v>
      </c>
    </row>
    <row r="318" spans="1:6" x14ac:dyDescent="0.25">
      <c r="A318" s="7" t="s">
        <v>30</v>
      </c>
      <c r="B318" s="74">
        <v>3</v>
      </c>
      <c r="C318" s="141">
        <v>23494224</v>
      </c>
      <c r="D318" s="96">
        <f t="shared" si="14"/>
        <v>7831408</v>
      </c>
      <c r="E318" s="91">
        <v>223</v>
      </c>
      <c r="F318" s="169">
        <v>6.42</v>
      </c>
    </row>
    <row r="319" spans="1:6" x14ac:dyDescent="0.25">
      <c r="A319" s="7" t="s">
        <v>31</v>
      </c>
      <c r="B319" s="125">
        <v>4</v>
      </c>
      <c r="C319" s="137">
        <v>26808460</v>
      </c>
      <c r="D319" s="96">
        <f t="shared" si="14"/>
        <v>6702115</v>
      </c>
      <c r="E319" s="138">
        <v>175</v>
      </c>
      <c r="F319" s="190">
        <v>6.42</v>
      </c>
    </row>
    <row r="320" spans="1:6" x14ac:dyDescent="0.25">
      <c r="A320" s="7"/>
      <c r="B320" s="175"/>
      <c r="C320" s="133"/>
      <c r="D320" s="96"/>
      <c r="E320" s="80"/>
      <c r="F320" s="81"/>
    </row>
    <row r="321" spans="1:6" x14ac:dyDescent="0.25">
      <c r="A321" s="29" t="s">
        <v>0</v>
      </c>
      <c r="B321" s="83">
        <f>SUM(B308:B320)</f>
        <v>18</v>
      </c>
      <c r="C321" s="83">
        <f>SUM(C308:C320)</f>
        <v>125894379</v>
      </c>
      <c r="D321" s="97">
        <f>C321/B321</f>
        <v>6994132.166666667</v>
      </c>
      <c r="E321" s="85">
        <f>(($C308*E308)+($C309*E309)+($C310*E310)+($C311*E311)+($C312*E312)+($C313*E313)+($C314*E314)+($C315*E315)+($C316*E316)+($C317*E317)+($C318*E318)+($C319*E319))/$C321</f>
        <v>225.59938798379554</v>
      </c>
      <c r="F321" s="86">
        <f>(($C308*F308)+($C309*F309)+($C310*F310)+($C311*F311)+($C312*F312)+($C313*F313)+($C314*F314)+($C315*F315)+($C316*F316)+($C317*F317)+($C318*F318)+($C319*F319))/$C321</f>
        <v>5.9689355844575021</v>
      </c>
    </row>
    <row r="322" spans="1:6" x14ac:dyDescent="0.25">
      <c r="A322" s="7"/>
      <c r="B322" s="33"/>
      <c r="C322" s="33"/>
      <c r="D322" s="93"/>
      <c r="E322" s="35"/>
      <c r="F322" s="35"/>
    </row>
    <row r="323" spans="1:6" x14ac:dyDescent="0.25">
      <c r="A323" s="9" t="s">
        <v>19</v>
      </c>
      <c r="B323" s="18"/>
      <c r="C323" s="23"/>
      <c r="D323" s="94"/>
      <c r="E323" s="57"/>
      <c r="F323" s="14"/>
    </row>
    <row r="324" spans="1:6" x14ac:dyDescent="0.25">
      <c r="A324" s="7" t="s">
        <v>20</v>
      </c>
      <c r="B324" s="105">
        <v>0</v>
      </c>
      <c r="C324" s="105">
        <v>0</v>
      </c>
      <c r="D324" s="105">
        <v>0</v>
      </c>
      <c r="E324" s="106">
        <v>0</v>
      </c>
      <c r="F324" s="107">
        <v>0</v>
      </c>
    </row>
    <row r="325" spans="1:6" x14ac:dyDescent="0.25">
      <c r="A325" s="7" t="s">
        <v>21</v>
      </c>
      <c r="B325" s="105">
        <v>0</v>
      </c>
      <c r="C325" s="105">
        <v>0</v>
      </c>
      <c r="D325" s="105">
        <v>0</v>
      </c>
      <c r="E325" s="106">
        <v>0</v>
      </c>
      <c r="F325" s="107">
        <v>0</v>
      </c>
    </row>
    <row r="326" spans="1:6" x14ac:dyDescent="0.25">
      <c r="A326" s="7" t="s">
        <v>22</v>
      </c>
      <c r="B326" s="105">
        <v>0</v>
      </c>
      <c r="C326" s="105">
        <v>0</v>
      </c>
      <c r="D326" s="105">
        <v>0</v>
      </c>
      <c r="E326" s="106">
        <v>0</v>
      </c>
      <c r="F326" s="107">
        <v>0</v>
      </c>
    </row>
    <row r="327" spans="1:6" x14ac:dyDescent="0.25">
      <c r="A327" s="7" t="s">
        <v>23</v>
      </c>
      <c r="B327" s="105">
        <v>0</v>
      </c>
      <c r="C327" s="105">
        <v>0</v>
      </c>
      <c r="D327" s="105">
        <v>0</v>
      </c>
      <c r="E327" s="106">
        <v>0</v>
      </c>
      <c r="F327" s="107">
        <v>0</v>
      </c>
    </row>
    <row r="328" spans="1:6" x14ac:dyDescent="0.25">
      <c r="A328" s="7" t="s">
        <v>24</v>
      </c>
      <c r="B328" s="105">
        <v>0</v>
      </c>
      <c r="C328" s="105">
        <v>0</v>
      </c>
      <c r="D328" s="105">
        <v>0</v>
      </c>
      <c r="E328" s="106">
        <v>0</v>
      </c>
      <c r="F328" s="107">
        <v>0</v>
      </c>
    </row>
    <row r="329" spans="1:6" x14ac:dyDescent="0.25">
      <c r="A329" s="7" t="s">
        <v>25</v>
      </c>
      <c r="B329" s="105">
        <v>0</v>
      </c>
      <c r="C329" s="105">
        <v>0</v>
      </c>
      <c r="D329" s="105">
        <v>0</v>
      </c>
      <c r="E329" s="106">
        <v>0</v>
      </c>
      <c r="F329" s="107">
        <v>0</v>
      </c>
    </row>
    <row r="330" spans="1:6" x14ac:dyDescent="0.25">
      <c r="A330" s="7" t="s">
        <v>26</v>
      </c>
      <c r="B330" s="78">
        <v>10</v>
      </c>
      <c r="C330" s="78">
        <v>27832187</v>
      </c>
      <c r="D330" s="96">
        <f t="shared" ref="D330:D335" si="15">C330/B330</f>
        <v>2783218.7</v>
      </c>
      <c r="E330" s="80">
        <v>237</v>
      </c>
      <c r="F330" s="81">
        <v>7.56</v>
      </c>
    </row>
    <row r="331" spans="1:6" x14ac:dyDescent="0.25">
      <c r="A331" s="7" t="s">
        <v>27</v>
      </c>
      <c r="B331" s="78">
        <v>42</v>
      </c>
      <c r="C331" s="78">
        <v>90416453</v>
      </c>
      <c r="D331" s="96">
        <f t="shared" si="15"/>
        <v>2152772.6904761903</v>
      </c>
      <c r="E331" s="80">
        <v>236</v>
      </c>
      <c r="F331" s="166">
        <v>7.151113742581483</v>
      </c>
    </row>
    <row r="332" spans="1:6" x14ac:dyDescent="0.25">
      <c r="A332" s="7" t="s">
        <v>28</v>
      </c>
      <c r="B332" s="136">
        <v>43</v>
      </c>
      <c r="C332" s="137">
        <v>117844828</v>
      </c>
      <c r="D332" s="96">
        <f t="shared" si="15"/>
        <v>2740577.3953488371</v>
      </c>
      <c r="E332" s="138">
        <v>238</v>
      </c>
      <c r="F332" s="127">
        <v>6.77</v>
      </c>
    </row>
    <row r="333" spans="1:6" x14ac:dyDescent="0.25">
      <c r="A333" s="7" t="s">
        <v>29</v>
      </c>
      <c r="B333" s="78">
        <v>58</v>
      </c>
      <c r="C333" s="78">
        <v>182769957</v>
      </c>
      <c r="D333" s="96">
        <f t="shared" si="15"/>
        <v>3151206.1551724137</v>
      </c>
      <c r="E333" s="80">
        <v>238</v>
      </c>
      <c r="F333" s="166">
        <v>6.42</v>
      </c>
    </row>
    <row r="334" spans="1:6" x14ac:dyDescent="0.25">
      <c r="A334" s="7" t="s">
        <v>30</v>
      </c>
      <c r="B334" s="125">
        <v>59</v>
      </c>
      <c r="C334" s="137">
        <v>159563560</v>
      </c>
      <c r="D334" s="96">
        <f t="shared" si="15"/>
        <v>2704467.118644068</v>
      </c>
      <c r="E334" s="138">
        <v>239</v>
      </c>
      <c r="F334" s="127">
        <v>6.67</v>
      </c>
    </row>
    <row r="335" spans="1:6" x14ac:dyDescent="0.25">
      <c r="A335" s="7" t="s">
        <v>31</v>
      </c>
      <c r="B335" s="125">
        <v>107</v>
      </c>
      <c r="C335" s="137">
        <v>329954901</v>
      </c>
      <c r="D335" s="96">
        <f t="shared" si="15"/>
        <v>3083690.6635514018</v>
      </c>
      <c r="E335" s="138">
        <v>237</v>
      </c>
      <c r="F335" s="190">
        <v>6.67</v>
      </c>
    </row>
    <row r="336" spans="1:6" x14ac:dyDescent="0.25">
      <c r="A336" s="7"/>
      <c r="B336" s="78"/>
      <c r="C336" s="78"/>
      <c r="D336" s="96"/>
      <c r="E336" s="80"/>
      <c r="F336" s="81"/>
    </row>
    <row r="337" spans="1:6" x14ac:dyDescent="0.25">
      <c r="A337" s="29" t="s">
        <v>0</v>
      </c>
      <c r="B337" s="83">
        <f>SUM(B324:B336)</f>
        <v>319</v>
      </c>
      <c r="C337" s="83">
        <f>SUM(C324:C336)</f>
        <v>908381886</v>
      </c>
      <c r="D337" s="97">
        <f>C337/B337</f>
        <v>2847592.119122257</v>
      </c>
      <c r="E337" s="85">
        <f>(($C324*E324)+($C325*E325)+($C326*E326)+($C327*E327)+($C328*E328)+($C329*E329)+($C330*E330)+($C331*E331)+($C332*E332)+($C333*E333)+($C334*E334)+($C335*E335))/$C337</f>
        <v>237.58271246945583</v>
      </c>
      <c r="F337" s="86">
        <f>(($C324*F324)+($C325*F325)+($C326*F326)+($C327*F327)+($C328*F328)+($C329*F329)+($C330*F330)+($C331*F331)+($C332*F332)+($C333*F333)+($C334*F334)+($C335*F335))/$C337</f>
        <v>6.7078290657303716</v>
      </c>
    </row>
    <row r="338" spans="1:6" x14ac:dyDescent="0.25">
      <c r="A338" s="7"/>
      <c r="B338" s="33"/>
      <c r="C338" s="33"/>
      <c r="D338" s="93"/>
      <c r="E338" s="35"/>
      <c r="F338" s="35"/>
    </row>
    <row r="339" spans="1:6" x14ac:dyDescent="0.25">
      <c r="A339" s="9" t="s">
        <v>55</v>
      </c>
      <c r="B339" s="18"/>
      <c r="C339" s="23"/>
      <c r="D339" s="94"/>
      <c r="E339" s="57"/>
      <c r="F339" s="14"/>
    </row>
    <row r="340" spans="1:6" x14ac:dyDescent="0.25">
      <c r="A340" s="7" t="s">
        <v>20</v>
      </c>
      <c r="B340" s="105">
        <v>0</v>
      </c>
      <c r="C340" s="105">
        <v>0</v>
      </c>
      <c r="D340" s="105">
        <v>0</v>
      </c>
      <c r="E340" s="106">
        <v>0</v>
      </c>
      <c r="F340" s="107">
        <v>0</v>
      </c>
    </row>
    <row r="341" spans="1:6" x14ac:dyDescent="0.25">
      <c r="A341" s="7" t="s">
        <v>21</v>
      </c>
      <c r="B341" s="105">
        <v>0</v>
      </c>
      <c r="C341" s="105">
        <v>0</v>
      </c>
      <c r="D341" s="105">
        <v>0</v>
      </c>
      <c r="E341" s="106">
        <v>0</v>
      </c>
      <c r="F341" s="107">
        <v>0</v>
      </c>
    </row>
    <row r="342" spans="1:6" x14ac:dyDescent="0.25">
      <c r="A342" s="7" t="s">
        <v>22</v>
      </c>
      <c r="B342" s="105">
        <v>0</v>
      </c>
      <c r="C342" s="105">
        <v>0</v>
      </c>
      <c r="D342" s="105">
        <v>0</v>
      </c>
      <c r="E342" s="106">
        <v>0</v>
      </c>
      <c r="F342" s="107">
        <v>0</v>
      </c>
    </row>
    <row r="343" spans="1:6" x14ac:dyDescent="0.25">
      <c r="A343" s="7" t="s">
        <v>23</v>
      </c>
      <c r="B343" s="105">
        <v>0</v>
      </c>
      <c r="C343" s="105">
        <v>0</v>
      </c>
      <c r="D343" s="105">
        <v>0</v>
      </c>
      <c r="E343" s="106">
        <v>0</v>
      </c>
      <c r="F343" s="107">
        <v>0</v>
      </c>
    </row>
    <row r="344" spans="1:6" x14ac:dyDescent="0.25">
      <c r="A344" s="7" t="s">
        <v>24</v>
      </c>
      <c r="B344" s="105">
        <v>0</v>
      </c>
      <c r="C344" s="105">
        <v>0</v>
      </c>
      <c r="D344" s="105">
        <v>0</v>
      </c>
      <c r="E344" s="106">
        <v>0</v>
      </c>
      <c r="F344" s="107">
        <v>0</v>
      </c>
    </row>
    <row r="345" spans="1:6" x14ac:dyDescent="0.25">
      <c r="A345" s="7" t="s">
        <v>25</v>
      </c>
      <c r="B345" s="105">
        <v>0</v>
      </c>
      <c r="C345" s="105">
        <v>0</v>
      </c>
      <c r="D345" s="105">
        <v>0</v>
      </c>
      <c r="E345" s="106">
        <v>0</v>
      </c>
      <c r="F345" s="107">
        <v>0</v>
      </c>
    </row>
    <row r="346" spans="1:6" x14ac:dyDescent="0.25">
      <c r="A346" s="7" t="s">
        <v>26</v>
      </c>
      <c r="B346" s="78">
        <v>4</v>
      </c>
      <c r="C346" s="78">
        <v>15389474</v>
      </c>
      <c r="D346" s="96">
        <f>C346/B346</f>
        <v>3847368.5</v>
      </c>
      <c r="E346" s="80">
        <v>50</v>
      </c>
      <c r="F346" s="81">
        <v>5.64</v>
      </c>
    </row>
    <row r="347" spans="1:6" x14ac:dyDescent="0.25">
      <c r="A347" s="7" t="s">
        <v>27</v>
      </c>
      <c r="B347" s="78">
        <v>4</v>
      </c>
      <c r="C347" s="78">
        <v>9945646</v>
      </c>
      <c r="D347" s="96">
        <f>C347/B347</f>
        <v>2486411.5</v>
      </c>
      <c r="E347" s="80">
        <v>60</v>
      </c>
      <c r="F347" s="166">
        <v>5.6976623334846543</v>
      </c>
    </row>
    <row r="348" spans="1:6" x14ac:dyDescent="0.25">
      <c r="A348" s="7" t="s">
        <v>28</v>
      </c>
      <c r="B348" s="136">
        <v>2</v>
      </c>
      <c r="C348" s="137">
        <v>5330852</v>
      </c>
      <c r="D348" s="96">
        <f>C348/B348</f>
        <v>2665426</v>
      </c>
      <c r="E348" s="176">
        <v>60</v>
      </c>
      <c r="F348" s="177">
        <v>5.74</v>
      </c>
    </row>
    <row r="349" spans="1:6" x14ac:dyDescent="0.25">
      <c r="A349" s="7" t="s">
        <v>29</v>
      </c>
      <c r="B349" s="143" t="s">
        <v>67</v>
      </c>
      <c r="C349" s="143" t="s">
        <v>67</v>
      </c>
      <c r="D349" s="79" t="s">
        <v>67</v>
      </c>
      <c r="E349" s="80" t="s">
        <v>67</v>
      </c>
      <c r="F349" s="166" t="s">
        <v>67</v>
      </c>
    </row>
    <row r="350" spans="1:6" x14ac:dyDescent="0.25">
      <c r="A350" s="7" t="s">
        <v>30</v>
      </c>
      <c r="B350" s="143" t="s">
        <v>67</v>
      </c>
      <c r="C350" s="143" t="s">
        <v>67</v>
      </c>
      <c r="D350" s="79" t="s">
        <v>67</v>
      </c>
      <c r="E350" s="80" t="s">
        <v>67</v>
      </c>
      <c r="F350" s="81" t="s">
        <v>67</v>
      </c>
    </row>
    <row r="351" spans="1:6" x14ac:dyDescent="0.25">
      <c r="A351" s="7" t="s">
        <v>31</v>
      </c>
      <c r="B351" s="143" t="s">
        <v>67</v>
      </c>
      <c r="C351" s="143" t="s">
        <v>67</v>
      </c>
      <c r="D351" s="79" t="s">
        <v>67</v>
      </c>
      <c r="E351" s="80" t="s">
        <v>67</v>
      </c>
      <c r="F351" s="81" t="s">
        <v>67</v>
      </c>
    </row>
    <row r="352" spans="1:6" x14ac:dyDescent="0.25">
      <c r="A352" s="7"/>
      <c r="B352" s="78"/>
      <c r="C352" s="78"/>
      <c r="D352" s="96"/>
      <c r="E352" s="80"/>
      <c r="F352" s="81"/>
    </row>
    <row r="353" spans="1:11" x14ac:dyDescent="0.25">
      <c r="A353" s="29" t="s">
        <v>0</v>
      </c>
      <c r="B353" s="83">
        <f>SUM(B340:B352)</f>
        <v>10</v>
      </c>
      <c r="C353" s="83">
        <f>SUM(C340:C352)</f>
        <v>30665972</v>
      </c>
      <c r="D353" s="97">
        <f>C353/B353</f>
        <v>3066597.2</v>
      </c>
      <c r="E353" s="85">
        <f>(($C340*E340)+($C341*E341)+($C342*E342)+($C343*E343)+($C344*E344)+($C345*E345)+($C346*E346)+($C347*E347)+($C348*E348))/$C353</f>
        <v>54.981579582737503</v>
      </c>
      <c r="F353" s="86">
        <f>(($C340*F340)+($C341*F341)+($C342*F342)+($C343*F343)+($C344*F344)+($C345*F345)+($C346*F346)+($C347*F347)+($C348*F348))/$C353</f>
        <v>5.6760847638017902</v>
      </c>
    </row>
    <row r="354" spans="1:11" x14ac:dyDescent="0.25">
      <c r="A354" s="129"/>
      <c r="B354" s="52"/>
      <c r="C354" s="52"/>
      <c r="D354" s="94"/>
      <c r="E354" s="25"/>
      <c r="F354" s="130"/>
    </row>
    <row r="355" spans="1:11" x14ac:dyDescent="0.25">
      <c r="A355" s="40"/>
      <c r="B355" s="42"/>
      <c r="C355" s="42"/>
      <c r="D355" s="101"/>
      <c r="E355" s="61"/>
      <c r="F355" s="108"/>
    </row>
    <row r="356" spans="1:11" x14ac:dyDescent="0.25">
      <c r="A356" s="90" t="s">
        <v>0</v>
      </c>
      <c r="B356" s="70">
        <f>B305+B289+B321+B337+B353</f>
        <v>668</v>
      </c>
      <c r="C356" s="70">
        <f>C305+C289+C321+C337+C353</f>
        <v>3084050743</v>
      </c>
      <c r="D356" s="102">
        <f>C356/B356</f>
        <v>4616842.4296407187</v>
      </c>
      <c r="E356" s="72">
        <f>(($C289*E289)+($C305*E305)+(C321*E321)+(C337*E337)+(C353*E353))/$C356</f>
        <v>255.65480782493077</v>
      </c>
      <c r="F356" s="73">
        <f>(($C289*F289)+($C305*F305)+(C321*F321)+(C337*F337)+(C353*F353))/$C356</f>
        <v>6.3918914260083639</v>
      </c>
    </row>
    <row r="357" spans="1:11" x14ac:dyDescent="0.25">
      <c r="A357" s="41"/>
      <c r="B357" s="43"/>
      <c r="C357" s="43"/>
      <c r="D357" s="103"/>
      <c r="E357" s="63"/>
      <c r="F357" s="109"/>
    </row>
    <row r="358" spans="1:11" x14ac:dyDescent="0.25">
      <c r="A358" s="10"/>
      <c r="B358" s="2"/>
      <c r="C358" s="3"/>
      <c r="D358" s="4"/>
      <c r="E358" s="55"/>
      <c r="F358" s="56"/>
    </row>
    <row r="359" spans="1:11" x14ac:dyDescent="0.25">
      <c r="A359" s="128" t="s">
        <v>63</v>
      </c>
      <c r="B359" s="2"/>
      <c r="C359" s="3"/>
      <c r="D359" s="4"/>
      <c r="E359" s="55"/>
      <c r="F359" s="56"/>
    </row>
    <row r="360" spans="1:11" s="152" customFormat="1" x14ac:dyDescent="0.25">
      <c r="A360" s="128" t="s">
        <v>70</v>
      </c>
      <c r="B360" s="146"/>
      <c r="C360" s="147"/>
      <c r="D360" s="148"/>
      <c r="E360" s="149"/>
      <c r="F360" s="150"/>
      <c r="G360" s="151"/>
      <c r="H360" s="151"/>
      <c r="I360" s="151"/>
      <c r="J360" s="151"/>
      <c r="K360" s="151"/>
    </row>
    <row r="361" spans="1:11" x14ac:dyDescent="0.25">
      <c r="A361" s="1"/>
      <c r="B361" s="2"/>
      <c r="C361" s="3"/>
      <c r="D361" s="4"/>
      <c r="E361" s="55"/>
      <c r="F361" s="56"/>
    </row>
    <row r="362" spans="1:11" x14ac:dyDescent="0.25">
      <c r="A362" s="1"/>
      <c r="B362" s="2"/>
      <c r="C362" s="3"/>
      <c r="D362" s="4"/>
      <c r="E362" s="55"/>
      <c r="F362" s="56"/>
    </row>
    <row r="363" spans="1:11" x14ac:dyDescent="0.25">
      <c r="A363" s="1"/>
      <c r="B363" s="2"/>
      <c r="C363" s="3"/>
      <c r="D363" s="4"/>
      <c r="E363" s="55"/>
      <c r="F363" s="56"/>
    </row>
    <row r="364" spans="1:11" x14ac:dyDescent="0.25">
      <c r="A364" s="1"/>
      <c r="B364" s="2"/>
      <c r="C364" s="3"/>
      <c r="D364" s="4"/>
      <c r="E364" s="55"/>
      <c r="F364" s="56"/>
    </row>
    <row r="365" spans="1:11" x14ac:dyDescent="0.25">
      <c r="A365" s="1"/>
      <c r="B365" s="2"/>
      <c r="C365" s="3"/>
      <c r="D365" s="4"/>
      <c r="E365" s="55"/>
      <c r="F365" s="56"/>
    </row>
    <row r="366" spans="1:11" x14ac:dyDescent="0.25">
      <c r="A366" s="1"/>
      <c r="B366" s="2"/>
      <c r="C366" s="3"/>
      <c r="D366" s="4"/>
      <c r="E366" s="55"/>
      <c r="F366" s="56"/>
    </row>
    <row r="367" spans="1:11" x14ac:dyDescent="0.25">
      <c r="A367" s="1"/>
      <c r="B367" s="2"/>
      <c r="C367" s="3"/>
      <c r="D367" s="4"/>
      <c r="E367" s="55"/>
      <c r="F367" s="56"/>
    </row>
    <row r="368" spans="1:11" x14ac:dyDescent="0.25">
      <c r="A368" s="1"/>
      <c r="B368" s="2"/>
      <c r="C368" s="3"/>
      <c r="D368" s="4"/>
      <c r="E368" s="55"/>
      <c r="F368" s="56"/>
    </row>
    <row r="369" spans="1:6" x14ac:dyDescent="0.25">
      <c r="A369" s="1"/>
      <c r="B369" s="2"/>
      <c r="C369" s="3"/>
      <c r="D369" s="4"/>
      <c r="E369" s="55"/>
      <c r="F369" s="56"/>
    </row>
    <row r="370" spans="1:6" x14ac:dyDescent="0.25">
      <c r="A370" s="1"/>
      <c r="B370" s="2"/>
      <c r="C370" s="3"/>
      <c r="D370" s="4"/>
      <c r="E370" s="55"/>
      <c r="F370" s="56"/>
    </row>
    <row r="371" spans="1:6" x14ac:dyDescent="0.25">
      <c r="A371" s="1"/>
      <c r="B371" s="2"/>
      <c r="C371" s="3"/>
      <c r="D371" s="4"/>
      <c r="E371" s="55"/>
      <c r="F371" s="56"/>
    </row>
    <row r="372" spans="1:6" x14ac:dyDescent="0.25">
      <c r="A372" s="1"/>
      <c r="B372" s="2"/>
      <c r="C372" s="3"/>
      <c r="D372" s="4"/>
      <c r="E372" s="55"/>
      <c r="F372" s="56"/>
    </row>
    <row r="373" spans="1:6" x14ac:dyDescent="0.25">
      <c r="A373" s="1"/>
      <c r="B373" s="2"/>
      <c r="C373" s="3"/>
      <c r="D373" s="4"/>
      <c r="E373" s="55"/>
      <c r="F373" s="56"/>
    </row>
    <row r="374" spans="1:6" x14ac:dyDescent="0.25">
      <c r="A374" s="104"/>
      <c r="B374" s="104"/>
      <c r="C374" s="104"/>
      <c r="D374" s="104"/>
      <c r="E374" s="104"/>
      <c r="F374" s="104"/>
    </row>
    <row r="375" spans="1:6" x14ac:dyDescent="0.25">
      <c r="A375" s="104"/>
      <c r="B375" s="104"/>
      <c r="C375" s="104"/>
      <c r="D375" s="104"/>
      <c r="E375" s="104"/>
      <c r="F375" s="104"/>
    </row>
    <row r="376" spans="1:6" x14ac:dyDescent="0.25">
      <c r="A376" s="104"/>
      <c r="B376" s="104"/>
      <c r="C376" s="104"/>
      <c r="D376" s="104"/>
      <c r="E376" s="104"/>
      <c r="F376" s="104"/>
    </row>
    <row r="377" spans="1:6" x14ac:dyDescent="0.25">
      <c r="A377" s="104"/>
      <c r="B377" s="104"/>
      <c r="C377" s="104"/>
      <c r="D377" s="104"/>
      <c r="E377" s="104"/>
      <c r="F377" s="104"/>
    </row>
    <row r="378" spans="1:6" x14ac:dyDescent="0.25">
      <c r="A378" s="104"/>
      <c r="B378" s="104"/>
      <c r="C378" s="104"/>
      <c r="D378" s="104"/>
      <c r="E378" s="104"/>
      <c r="F378" s="104"/>
    </row>
    <row r="379" spans="1:6" x14ac:dyDescent="0.25">
      <c r="A379" s="104"/>
      <c r="B379" s="104"/>
      <c r="C379" s="104"/>
      <c r="D379" s="104"/>
      <c r="E379" s="104"/>
      <c r="F379" s="104"/>
    </row>
    <row r="380" spans="1:6" x14ac:dyDescent="0.25">
      <c r="A380" s="104"/>
      <c r="B380" s="104"/>
      <c r="C380" s="104"/>
      <c r="D380" s="104"/>
      <c r="E380" s="104"/>
      <c r="F380" s="104"/>
    </row>
    <row r="381" spans="1:6" x14ac:dyDescent="0.25">
      <c r="A381" s="104"/>
      <c r="B381" s="104"/>
      <c r="C381" s="104"/>
      <c r="D381" s="104"/>
      <c r="E381" s="104"/>
      <c r="F381" s="104"/>
    </row>
    <row r="382" spans="1:6" x14ac:dyDescent="0.25">
      <c r="A382" s="104"/>
      <c r="B382" s="104"/>
      <c r="C382" s="104"/>
      <c r="D382" s="104"/>
      <c r="E382" s="104"/>
      <c r="F382" s="104"/>
    </row>
    <row r="383" spans="1:6" x14ac:dyDescent="0.25">
      <c r="A383" s="104"/>
      <c r="B383" s="104"/>
      <c r="C383" s="104"/>
      <c r="D383" s="104"/>
      <c r="E383" s="104"/>
      <c r="F383" s="104"/>
    </row>
    <row r="384" spans="1:6" x14ac:dyDescent="0.25">
      <c r="A384" s="104"/>
      <c r="B384" s="104"/>
      <c r="C384" s="104"/>
      <c r="D384" s="104"/>
      <c r="E384" s="104"/>
      <c r="F384" s="104"/>
    </row>
    <row r="385" spans="1:6" x14ac:dyDescent="0.25">
      <c r="A385" s="104"/>
      <c r="B385" s="104"/>
      <c r="C385" s="104"/>
      <c r="D385" s="104"/>
      <c r="E385" s="104"/>
      <c r="F385" s="104"/>
    </row>
    <row r="386" spans="1:6" x14ac:dyDescent="0.25">
      <c r="A386" s="104"/>
      <c r="B386" s="104"/>
      <c r="C386" s="104"/>
      <c r="D386" s="104"/>
      <c r="E386" s="104"/>
      <c r="F386" s="104"/>
    </row>
    <row r="387" spans="1:6" x14ac:dyDescent="0.25">
      <c r="A387" s="104"/>
      <c r="B387" s="104"/>
      <c r="C387" s="104"/>
      <c r="D387" s="104"/>
      <c r="E387" s="104"/>
      <c r="F387" s="104"/>
    </row>
    <row r="388" spans="1:6" x14ac:dyDescent="0.25">
      <c r="A388" s="104"/>
      <c r="B388" s="104"/>
      <c r="C388" s="104"/>
      <c r="D388" s="104"/>
      <c r="E388" s="104"/>
      <c r="F388" s="104"/>
    </row>
    <row r="389" spans="1:6" x14ac:dyDescent="0.25">
      <c r="A389" s="104"/>
      <c r="B389" s="104"/>
      <c r="C389" s="104"/>
      <c r="D389" s="104"/>
      <c r="E389" s="104"/>
      <c r="F389" s="104"/>
    </row>
    <row r="390" spans="1:6" x14ac:dyDescent="0.25">
      <c r="A390" s="104"/>
      <c r="B390" s="104"/>
      <c r="C390" s="104"/>
      <c r="D390" s="104"/>
      <c r="E390" s="104"/>
      <c r="F390" s="104"/>
    </row>
    <row r="391" spans="1:6" x14ac:dyDescent="0.25">
      <c r="A391" s="104"/>
      <c r="B391" s="104"/>
      <c r="C391" s="104"/>
      <c r="D391" s="104"/>
      <c r="E391" s="104"/>
      <c r="F391" s="104"/>
    </row>
    <row r="392" spans="1:6" x14ac:dyDescent="0.25">
      <c r="A392" s="104"/>
      <c r="B392" s="104"/>
      <c r="C392" s="104"/>
      <c r="D392" s="104"/>
      <c r="E392" s="104"/>
      <c r="F392" s="104"/>
    </row>
    <row r="393" spans="1:6" x14ac:dyDescent="0.25">
      <c r="A393" s="104"/>
      <c r="B393" s="104"/>
      <c r="C393" s="104"/>
      <c r="D393" s="104"/>
      <c r="E393" s="104"/>
      <c r="F393" s="104"/>
    </row>
    <row r="394" spans="1:6" x14ac:dyDescent="0.25">
      <c r="A394" s="104"/>
      <c r="B394" s="104"/>
      <c r="C394" s="104"/>
      <c r="D394" s="104"/>
      <c r="E394" s="104"/>
      <c r="F394" s="104"/>
    </row>
    <row r="395" spans="1:6" x14ac:dyDescent="0.25">
      <c r="A395" s="104"/>
      <c r="B395" s="104"/>
      <c r="C395" s="104"/>
      <c r="D395" s="104"/>
      <c r="E395" s="104"/>
      <c r="F395" s="104"/>
    </row>
    <row r="396" spans="1:6" x14ac:dyDescent="0.25">
      <c r="A396" s="104"/>
      <c r="B396" s="104"/>
      <c r="C396" s="104"/>
      <c r="D396" s="104"/>
      <c r="E396" s="104"/>
      <c r="F396" s="104"/>
    </row>
    <row r="397" spans="1:6" x14ac:dyDescent="0.25">
      <c r="A397" s="104"/>
      <c r="B397" s="104"/>
      <c r="C397" s="104"/>
      <c r="D397" s="104"/>
      <c r="E397" s="104"/>
      <c r="F397" s="104"/>
    </row>
    <row r="398" spans="1:6" x14ac:dyDescent="0.25">
      <c r="A398" s="104"/>
      <c r="B398" s="104"/>
      <c r="C398" s="104"/>
      <c r="D398" s="104"/>
      <c r="E398" s="104"/>
      <c r="F398" s="104"/>
    </row>
    <row r="399" spans="1:6" x14ac:dyDescent="0.25">
      <c r="A399" s="104"/>
      <c r="B399" s="104"/>
      <c r="C399" s="104"/>
      <c r="D399" s="104"/>
      <c r="E399" s="104"/>
      <c r="F399" s="104"/>
    </row>
    <row r="400" spans="1:6" x14ac:dyDescent="0.25">
      <c r="A400" s="104"/>
      <c r="B400" s="104"/>
      <c r="C400" s="104"/>
      <c r="D400" s="104"/>
      <c r="E400" s="104"/>
      <c r="F400" s="104"/>
    </row>
    <row r="401" spans="1:6" x14ac:dyDescent="0.25">
      <c r="A401" s="104"/>
      <c r="B401" s="104"/>
      <c r="C401" s="104"/>
      <c r="D401" s="104"/>
      <c r="E401" s="104"/>
      <c r="F401" s="104"/>
    </row>
    <row r="402" spans="1:6" x14ac:dyDescent="0.25">
      <c r="A402" s="104"/>
      <c r="B402" s="104"/>
      <c r="C402" s="104"/>
      <c r="D402" s="104"/>
      <c r="E402" s="104"/>
      <c r="F402" s="104"/>
    </row>
    <row r="403" spans="1:6" x14ac:dyDescent="0.25">
      <c r="A403" s="104"/>
      <c r="B403" s="104"/>
      <c r="C403" s="104"/>
      <c r="D403" s="104"/>
      <c r="E403" s="104"/>
      <c r="F403" s="104"/>
    </row>
    <row r="404" spans="1:6" x14ac:dyDescent="0.25">
      <c r="A404" s="104"/>
      <c r="B404" s="104"/>
      <c r="C404" s="104"/>
      <c r="D404" s="104"/>
      <c r="E404" s="104"/>
      <c r="F404" s="104"/>
    </row>
    <row r="405" spans="1:6" x14ac:dyDescent="0.25">
      <c r="A405" s="104"/>
      <c r="B405" s="104"/>
      <c r="C405" s="104"/>
      <c r="D405" s="104"/>
      <c r="E405" s="104"/>
      <c r="F405" s="104"/>
    </row>
    <row r="406" spans="1:6" x14ac:dyDescent="0.25">
      <c r="A406" s="104"/>
      <c r="B406" s="104"/>
      <c r="C406" s="104"/>
      <c r="D406" s="104"/>
      <c r="E406" s="104"/>
      <c r="F406" s="104"/>
    </row>
    <row r="407" spans="1:6" x14ac:dyDescent="0.25">
      <c r="A407" s="104"/>
      <c r="B407" s="104"/>
      <c r="C407" s="104"/>
      <c r="D407" s="104"/>
      <c r="E407" s="104"/>
      <c r="F407" s="104"/>
    </row>
    <row r="408" spans="1:6" x14ac:dyDescent="0.25">
      <c r="A408" s="104"/>
      <c r="B408" s="104"/>
      <c r="C408" s="104"/>
      <c r="D408" s="104"/>
      <c r="E408" s="104"/>
      <c r="F408" s="104"/>
    </row>
    <row r="409" spans="1:6" x14ac:dyDescent="0.25">
      <c r="A409" s="104"/>
      <c r="B409" s="104"/>
      <c r="C409" s="104"/>
      <c r="D409" s="104"/>
      <c r="E409" s="104"/>
      <c r="F409" s="104"/>
    </row>
    <row r="410" spans="1:6" x14ac:dyDescent="0.25">
      <c r="A410" s="104"/>
      <c r="B410" s="104"/>
      <c r="C410" s="104"/>
      <c r="D410" s="104"/>
      <c r="E410" s="104"/>
      <c r="F410" s="104"/>
    </row>
  </sheetData>
  <phoneticPr fontId="5" type="noConversion"/>
  <pageMargins left="0.2" right="0.28999999999999998" top="0.25" bottom="0.23" header="0" footer="0"/>
  <pageSetup paperSize="9" orientation="portrait" horizontalDpi="300" verticalDpi="300" r:id="rId1"/>
  <headerFooter alignWithMargins="0"/>
  <ignoredErrors>
    <ignoredError sqref="B8:F10 B11:C378" numberStoredAsText="1"/>
    <ignoredError sqref="D11:F378" numberStoredAsText="1" unlockedFormula="1"/>
    <ignoredError sqref="D379:G380 G11:G378"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82"/>
  <sheetViews>
    <sheetView workbookViewId="0">
      <selection activeCell="A4" sqref="A4"/>
    </sheetView>
  </sheetViews>
  <sheetFormatPr baseColWidth="10" defaultRowHeight="13.2" x14ac:dyDescent="0.25"/>
  <cols>
    <col min="1" max="1" width="19.6640625" customWidth="1"/>
    <col min="2" max="3" width="13.33203125" customWidth="1"/>
    <col min="4" max="5" width="13.6640625" customWidth="1"/>
    <col min="6" max="6" width="13.33203125" customWidth="1"/>
    <col min="7" max="11" width="11.44140625" style="104" customWidth="1"/>
  </cols>
  <sheetData>
    <row r="1" spans="1:6" s="5" customFormat="1" ht="4.5" customHeight="1" x14ac:dyDescent="0.2">
      <c r="A1" s="1"/>
      <c r="B1" s="2"/>
      <c r="C1" s="3"/>
      <c r="D1" s="4"/>
      <c r="E1" s="55"/>
      <c r="F1" s="56"/>
    </row>
    <row r="2" spans="1:6" s="5" customFormat="1" x14ac:dyDescent="0.25">
      <c r="A2" s="11" t="s">
        <v>45</v>
      </c>
      <c r="B2" s="2"/>
      <c r="C2" s="3"/>
      <c r="D2" s="4"/>
      <c r="E2" s="55"/>
      <c r="F2" s="56"/>
    </row>
    <row r="3" spans="1:6" s="5" customFormat="1" ht="10.199999999999999" x14ac:dyDescent="0.2">
      <c r="A3" s="1" t="s">
        <v>94</v>
      </c>
      <c r="B3" s="2"/>
      <c r="C3" s="3"/>
      <c r="D3" s="4"/>
      <c r="E3" s="55"/>
      <c r="F3" s="56"/>
    </row>
    <row r="4" spans="1:6" s="5" customFormat="1" ht="3.75" customHeight="1" x14ac:dyDescent="0.2">
      <c r="A4" s="1"/>
      <c r="B4" s="2"/>
      <c r="C4" s="3"/>
      <c r="D4" s="4"/>
      <c r="E4" s="55"/>
      <c r="F4" s="56"/>
    </row>
    <row r="5" spans="1:6" s="5" customFormat="1" ht="10.199999999999999" x14ac:dyDescent="0.2">
      <c r="A5" s="1" t="s">
        <v>57</v>
      </c>
      <c r="B5" s="2"/>
      <c r="C5" s="3"/>
      <c r="D5" s="4"/>
      <c r="E5" s="55"/>
      <c r="F5" s="56"/>
    </row>
    <row r="6" spans="1:6" s="5" customFormat="1" ht="10.199999999999999" x14ac:dyDescent="0.2">
      <c r="A6" s="110" t="s">
        <v>7</v>
      </c>
      <c r="B6" s="111" t="s">
        <v>51</v>
      </c>
      <c r="C6" s="112" t="s">
        <v>3</v>
      </c>
      <c r="D6" s="61" t="s">
        <v>11</v>
      </c>
      <c r="E6" s="113" t="s">
        <v>13</v>
      </c>
      <c r="F6" s="62" t="s">
        <v>15</v>
      </c>
    </row>
    <row r="7" spans="1:6" s="5" customFormat="1" ht="10.199999999999999" x14ac:dyDescent="0.2">
      <c r="A7" s="114"/>
      <c r="B7" s="115" t="s">
        <v>9</v>
      </c>
      <c r="C7" s="116" t="s">
        <v>50</v>
      </c>
      <c r="D7" s="117" t="s">
        <v>52</v>
      </c>
      <c r="E7" s="118" t="s">
        <v>52</v>
      </c>
      <c r="F7" s="119" t="s">
        <v>16</v>
      </c>
    </row>
    <row r="8" spans="1:6" s="5" customFormat="1" ht="10.199999999999999" x14ac:dyDescent="0.2">
      <c r="A8" s="41"/>
      <c r="B8" s="120" t="s">
        <v>4</v>
      </c>
      <c r="C8" s="120" t="s">
        <v>5</v>
      </c>
      <c r="D8" s="121" t="s">
        <v>6</v>
      </c>
      <c r="E8" s="122" t="s">
        <v>17</v>
      </c>
      <c r="F8" s="122" t="s">
        <v>18</v>
      </c>
    </row>
    <row r="9" spans="1:6" s="5" customFormat="1" ht="10.199999999999999" x14ac:dyDescent="0.2">
      <c r="A9" s="7"/>
      <c r="B9" s="33"/>
      <c r="C9" s="33"/>
      <c r="D9" s="93"/>
      <c r="E9" s="35"/>
      <c r="F9" s="35"/>
    </row>
    <row r="10" spans="1:6" s="5" customFormat="1" ht="10.199999999999999" x14ac:dyDescent="0.2">
      <c r="A10" s="9" t="s">
        <v>19</v>
      </c>
      <c r="B10" s="18"/>
      <c r="C10" s="23"/>
      <c r="D10" s="94"/>
      <c r="E10" s="57"/>
      <c r="F10" s="14"/>
    </row>
    <row r="11" spans="1:6" s="5" customFormat="1" ht="10.199999999999999" x14ac:dyDescent="0.2">
      <c r="A11" s="7" t="s">
        <v>20</v>
      </c>
      <c r="B11" s="74">
        <v>117</v>
      </c>
      <c r="C11" s="74">
        <v>75798689</v>
      </c>
      <c r="D11" s="95">
        <f t="shared" ref="D11:D16" si="0">C11/B11</f>
        <v>647852.04273504275</v>
      </c>
      <c r="E11" s="76">
        <v>43</v>
      </c>
      <c r="F11" s="77">
        <v>1.9</v>
      </c>
    </row>
    <row r="12" spans="1:6" s="5" customFormat="1" ht="10.199999999999999" x14ac:dyDescent="0.2">
      <c r="A12" s="7" t="s">
        <v>21</v>
      </c>
      <c r="B12" s="78">
        <v>162</v>
      </c>
      <c r="C12" s="78">
        <v>91783560</v>
      </c>
      <c r="D12" s="96">
        <f t="shared" si="0"/>
        <v>566565.18518518517</v>
      </c>
      <c r="E12" s="80">
        <v>45</v>
      </c>
      <c r="F12" s="81">
        <v>1.9</v>
      </c>
    </row>
    <row r="13" spans="1:6" s="5" customFormat="1" ht="10.199999999999999" x14ac:dyDescent="0.2">
      <c r="A13" s="7" t="s">
        <v>22</v>
      </c>
      <c r="B13" s="74">
        <v>261</v>
      </c>
      <c r="C13" s="74">
        <v>171698054</v>
      </c>
      <c r="D13" s="95">
        <f t="shared" si="0"/>
        <v>657846.95019157091</v>
      </c>
      <c r="E13" s="82">
        <v>46</v>
      </c>
      <c r="F13" s="77">
        <v>1.9</v>
      </c>
    </row>
    <row r="14" spans="1:6" s="5" customFormat="1" ht="10.199999999999999" x14ac:dyDescent="0.2">
      <c r="A14" s="7" t="s">
        <v>23</v>
      </c>
      <c r="B14" s="78">
        <v>109</v>
      </c>
      <c r="C14" s="78">
        <v>68943447</v>
      </c>
      <c r="D14" s="96">
        <f t="shared" si="0"/>
        <v>632508.68807339447</v>
      </c>
      <c r="E14" s="80">
        <v>46</v>
      </c>
      <c r="F14" s="81">
        <v>1.9</v>
      </c>
    </row>
    <row r="15" spans="1:6" s="5" customFormat="1" ht="10.199999999999999" x14ac:dyDescent="0.2">
      <c r="A15" s="7" t="s">
        <v>24</v>
      </c>
      <c r="B15" s="78">
        <v>105</v>
      </c>
      <c r="C15" s="78">
        <v>72061815</v>
      </c>
      <c r="D15" s="96">
        <f t="shared" si="0"/>
        <v>686303</v>
      </c>
      <c r="E15" s="80">
        <v>46</v>
      </c>
      <c r="F15" s="81">
        <v>1.9</v>
      </c>
    </row>
    <row r="16" spans="1:6" s="5" customFormat="1" ht="10.199999999999999" x14ac:dyDescent="0.2">
      <c r="A16" s="7" t="s">
        <v>25</v>
      </c>
      <c r="B16" s="78">
        <v>146</v>
      </c>
      <c r="C16" s="78">
        <v>99931659</v>
      </c>
      <c r="D16" s="96">
        <f t="shared" si="0"/>
        <v>684463.41780821921</v>
      </c>
      <c r="E16" s="80">
        <v>44</v>
      </c>
      <c r="F16" s="81">
        <v>1.9</v>
      </c>
    </row>
    <row r="17" spans="1:6" s="5" customFormat="1" ht="10.199999999999999" x14ac:dyDescent="0.2">
      <c r="A17" s="7" t="s">
        <v>26</v>
      </c>
      <c r="B17" s="78">
        <v>91</v>
      </c>
      <c r="C17" s="78">
        <v>61385253</v>
      </c>
      <c r="D17" s="96">
        <f t="shared" ref="D17:D22" si="1">C17/B17</f>
        <v>674563.21978021984</v>
      </c>
      <c r="E17" s="80">
        <v>43</v>
      </c>
      <c r="F17" s="81">
        <v>1.9</v>
      </c>
    </row>
    <row r="18" spans="1:6" s="5" customFormat="1" ht="10.199999999999999" x14ac:dyDescent="0.2">
      <c r="A18" s="7" t="s">
        <v>27</v>
      </c>
      <c r="B18" s="78">
        <v>96</v>
      </c>
      <c r="C18" s="78">
        <v>55087006</v>
      </c>
      <c r="D18" s="96">
        <f t="shared" si="1"/>
        <v>573822.97916666663</v>
      </c>
      <c r="E18" s="80">
        <v>40</v>
      </c>
      <c r="F18" s="81">
        <v>1.9</v>
      </c>
    </row>
    <row r="19" spans="1:6" s="5" customFormat="1" ht="10.199999999999999" x14ac:dyDescent="0.2">
      <c r="A19" s="7" t="s">
        <v>28</v>
      </c>
      <c r="B19" s="78">
        <v>86</v>
      </c>
      <c r="C19" s="78">
        <v>55461336</v>
      </c>
      <c r="D19" s="96">
        <f t="shared" si="1"/>
        <v>644899.25581395347</v>
      </c>
      <c r="E19" s="80">
        <v>46</v>
      </c>
      <c r="F19" s="81">
        <v>1.9</v>
      </c>
    </row>
    <row r="20" spans="1:6" s="5" customFormat="1" ht="10.199999999999999" x14ac:dyDescent="0.2">
      <c r="A20" s="7" t="s">
        <v>29</v>
      </c>
      <c r="B20" s="78">
        <v>96</v>
      </c>
      <c r="C20" s="78">
        <v>67526877</v>
      </c>
      <c r="D20" s="96">
        <f t="shared" si="1"/>
        <v>703404.96875</v>
      </c>
      <c r="E20" s="80">
        <v>46</v>
      </c>
      <c r="F20" s="81">
        <v>1.9</v>
      </c>
    </row>
    <row r="21" spans="1:6" s="5" customFormat="1" ht="10.199999999999999" x14ac:dyDescent="0.2">
      <c r="A21" s="7" t="s">
        <v>30</v>
      </c>
      <c r="B21" s="78">
        <v>82</v>
      </c>
      <c r="C21" s="78">
        <v>48147137</v>
      </c>
      <c r="D21" s="96">
        <f t="shared" si="1"/>
        <v>587160.20731707313</v>
      </c>
      <c r="E21" s="80">
        <v>43</v>
      </c>
      <c r="F21" s="81">
        <v>1.9</v>
      </c>
    </row>
    <row r="22" spans="1:6" s="5" customFormat="1" ht="10.199999999999999" x14ac:dyDescent="0.2">
      <c r="A22" s="7" t="s">
        <v>31</v>
      </c>
      <c r="B22" s="78">
        <v>106</v>
      </c>
      <c r="C22" s="78">
        <v>60075985</v>
      </c>
      <c r="D22" s="96">
        <f t="shared" si="1"/>
        <v>566754.57547169807</v>
      </c>
      <c r="E22" s="80">
        <v>43</v>
      </c>
      <c r="F22" s="81">
        <v>1.9</v>
      </c>
    </row>
    <row r="23" spans="1:6" s="5" customFormat="1" ht="10.199999999999999" x14ac:dyDescent="0.2">
      <c r="A23" s="7"/>
      <c r="B23" s="78"/>
      <c r="C23" s="78"/>
      <c r="D23" s="96"/>
      <c r="E23" s="80"/>
      <c r="F23" s="81"/>
    </row>
    <row r="24" spans="1:6" s="50" customFormat="1" ht="10.199999999999999" x14ac:dyDescent="0.2">
      <c r="A24" s="29" t="s">
        <v>0</v>
      </c>
      <c r="B24" s="83">
        <f>SUM(B11:B23)</f>
        <v>1457</v>
      </c>
      <c r="C24" s="83">
        <f>SUM(C11:C23)</f>
        <v>927900818</v>
      </c>
      <c r="D24" s="97">
        <f>C24/B24</f>
        <v>636857.11599176389</v>
      </c>
      <c r="E24" s="85">
        <f>(($C11*E11)+($C12*E12)+($C13*E13)+($C14*E14)+($C15*E15)+($C16*E16)+($C17*E17)+($C18*E18)+($C19*E19)+($C20*E20)+($C21*E21)+($C22*E22))/$C24</f>
        <v>44.53606109656431</v>
      </c>
      <c r="F24" s="86">
        <f>(($C11*F11)+($C12*F12)+($C13*F13)+($C14*F14)+($C15*F15)+($C16*F16)+($C17*F17)+($C18*F18)+($C19*F19)+($C20*F20)+($C21*F21)+($C22*F22))/$C24</f>
        <v>1.9000000000000001</v>
      </c>
    </row>
    <row r="25" spans="1:6" s="5" customFormat="1" ht="10.199999999999999" x14ac:dyDescent="0.2">
      <c r="A25" s="7"/>
      <c r="B25" s="33"/>
      <c r="C25" s="33"/>
      <c r="D25" s="93"/>
      <c r="E25" s="35"/>
      <c r="F25" s="35"/>
    </row>
    <row r="26" spans="1:6" s="5" customFormat="1" ht="10.199999999999999" x14ac:dyDescent="0.2">
      <c r="A26" s="9" t="s">
        <v>53</v>
      </c>
      <c r="B26" s="18"/>
      <c r="C26" s="23"/>
      <c r="D26" s="94"/>
      <c r="E26" s="57"/>
      <c r="F26" s="14"/>
    </row>
    <row r="27" spans="1:6" s="5" customFormat="1" ht="10.199999999999999" x14ac:dyDescent="0.2">
      <c r="A27" s="7" t="s">
        <v>20</v>
      </c>
      <c r="B27" s="105">
        <v>0</v>
      </c>
      <c r="C27" s="105">
        <v>0</v>
      </c>
      <c r="D27" s="105">
        <v>0</v>
      </c>
      <c r="E27" s="106">
        <v>0</v>
      </c>
      <c r="F27" s="107">
        <v>0</v>
      </c>
    </row>
    <row r="28" spans="1:6" s="5" customFormat="1" ht="10.199999999999999" x14ac:dyDescent="0.2">
      <c r="A28" s="7" t="s">
        <v>21</v>
      </c>
      <c r="B28" s="105">
        <v>0</v>
      </c>
      <c r="C28" s="105">
        <v>0</v>
      </c>
      <c r="D28" s="105">
        <v>0</v>
      </c>
      <c r="E28" s="106">
        <v>0</v>
      </c>
      <c r="F28" s="107">
        <v>0</v>
      </c>
    </row>
    <row r="29" spans="1:6" s="5" customFormat="1" ht="10.199999999999999" x14ac:dyDescent="0.2">
      <c r="A29" s="7" t="s">
        <v>22</v>
      </c>
      <c r="B29" s="105">
        <v>0</v>
      </c>
      <c r="C29" s="105">
        <v>0</v>
      </c>
      <c r="D29" s="105">
        <v>0</v>
      </c>
      <c r="E29" s="106">
        <v>0</v>
      </c>
      <c r="F29" s="107">
        <v>0</v>
      </c>
    </row>
    <row r="30" spans="1:6" s="5" customFormat="1" ht="10.199999999999999" x14ac:dyDescent="0.2">
      <c r="A30" s="7" t="s">
        <v>23</v>
      </c>
      <c r="B30" s="105">
        <v>0</v>
      </c>
      <c r="C30" s="105">
        <v>0</v>
      </c>
      <c r="D30" s="105">
        <v>0</v>
      </c>
      <c r="E30" s="106">
        <v>0</v>
      </c>
      <c r="F30" s="107">
        <v>0</v>
      </c>
    </row>
    <row r="31" spans="1:6" s="5" customFormat="1" ht="10.199999999999999" x14ac:dyDescent="0.2">
      <c r="A31" s="7" t="s">
        <v>24</v>
      </c>
      <c r="B31" s="74">
        <v>16</v>
      </c>
      <c r="C31" s="74">
        <v>4043793</v>
      </c>
      <c r="D31" s="95">
        <f t="shared" ref="D31:D38" si="2">C31/B31</f>
        <v>252737.0625</v>
      </c>
      <c r="E31" s="76">
        <v>23</v>
      </c>
      <c r="F31" s="77">
        <v>2.0038101900863867</v>
      </c>
    </row>
    <row r="32" spans="1:6" s="5" customFormat="1" ht="10.199999999999999" x14ac:dyDescent="0.2">
      <c r="A32" s="7" t="s">
        <v>25</v>
      </c>
      <c r="B32" s="78">
        <v>69</v>
      </c>
      <c r="C32" s="78">
        <v>29220537</v>
      </c>
      <c r="D32" s="96">
        <f t="shared" si="2"/>
        <v>423486.04347826086</v>
      </c>
      <c r="E32" s="80">
        <v>36</v>
      </c>
      <c r="F32" s="81">
        <v>1.9156113955058389</v>
      </c>
    </row>
    <row r="33" spans="1:6" s="5" customFormat="1" ht="10.199999999999999" x14ac:dyDescent="0.2">
      <c r="A33" s="7" t="s">
        <v>26</v>
      </c>
      <c r="B33" s="78">
        <v>123</v>
      </c>
      <c r="C33" s="78">
        <v>57901589</v>
      </c>
      <c r="D33" s="96">
        <f t="shared" si="2"/>
        <v>470744.62601626018</v>
      </c>
      <c r="E33" s="80">
        <v>35</v>
      </c>
      <c r="F33" s="81">
        <v>1.9248951508049288</v>
      </c>
    </row>
    <row r="34" spans="1:6" s="5" customFormat="1" ht="10.199999999999999" x14ac:dyDescent="0.2">
      <c r="A34" s="7" t="s">
        <v>27</v>
      </c>
      <c r="B34" s="78">
        <v>278</v>
      </c>
      <c r="C34" s="78">
        <v>123036071</v>
      </c>
      <c r="D34" s="96">
        <f t="shared" si="2"/>
        <v>442575.79496402876</v>
      </c>
      <c r="E34" s="80">
        <v>36</v>
      </c>
      <c r="F34" s="81">
        <v>1.92</v>
      </c>
    </row>
    <row r="35" spans="1:6" s="5" customFormat="1" ht="10.199999999999999" x14ac:dyDescent="0.2">
      <c r="A35" s="7" t="s">
        <v>28</v>
      </c>
      <c r="B35" s="78">
        <v>462</v>
      </c>
      <c r="C35" s="78">
        <v>242453823</v>
      </c>
      <c r="D35" s="96">
        <f t="shared" si="2"/>
        <v>524791.82467532472</v>
      </c>
      <c r="E35" s="80">
        <v>49</v>
      </c>
      <c r="F35" s="81">
        <v>1.9</v>
      </c>
    </row>
    <row r="36" spans="1:6" s="5" customFormat="1" ht="10.199999999999999" x14ac:dyDescent="0.2">
      <c r="A36" s="7" t="s">
        <v>29</v>
      </c>
      <c r="B36" s="78">
        <v>327</v>
      </c>
      <c r="C36" s="78">
        <v>192842257</v>
      </c>
      <c r="D36" s="96">
        <f t="shared" si="2"/>
        <v>589731.67278287467</v>
      </c>
      <c r="E36" s="80">
        <v>48</v>
      </c>
      <c r="F36" s="81">
        <v>1.93</v>
      </c>
    </row>
    <row r="37" spans="1:6" s="5" customFormat="1" ht="10.199999999999999" x14ac:dyDescent="0.2">
      <c r="A37" s="7" t="s">
        <v>30</v>
      </c>
      <c r="B37" s="78">
        <v>234</v>
      </c>
      <c r="C37" s="78">
        <v>135307675</v>
      </c>
      <c r="D37" s="96">
        <f t="shared" si="2"/>
        <v>578237.92735042737</v>
      </c>
      <c r="E37" s="80">
        <v>48</v>
      </c>
      <c r="F37" s="81">
        <v>1.94</v>
      </c>
    </row>
    <row r="38" spans="1:6" s="5" customFormat="1" ht="10.199999999999999" x14ac:dyDescent="0.2">
      <c r="A38" s="7" t="s">
        <v>31</v>
      </c>
      <c r="B38" s="78">
        <v>387</v>
      </c>
      <c r="C38" s="78">
        <v>214396683</v>
      </c>
      <c r="D38" s="96">
        <f t="shared" si="2"/>
        <v>553996.59689922479</v>
      </c>
      <c r="E38" s="80">
        <v>51</v>
      </c>
      <c r="F38" s="81">
        <v>1.95</v>
      </c>
    </row>
    <row r="39" spans="1:6" s="5" customFormat="1" ht="10.199999999999999" x14ac:dyDescent="0.2">
      <c r="A39" s="7"/>
      <c r="B39" s="78"/>
      <c r="C39" s="78"/>
      <c r="D39" s="96"/>
      <c r="E39" s="80"/>
      <c r="F39" s="81"/>
    </row>
    <row r="40" spans="1:6" s="50" customFormat="1" ht="10.199999999999999" x14ac:dyDescent="0.2">
      <c r="A40" s="29" t="s">
        <v>0</v>
      </c>
      <c r="B40" s="83">
        <f>SUM(B27:B39)</f>
        <v>1896</v>
      </c>
      <c r="C40" s="83">
        <f>SUM(C27:C39)</f>
        <v>999202428</v>
      </c>
      <c r="D40" s="97">
        <f>C40/B40</f>
        <v>527005.5</v>
      </c>
      <c r="E40" s="85">
        <f>(($C27*E27)+($C28*E28)+($C29*E29)+($C30*E30)+($C31*E31)+($C32*E32)+($C33*E33)+($C34*E34)+($C35*E35)+($C36*E36)+($C37*E37)+($C38*E38))/$C40</f>
        <v>46.203316109235878</v>
      </c>
      <c r="F40" s="86">
        <f>(($C27*F27)+($C28*F28)+($C29*F29)+($C30*F30)+($C31*F31)+($C32*F32)+($C33*F33)+($C34*F34)+($C35*F35)+($C36*F36)+($C37*F37)+($C38*F38))/$C40</f>
        <v>1.9267168679758251</v>
      </c>
    </row>
    <row r="41" spans="1:6" s="5" customFormat="1" ht="10.199999999999999" x14ac:dyDescent="0.2">
      <c r="A41" s="32"/>
      <c r="B41" s="87"/>
      <c r="C41" s="87"/>
      <c r="D41" s="98"/>
      <c r="E41" s="88"/>
      <c r="F41" s="89"/>
    </row>
    <row r="42" spans="1:6" s="5" customFormat="1" ht="10.199999999999999" x14ac:dyDescent="0.2">
      <c r="A42" s="9" t="s">
        <v>32</v>
      </c>
      <c r="B42" s="78"/>
      <c r="C42" s="78"/>
      <c r="D42" s="99"/>
      <c r="E42" s="80"/>
      <c r="F42" s="81"/>
    </row>
    <row r="43" spans="1:6" s="5" customFormat="1" ht="10.199999999999999" x14ac:dyDescent="0.2">
      <c r="A43" s="7" t="s">
        <v>20</v>
      </c>
      <c r="B43" s="74">
        <v>451</v>
      </c>
      <c r="C43" s="74">
        <v>179386408</v>
      </c>
      <c r="D43" s="95">
        <f t="shared" ref="D43:D49" si="3">C43/B43</f>
        <v>397752.56762749446</v>
      </c>
      <c r="E43" s="76">
        <v>25</v>
      </c>
      <c r="F43" s="77">
        <v>2.4019556894187879</v>
      </c>
    </row>
    <row r="44" spans="1:6" s="5" customFormat="1" ht="10.199999999999999" x14ac:dyDescent="0.2">
      <c r="A44" s="7" t="s">
        <v>21</v>
      </c>
      <c r="B44" s="78">
        <v>271</v>
      </c>
      <c r="C44" s="78">
        <v>92477423</v>
      </c>
      <c r="D44" s="96">
        <f t="shared" si="3"/>
        <v>341245.10332103324</v>
      </c>
      <c r="E44" s="80">
        <v>25</v>
      </c>
      <c r="F44" s="81">
        <v>2.3949853187409862</v>
      </c>
    </row>
    <row r="45" spans="1:6" s="5" customFormat="1" ht="10.199999999999999" x14ac:dyDescent="0.2">
      <c r="A45" s="7" t="s">
        <v>22</v>
      </c>
      <c r="B45" s="74">
        <v>378</v>
      </c>
      <c r="C45" s="74">
        <v>167046732</v>
      </c>
      <c r="D45" s="95">
        <f t="shared" si="3"/>
        <v>441922.57142857142</v>
      </c>
      <c r="E45" s="82">
        <v>26</v>
      </c>
      <c r="F45" s="77">
        <v>2.373192130451256</v>
      </c>
    </row>
    <row r="46" spans="1:6" s="5" customFormat="1" ht="10.199999999999999" x14ac:dyDescent="0.2">
      <c r="A46" s="7" t="s">
        <v>23</v>
      </c>
      <c r="B46" s="78">
        <v>237</v>
      </c>
      <c r="C46" s="78">
        <v>96428077</v>
      </c>
      <c r="D46" s="96">
        <f t="shared" si="3"/>
        <v>406869.52320675104</v>
      </c>
      <c r="E46" s="80">
        <v>25</v>
      </c>
      <c r="F46" s="81">
        <v>2.3712673311944195</v>
      </c>
    </row>
    <row r="47" spans="1:6" s="5" customFormat="1" ht="10.199999999999999" x14ac:dyDescent="0.2">
      <c r="A47" s="7" t="s">
        <v>24</v>
      </c>
      <c r="B47" s="78">
        <v>186</v>
      </c>
      <c r="C47" s="78">
        <v>67710705</v>
      </c>
      <c r="D47" s="96">
        <f t="shared" si="3"/>
        <v>364036.04838709679</v>
      </c>
      <c r="E47" s="80">
        <v>27</v>
      </c>
      <c r="F47" s="81">
        <v>2.213822621253168</v>
      </c>
    </row>
    <row r="48" spans="1:6" s="5" customFormat="1" ht="10.199999999999999" x14ac:dyDescent="0.2">
      <c r="A48" s="7" t="s">
        <v>25</v>
      </c>
      <c r="B48" s="78">
        <v>462</v>
      </c>
      <c r="C48" s="78">
        <v>217504244</v>
      </c>
      <c r="D48" s="96">
        <f t="shared" si="3"/>
        <v>470788.40692640695</v>
      </c>
      <c r="E48" s="80">
        <v>34</v>
      </c>
      <c r="F48" s="81">
        <v>1.9269241052142412</v>
      </c>
    </row>
    <row r="49" spans="1:6" s="5" customFormat="1" ht="10.199999999999999" x14ac:dyDescent="0.2">
      <c r="A49" s="7" t="s">
        <v>26</v>
      </c>
      <c r="B49" s="78">
        <v>680</v>
      </c>
      <c r="C49" s="78">
        <v>315505821</v>
      </c>
      <c r="D49" s="96">
        <f t="shared" si="3"/>
        <v>463979.14852941176</v>
      </c>
      <c r="E49" s="80">
        <v>35</v>
      </c>
      <c r="F49" s="81">
        <v>1.9232728013281251</v>
      </c>
    </row>
    <row r="50" spans="1:6" s="5" customFormat="1" ht="10.199999999999999" x14ac:dyDescent="0.2">
      <c r="A50" s="7" t="s">
        <v>27</v>
      </c>
      <c r="B50" s="78">
        <v>1014</v>
      </c>
      <c r="C50" s="78">
        <v>552940983</v>
      </c>
      <c r="D50" s="96">
        <f>C50/B50</f>
        <v>545306.68934911245</v>
      </c>
      <c r="E50" s="80">
        <v>31</v>
      </c>
      <c r="F50" s="81">
        <v>1.74</v>
      </c>
    </row>
    <row r="51" spans="1:6" s="5" customFormat="1" ht="10.199999999999999" x14ac:dyDescent="0.2">
      <c r="A51" s="7" t="s">
        <v>28</v>
      </c>
      <c r="B51" s="78">
        <v>1482</v>
      </c>
      <c r="C51" s="78">
        <v>825461255</v>
      </c>
      <c r="D51" s="96">
        <f>C51/B51</f>
        <v>556991.40013495274</v>
      </c>
      <c r="E51" s="80">
        <v>47</v>
      </c>
      <c r="F51" s="81">
        <v>1.9</v>
      </c>
    </row>
    <row r="52" spans="1:6" s="5" customFormat="1" ht="10.199999999999999" x14ac:dyDescent="0.2">
      <c r="A52" s="7" t="s">
        <v>29</v>
      </c>
      <c r="B52" s="78">
        <v>989</v>
      </c>
      <c r="C52" s="78">
        <v>602518491</v>
      </c>
      <c r="D52" s="96">
        <f>C52/B52</f>
        <v>609219.91001011117</v>
      </c>
      <c r="E52" s="80">
        <v>47</v>
      </c>
      <c r="F52" s="81">
        <v>1.94</v>
      </c>
    </row>
    <row r="53" spans="1:6" s="5" customFormat="1" ht="10.199999999999999" x14ac:dyDescent="0.2">
      <c r="A53" s="7" t="s">
        <v>30</v>
      </c>
      <c r="B53" s="78">
        <v>1100</v>
      </c>
      <c r="C53" s="78">
        <v>687480131</v>
      </c>
      <c r="D53" s="96">
        <f>C53/B53</f>
        <v>624981.93727272726</v>
      </c>
      <c r="E53" s="80">
        <v>44</v>
      </c>
      <c r="F53" s="81">
        <v>1.8</v>
      </c>
    </row>
    <row r="54" spans="1:6" s="5" customFormat="1" ht="10.199999999999999" x14ac:dyDescent="0.2">
      <c r="A54" s="7" t="s">
        <v>31</v>
      </c>
      <c r="B54" s="78">
        <v>1471</v>
      </c>
      <c r="C54" s="78">
        <v>834383010</v>
      </c>
      <c r="D54" s="96">
        <f>C54/B54</f>
        <v>567221.6247450714</v>
      </c>
      <c r="E54" s="80">
        <v>50</v>
      </c>
      <c r="F54" s="81">
        <v>1.97</v>
      </c>
    </row>
    <row r="55" spans="1:6" s="5" customFormat="1" ht="10.199999999999999" x14ac:dyDescent="0.2">
      <c r="A55" s="7"/>
      <c r="B55" s="78"/>
      <c r="C55" s="78"/>
      <c r="D55" s="96"/>
      <c r="E55" s="80"/>
      <c r="F55" s="81"/>
    </row>
    <row r="56" spans="1:6" s="50" customFormat="1" ht="10.199999999999999" x14ac:dyDescent="0.2">
      <c r="A56" s="29" t="s">
        <v>0</v>
      </c>
      <c r="B56" s="83">
        <f>SUM(B43:B55)</f>
        <v>8721</v>
      </c>
      <c r="C56" s="83">
        <f>SUM(C43:C55)</f>
        <v>4638843280</v>
      </c>
      <c r="D56" s="97">
        <f>C56/B56</f>
        <v>531916.44077514042</v>
      </c>
      <c r="E56" s="85">
        <f>(($C43*E43)+($C44*E44)+($C45*E45)+($C46*E46)+($C47*E47)+($C48*E48)+($C49*E49)+($C50*E50)+($C51*E51)+($C52*E52)+($C53*E53)+($C54*E54))/$C56</f>
        <v>40.967334554358992</v>
      </c>
      <c r="F56" s="86">
        <f>(($C43*F43)+($C44*F44)+($C45*F45)+($C46*F46)+($C47*F47)+($C48*F48)+($C49*F49)+($C50*F50)+($C51*F51)+($C52*F52)+($C53*F53)+($C54*F54))/$C56</f>
        <v>1.947435217218634</v>
      </c>
    </row>
    <row r="57" spans="1:6" s="5" customFormat="1" ht="10.199999999999999" x14ac:dyDescent="0.2">
      <c r="A57" s="32"/>
      <c r="B57" s="87"/>
      <c r="C57" s="87"/>
      <c r="D57" s="98"/>
      <c r="E57" s="88"/>
      <c r="F57" s="89"/>
    </row>
    <row r="58" spans="1:6" s="5" customFormat="1" ht="10.199999999999999" x14ac:dyDescent="0.2">
      <c r="A58" s="9" t="s">
        <v>34</v>
      </c>
      <c r="B58" s="78"/>
      <c r="C58" s="78"/>
      <c r="D58" s="99"/>
      <c r="E58" s="80"/>
      <c r="F58" s="81"/>
    </row>
    <row r="59" spans="1:6" s="5" customFormat="1" ht="10.199999999999999" x14ac:dyDescent="0.2">
      <c r="A59" s="7" t="s">
        <v>20</v>
      </c>
      <c r="B59" s="74">
        <v>330</v>
      </c>
      <c r="C59" s="74">
        <v>102866978</v>
      </c>
      <c r="D59" s="95">
        <f t="shared" ref="D59:D65" si="4">C59/B59</f>
        <v>311718.11515151517</v>
      </c>
      <c r="E59" s="76">
        <v>26</v>
      </c>
      <c r="F59" s="77">
        <v>1.6939393519463555</v>
      </c>
    </row>
    <row r="60" spans="1:6" s="5" customFormat="1" ht="10.199999999999999" x14ac:dyDescent="0.2">
      <c r="A60" s="7" t="s">
        <v>21</v>
      </c>
      <c r="B60" s="78">
        <v>314</v>
      </c>
      <c r="C60" s="78">
        <v>113596375</v>
      </c>
      <c r="D60" s="96">
        <f t="shared" si="4"/>
        <v>361771.8949044586</v>
      </c>
      <c r="E60" s="80">
        <v>29</v>
      </c>
      <c r="F60" s="81">
        <v>1.7011616127715343</v>
      </c>
    </row>
    <row r="61" spans="1:6" s="5" customFormat="1" ht="10.199999999999999" x14ac:dyDescent="0.2">
      <c r="A61" s="7" t="s">
        <v>22</v>
      </c>
      <c r="B61" s="74">
        <v>291</v>
      </c>
      <c r="C61" s="74">
        <v>96453602</v>
      </c>
      <c r="D61" s="95">
        <f t="shared" si="4"/>
        <v>331455.67697594501</v>
      </c>
      <c r="E61" s="82">
        <v>29</v>
      </c>
      <c r="F61" s="77">
        <v>1.7183181790349311</v>
      </c>
    </row>
    <row r="62" spans="1:6" s="5" customFormat="1" ht="10.199999999999999" x14ac:dyDescent="0.2">
      <c r="A62" s="7" t="s">
        <v>23</v>
      </c>
      <c r="B62" s="78">
        <v>277</v>
      </c>
      <c r="C62" s="78">
        <v>98641981</v>
      </c>
      <c r="D62" s="96">
        <f t="shared" si="4"/>
        <v>356108.23465703969</v>
      </c>
      <c r="E62" s="80">
        <v>30</v>
      </c>
      <c r="F62" s="81">
        <v>1.7141734511597044</v>
      </c>
    </row>
    <row r="63" spans="1:6" s="5" customFormat="1" ht="10.199999999999999" x14ac:dyDescent="0.2">
      <c r="A63" s="7" t="s">
        <v>24</v>
      </c>
      <c r="B63" s="78">
        <v>220</v>
      </c>
      <c r="C63" s="78">
        <v>76040810</v>
      </c>
      <c r="D63" s="96">
        <f t="shared" si="4"/>
        <v>345640.04545454547</v>
      </c>
      <c r="E63" s="80">
        <v>28</v>
      </c>
      <c r="F63" s="81">
        <v>1.6929588440733339</v>
      </c>
    </row>
    <row r="64" spans="1:6" s="5" customFormat="1" ht="10.199999999999999" x14ac:dyDescent="0.2">
      <c r="A64" s="7" t="s">
        <v>25</v>
      </c>
      <c r="B64" s="78">
        <v>745</v>
      </c>
      <c r="C64" s="78">
        <v>819594138</v>
      </c>
      <c r="D64" s="96">
        <f t="shared" si="4"/>
        <v>1100126.3597315436</v>
      </c>
      <c r="E64" s="80">
        <v>52</v>
      </c>
      <c r="F64" s="81">
        <v>1.8978112599677963</v>
      </c>
    </row>
    <row r="65" spans="1:6" s="5" customFormat="1" ht="10.199999999999999" x14ac:dyDescent="0.2">
      <c r="A65" s="7" t="s">
        <v>26</v>
      </c>
      <c r="B65" s="78">
        <v>656</v>
      </c>
      <c r="C65" s="78">
        <v>690022907</v>
      </c>
      <c r="D65" s="96">
        <f t="shared" si="4"/>
        <v>1051864.1875</v>
      </c>
      <c r="E65" s="80">
        <v>50</v>
      </c>
      <c r="F65" s="81">
        <v>1.9</v>
      </c>
    </row>
    <row r="66" spans="1:6" s="5" customFormat="1" ht="10.199999999999999" x14ac:dyDescent="0.2">
      <c r="A66" s="7" t="s">
        <v>27</v>
      </c>
      <c r="B66" s="78">
        <v>209</v>
      </c>
      <c r="C66" s="78">
        <v>193941440</v>
      </c>
      <c r="D66" s="96">
        <f>C66/B66</f>
        <v>927949.47368421056</v>
      </c>
      <c r="E66" s="80">
        <v>50</v>
      </c>
      <c r="F66" s="81">
        <v>1.9</v>
      </c>
    </row>
    <row r="67" spans="1:6" s="5" customFormat="1" ht="10.199999999999999" x14ac:dyDescent="0.2">
      <c r="A67" s="7" t="s">
        <v>28</v>
      </c>
      <c r="B67" s="78">
        <v>262</v>
      </c>
      <c r="C67" s="78">
        <v>220067362</v>
      </c>
      <c r="D67" s="96">
        <f>C67/B67</f>
        <v>839951.76335877867</v>
      </c>
      <c r="E67" s="80">
        <v>49</v>
      </c>
      <c r="F67" s="81">
        <v>1.9</v>
      </c>
    </row>
    <row r="68" spans="1:6" s="5" customFormat="1" ht="10.199999999999999" x14ac:dyDescent="0.2">
      <c r="A68" s="7" t="s">
        <v>29</v>
      </c>
      <c r="B68" s="78">
        <v>544</v>
      </c>
      <c r="C68" s="78">
        <v>409265331</v>
      </c>
      <c r="D68" s="96">
        <f>C68/B68</f>
        <v>752325.9761029412</v>
      </c>
      <c r="E68" s="80">
        <v>51</v>
      </c>
      <c r="F68" s="81">
        <v>1.9</v>
      </c>
    </row>
    <row r="69" spans="1:6" s="5" customFormat="1" ht="10.199999999999999" x14ac:dyDescent="0.2">
      <c r="A69" s="7" t="s">
        <v>30</v>
      </c>
      <c r="B69" s="78">
        <v>307</v>
      </c>
      <c r="C69" s="78">
        <v>224339390</v>
      </c>
      <c r="D69" s="96">
        <f>C69/B69</f>
        <v>730747.19869706838</v>
      </c>
      <c r="E69" s="80">
        <v>48</v>
      </c>
      <c r="F69" s="81">
        <v>1.9</v>
      </c>
    </row>
    <row r="70" spans="1:6" s="5" customFormat="1" ht="10.199999999999999" x14ac:dyDescent="0.2">
      <c r="A70" s="7" t="s">
        <v>31</v>
      </c>
      <c r="B70" s="78">
        <v>306</v>
      </c>
      <c r="C70" s="78">
        <v>199641457</v>
      </c>
      <c r="D70" s="96">
        <f>C70/B70</f>
        <v>652423.06209150329</v>
      </c>
      <c r="E70" s="80">
        <v>46</v>
      </c>
      <c r="F70" s="81">
        <v>1.9</v>
      </c>
    </row>
    <row r="71" spans="1:6" s="5" customFormat="1" ht="10.199999999999999" x14ac:dyDescent="0.2">
      <c r="A71" s="7"/>
      <c r="B71" s="78"/>
      <c r="C71" s="78"/>
      <c r="D71" s="96"/>
      <c r="E71" s="80"/>
      <c r="F71" s="81"/>
    </row>
    <row r="72" spans="1:6" s="50" customFormat="1" ht="10.199999999999999" x14ac:dyDescent="0.2">
      <c r="A72" s="29" t="s">
        <v>0</v>
      </c>
      <c r="B72" s="83">
        <f>SUM(B59:B71)</f>
        <v>4461</v>
      </c>
      <c r="C72" s="83">
        <f>SUM(C59:C71)</f>
        <v>3244471771</v>
      </c>
      <c r="D72" s="97">
        <f>C72/B72</f>
        <v>727296.96727191214</v>
      </c>
      <c r="E72" s="85">
        <f>(($C59*E59)+($C60*E60)+($C61*E61)+($C62*E62)+($C63*E63)+($C64*E64)+($C65*E65)+($C66*E66)+($C67*E67)+($C68*E68)+($C69*E69)+($C70*E70))/$C72</f>
        <v>46.934954749526156</v>
      </c>
      <c r="F72" s="86">
        <f>(($C59*F59)+($C60*F60)+($C61*F61)+($C62*F62)+($C63*F63)+($C64*F64)+($C65*F65)+($C66*F66)+($C67*F67)+($C68*F68)+($C69*F69)+($C70*F70))/$C72</f>
        <v>1.8700488142111193</v>
      </c>
    </row>
    <row r="73" spans="1:6" s="5" customFormat="1" ht="10.199999999999999" x14ac:dyDescent="0.2">
      <c r="A73" s="7"/>
      <c r="B73" s="33"/>
      <c r="C73" s="33"/>
      <c r="D73" s="93"/>
      <c r="E73" s="35"/>
      <c r="F73" s="35"/>
    </row>
    <row r="74" spans="1:6" s="5" customFormat="1" ht="10.199999999999999" x14ac:dyDescent="0.2">
      <c r="A74" s="9" t="s">
        <v>54</v>
      </c>
      <c r="B74" s="18"/>
      <c r="C74" s="23"/>
      <c r="D74" s="94"/>
      <c r="E74" s="57"/>
      <c r="F74" s="14"/>
    </row>
    <row r="75" spans="1:6" s="5" customFormat="1" ht="10.199999999999999" x14ac:dyDescent="0.2">
      <c r="A75" s="7" t="s">
        <v>20</v>
      </c>
      <c r="B75" s="105">
        <v>0</v>
      </c>
      <c r="C75" s="105">
        <v>0</v>
      </c>
      <c r="D75" s="105">
        <v>0</v>
      </c>
      <c r="E75" s="106">
        <v>0</v>
      </c>
      <c r="F75" s="107">
        <v>0</v>
      </c>
    </row>
    <row r="76" spans="1:6" s="5" customFormat="1" ht="10.199999999999999" x14ac:dyDescent="0.2">
      <c r="A76" s="7" t="s">
        <v>21</v>
      </c>
      <c r="B76" s="105">
        <v>0</v>
      </c>
      <c r="C76" s="105">
        <v>0</v>
      </c>
      <c r="D76" s="105">
        <v>0</v>
      </c>
      <c r="E76" s="106">
        <v>0</v>
      </c>
      <c r="F76" s="107">
        <v>0</v>
      </c>
    </row>
    <row r="77" spans="1:6" s="5" customFormat="1" ht="10.199999999999999" x14ac:dyDescent="0.2">
      <c r="A77" s="7" t="s">
        <v>22</v>
      </c>
      <c r="B77" s="105">
        <v>0</v>
      </c>
      <c r="C77" s="105">
        <v>0</v>
      </c>
      <c r="D77" s="105">
        <v>0</v>
      </c>
      <c r="E77" s="106">
        <v>0</v>
      </c>
      <c r="F77" s="107">
        <v>0</v>
      </c>
    </row>
    <row r="78" spans="1:6" s="5" customFormat="1" ht="10.199999999999999" x14ac:dyDescent="0.2">
      <c r="A78" s="7" t="s">
        <v>23</v>
      </c>
      <c r="B78" s="105">
        <v>0</v>
      </c>
      <c r="C78" s="105">
        <v>0</v>
      </c>
      <c r="D78" s="105">
        <v>0</v>
      </c>
      <c r="E78" s="106">
        <v>0</v>
      </c>
      <c r="F78" s="107">
        <v>0</v>
      </c>
    </row>
    <row r="79" spans="1:6" s="5" customFormat="1" ht="10.199999999999999" x14ac:dyDescent="0.2">
      <c r="A79" s="7" t="s">
        <v>24</v>
      </c>
      <c r="B79" s="78">
        <v>3</v>
      </c>
      <c r="C79" s="78">
        <v>1810533</v>
      </c>
      <c r="D79" s="96">
        <f t="shared" ref="D79:D86" si="5">C79/B79</f>
        <v>603511</v>
      </c>
      <c r="E79" s="80">
        <v>24</v>
      </c>
      <c r="F79" s="81">
        <v>1.98</v>
      </c>
    </row>
    <row r="80" spans="1:6" s="5" customFormat="1" ht="10.199999999999999" x14ac:dyDescent="0.2">
      <c r="A80" s="7" t="s">
        <v>25</v>
      </c>
      <c r="B80" s="78">
        <v>39</v>
      </c>
      <c r="C80" s="78">
        <v>15892047</v>
      </c>
      <c r="D80" s="96">
        <f t="shared" si="5"/>
        <v>407488.38461538462</v>
      </c>
      <c r="E80" s="80">
        <v>34</v>
      </c>
      <c r="F80" s="81">
        <v>1.9379951959618544</v>
      </c>
    </row>
    <row r="81" spans="1:6" s="5" customFormat="1" ht="10.199999999999999" x14ac:dyDescent="0.2">
      <c r="A81" s="7" t="s">
        <v>26</v>
      </c>
      <c r="B81" s="78">
        <v>49</v>
      </c>
      <c r="C81" s="78">
        <v>17502417</v>
      </c>
      <c r="D81" s="96">
        <f t="shared" si="5"/>
        <v>357192.18367346941</v>
      </c>
      <c r="E81" s="80">
        <v>34</v>
      </c>
      <c r="F81" s="81">
        <v>1.9371242691795081</v>
      </c>
    </row>
    <row r="82" spans="1:6" s="5" customFormat="1" ht="10.199999999999999" x14ac:dyDescent="0.2">
      <c r="A82" s="7" t="s">
        <v>27</v>
      </c>
      <c r="B82" s="78">
        <v>162</v>
      </c>
      <c r="C82" s="78">
        <v>60096604</v>
      </c>
      <c r="D82" s="96">
        <f t="shared" si="5"/>
        <v>370966.69135802472</v>
      </c>
      <c r="E82" s="80">
        <v>38</v>
      </c>
      <c r="F82" s="81">
        <v>1.9</v>
      </c>
    </row>
    <row r="83" spans="1:6" s="5" customFormat="1" ht="10.199999999999999" x14ac:dyDescent="0.2">
      <c r="A83" s="7" t="s">
        <v>28</v>
      </c>
      <c r="B83" s="78">
        <v>260</v>
      </c>
      <c r="C83" s="78">
        <v>112138216</v>
      </c>
      <c r="D83" s="96">
        <f t="shared" si="5"/>
        <v>431300.83076923079</v>
      </c>
      <c r="E83" s="80">
        <v>49</v>
      </c>
      <c r="F83" s="81">
        <v>1.9</v>
      </c>
    </row>
    <row r="84" spans="1:6" s="5" customFormat="1" ht="10.199999999999999" x14ac:dyDescent="0.2">
      <c r="A84" s="7" t="s">
        <v>29</v>
      </c>
      <c r="B84" s="78">
        <v>143</v>
      </c>
      <c r="C84" s="78">
        <v>66085472</v>
      </c>
      <c r="D84" s="96">
        <f t="shared" si="5"/>
        <v>462136.16783216782</v>
      </c>
      <c r="E84" s="80">
        <v>47</v>
      </c>
      <c r="F84" s="81">
        <v>1.94</v>
      </c>
    </row>
    <row r="85" spans="1:6" s="5" customFormat="1" ht="10.199999999999999" x14ac:dyDescent="0.2">
      <c r="A85" s="7" t="s">
        <v>30</v>
      </c>
      <c r="B85" s="78">
        <v>120</v>
      </c>
      <c r="C85" s="78">
        <v>51348071</v>
      </c>
      <c r="D85" s="96">
        <f t="shared" si="5"/>
        <v>427900.59166666667</v>
      </c>
      <c r="E85" s="80">
        <v>45</v>
      </c>
      <c r="F85" s="81">
        <v>1.95</v>
      </c>
    </row>
    <row r="86" spans="1:6" s="5" customFormat="1" ht="10.199999999999999" x14ac:dyDescent="0.2">
      <c r="A86" s="7" t="s">
        <v>31</v>
      </c>
      <c r="B86" s="78">
        <v>158</v>
      </c>
      <c r="C86" s="78">
        <v>77400222</v>
      </c>
      <c r="D86" s="96">
        <f t="shared" si="5"/>
        <v>489874.82278481015</v>
      </c>
      <c r="E86" s="80">
        <v>53</v>
      </c>
      <c r="F86" s="81">
        <v>1.95</v>
      </c>
    </row>
    <row r="87" spans="1:6" s="5" customFormat="1" ht="10.199999999999999" x14ac:dyDescent="0.2">
      <c r="A87" s="7"/>
      <c r="B87" s="78"/>
      <c r="C87" s="78"/>
      <c r="D87" s="96"/>
      <c r="E87" s="80"/>
      <c r="F87" s="81"/>
    </row>
    <row r="88" spans="1:6" s="50" customFormat="1" ht="10.199999999999999" x14ac:dyDescent="0.2">
      <c r="A88" s="29" t="s">
        <v>0</v>
      </c>
      <c r="B88" s="83">
        <f>SUM(B75:B87)</f>
        <v>934</v>
      </c>
      <c r="C88" s="83">
        <f>SUM(C75:C87)</f>
        <v>402273582</v>
      </c>
      <c r="D88" s="97">
        <f>C88/B88</f>
        <v>430699.76659528905</v>
      </c>
      <c r="E88" s="85">
        <f>(($C75*E75)+($C76*E76)+($C77*E77)+($C78*E78)+($C79*E79)+($C80*E80)+($C81*E81)+($C82*E82)+($C83*E83)+($C84*E84)+($C85*E85)+($C86*E86))/$C88</f>
        <v>45.929439753764392</v>
      </c>
      <c r="F88" s="86">
        <f>(($C75*F75)+($C76*F76)+($C77*F77)+($C78*F78)+($C79*F79)+($C80*F80)+($C81*F81)+($C82*F82)+($C83*F83)+($C84*F84)+($C85*F85)+($C86*F86))/$C88</f>
        <v>1.9260500875993392</v>
      </c>
    </row>
    <row r="89" spans="1:6" s="5" customFormat="1" ht="10.199999999999999" x14ac:dyDescent="0.2">
      <c r="A89" s="32"/>
      <c r="B89" s="87"/>
      <c r="C89" s="87"/>
      <c r="D89" s="98"/>
      <c r="E89" s="88"/>
      <c r="F89" s="89"/>
    </row>
    <row r="90" spans="1:6" s="5" customFormat="1" ht="10.199999999999999" x14ac:dyDescent="0.2">
      <c r="A90" s="9" t="s">
        <v>33</v>
      </c>
      <c r="B90" s="78"/>
      <c r="C90" s="78"/>
      <c r="D90" s="99"/>
      <c r="E90" s="80"/>
      <c r="F90" s="81"/>
    </row>
    <row r="91" spans="1:6" s="5" customFormat="1" ht="10.199999999999999" x14ac:dyDescent="0.2">
      <c r="A91" s="7" t="s">
        <v>20</v>
      </c>
      <c r="B91" s="74">
        <v>2</v>
      </c>
      <c r="C91" s="74">
        <v>1710000</v>
      </c>
      <c r="D91" s="95">
        <f t="shared" ref="D91:D97" si="6">C91/B91</f>
        <v>855000</v>
      </c>
      <c r="E91" s="76">
        <v>35</v>
      </c>
      <c r="F91" s="77">
        <v>2</v>
      </c>
    </row>
    <row r="92" spans="1:6" s="5" customFormat="1" ht="10.199999999999999" x14ac:dyDescent="0.2">
      <c r="A92" s="7" t="s">
        <v>21</v>
      </c>
      <c r="B92" s="78">
        <v>2</v>
      </c>
      <c r="C92" s="78">
        <v>1081351</v>
      </c>
      <c r="D92" s="96">
        <f t="shared" si="6"/>
        <v>540675.5</v>
      </c>
      <c r="E92" s="80">
        <v>18</v>
      </c>
      <c r="F92" s="81">
        <v>2</v>
      </c>
    </row>
    <row r="93" spans="1:6" s="5" customFormat="1" ht="10.199999999999999" x14ac:dyDescent="0.2">
      <c r="A93" s="7" t="s">
        <v>22</v>
      </c>
      <c r="B93" s="74">
        <v>7</v>
      </c>
      <c r="C93" s="74">
        <v>3341926</v>
      </c>
      <c r="D93" s="95">
        <f t="shared" si="6"/>
        <v>477418</v>
      </c>
      <c r="E93" s="82">
        <v>27</v>
      </c>
      <c r="F93" s="77">
        <v>1.8173552616066304</v>
      </c>
    </row>
    <row r="94" spans="1:6" s="5" customFormat="1" ht="10.199999999999999" x14ac:dyDescent="0.2">
      <c r="A94" s="7" t="s">
        <v>23</v>
      </c>
      <c r="B94" s="78">
        <v>88</v>
      </c>
      <c r="C94" s="78">
        <v>30342771</v>
      </c>
      <c r="D94" s="96">
        <f t="shared" si="6"/>
        <v>344804.21590909088</v>
      </c>
      <c r="E94" s="80">
        <v>27</v>
      </c>
      <c r="F94" s="81">
        <v>1.8</v>
      </c>
    </row>
    <row r="95" spans="1:6" s="5" customFormat="1" ht="10.199999999999999" x14ac:dyDescent="0.2">
      <c r="A95" s="7" t="s">
        <v>24</v>
      </c>
      <c r="B95" s="78">
        <v>57</v>
      </c>
      <c r="C95" s="78">
        <v>27130941</v>
      </c>
      <c r="D95" s="96">
        <f t="shared" si="6"/>
        <v>475981.42105263157</v>
      </c>
      <c r="E95" s="80">
        <v>28</v>
      </c>
      <c r="F95" s="81">
        <v>1.8</v>
      </c>
    </row>
    <row r="96" spans="1:6" s="5" customFormat="1" ht="10.199999999999999" x14ac:dyDescent="0.2">
      <c r="A96" s="7" t="s">
        <v>25</v>
      </c>
      <c r="B96" s="78">
        <v>37</v>
      </c>
      <c r="C96" s="78">
        <v>17640561</v>
      </c>
      <c r="D96" s="96">
        <f t="shared" si="6"/>
        <v>476771.91891891893</v>
      </c>
      <c r="E96" s="80">
        <v>23</v>
      </c>
      <c r="F96" s="81">
        <v>1.8</v>
      </c>
    </row>
    <row r="97" spans="1:6" s="5" customFormat="1" ht="10.199999999999999" x14ac:dyDescent="0.2">
      <c r="A97" s="7" t="s">
        <v>26</v>
      </c>
      <c r="B97" s="78">
        <v>25</v>
      </c>
      <c r="C97" s="78">
        <v>7606318</v>
      </c>
      <c r="D97" s="96">
        <f t="shared" si="6"/>
        <v>304252.71999999997</v>
      </c>
      <c r="E97" s="80">
        <v>25</v>
      </c>
      <c r="F97" s="81">
        <v>1.8</v>
      </c>
    </row>
    <row r="98" spans="1:6" s="5" customFormat="1" ht="10.199999999999999" x14ac:dyDescent="0.2">
      <c r="A98" s="7" t="s">
        <v>27</v>
      </c>
      <c r="B98" s="78">
        <v>21</v>
      </c>
      <c r="C98" s="78">
        <v>8348538</v>
      </c>
      <c r="D98" s="96">
        <f>C98/B98</f>
        <v>397549.42857142858</v>
      </c>
      <c r="E98" s="80">
        <v>23</v>
      </c>
      <c r="F98" s="81">
        <v>1.8</v>
      </c>
    </row>
    <row r="99" spans="1:6" s="5" customFormat="1" ht="10.199999999999999" x14ac:dyDescent="0.2">
      <c r="A99" s="7" t="s">
        <v>28</v>
      </c>
      <c r="B99" s="78">
        <v>14</v>
      </c>
      <c r="C99" s="78">
        <v>3438528</v>
      </c>
      <c r="D99" s="96">
        <f>C99/B99</f>
        <v>245609.14285714287</v>
      </c>
      <c r="E99" s="80">
        <v>27</v>
      </c>
      <c r="F99" s="81">
        <v>1.8</v>
      </c>
    </row>
    <row r="100" spans="1:6" s="5" customFormat="1" ht="10.199999999999999" x14ac:dyDescent="0.2">
      <c r="A100" s="7" t="s">
        <v>29</v>
      </c>
      <c r="B100" s="78">
        <v>14</v>
      </c>
      <c r="C100" s="78">
        <v>5457054</v>
      </c>
      <c r="D100" s="96">
        <f>C100/B100</f>
        <v>389789.57142857142</v>
      </c>
      <c r="E100" s="80">
        <v>23</v>
      </c>
      <c r="F100" s="81">
        <v>1.8</v>
      </c>
    </row>
    <row r="101" spans="1:6" s="5" customFormat="1" ht="10.199999999999999" x14ac:dyDescent="0.2">
      <c r="A101" s="7" t="s">
        <v>30</v>
      </c>
      <c r="B101" s="78">
        <v>37</v>
      </c>
      <c r="C101" s="78">
        <v>14108106</v>
      </c>
      <c r="D101" s="96">
        <f>C101/B101</f>
        <v>381300.16216216219</v>
      </c>
      <c r="E101" s="80">
        <v>25</v>
      </c>
      <c r="F101" s="81">
        <v>1.97</v>
      </c>
    </row>
    <row r="102" spans="1:6" s="5" customFormat="1" ht="10.199999999999999" x14ac:dyDescent="0.2">
      <c r="A102" s="7" t="s">
        <v>31</v>
      </c>
      <c r="B102" s="78">
        <v>98</v>
      </c>
      <c r="C102" s="78">
        <v>27459291</v>
      </c>
      <c r="D102" s="96">
        <f>C102/B102</f>
        <v>280196.8469387755</v>
      </c>
      <c r="E102" s="80">
        <v>22</v>
      </c>
      <c r="F102" s="81">
        <v>2</v>
      </c>
    </row>
    <row r="103" spans="1:6" s="5" customFormat="1" ht="10.199999999999999" x14ac:dyDescent="0.2">
      <c r="A103" s="7"/>
      <c r="B103" s="78"/>
      <c r="C103" s="78"/>
      <c r="D103" s="96"/>
      <c r="E103" s="80"/>
      <c r="F103" s="81"/>
    </row>
    <row r="104" spans="1:6" s="50" customFormat="1" ht="10.199999999999999" x14ac:dyDescent="0.2">
      <c r="A104" s="29" t="s">
        <v>0</v>
      </c>
      <c r="B104" s="83">
        <f>SUM(B91:B103)</f>
        <v>402</v>
      </c>
      <c r="C104" s="83">
        <f>SUM(C91:C103)</f>
        <v>147665385</v>
      </c>
      <c r="D104" s="97">
        <f>C104/B104</f>
        <v>367326.82835820894</v>
      </c>
      <c r="E104" s="85">
        <f>(($C91*E91)+($C92*E92)+($C93*E93)+($C94*E94)+($C95*E95)+($C96*E96)+($C97*E97)+($C98*E98)+($C99*E99)+($C100*E100)+($C101*E101)+($C102*E102))/$C104</f>
        <v>25.134761691103165</v>
      </c>
      <c r="F104" s="86">
        <f>(($C91*F91)+($C92*F92)+($C93*F93)+($C94*F94)+($C95*F95)+($C96*F96)+($C97*F97)+($C98*F98)+($C99*F99)+($C100*F100)+($C101*F101)+($C102*F102))/$C104</f>
        <v>1.8576066382788357</v>
      </c>
    </row>
    <row r="105" spans="1:6" s="5" customFormat="1" ht="10.199999999999999" x14ac:dyDescent="0.2">
      <c r="A105" s="32"/>
      <c r="B105" s="87"/>
      <c r="C105" s="87"/>
      <c r="D105" s="98"/>
      <c r="E105" s="88"/>
      <c r="F105" s="89"/>
    </row>
    <row r="106" spans="1:6" s="5" customFormat="1" ht="10.199999999999999" x14ac:dyDescent="0.2">
      <c r="A106" s="9" t="s">
        <v>56</v>
      </c>
      <c r="B106" s="78"/>
      <c r="C106" s="78"/>
      <c r="D106" s="99"/>
      <c r="E106" s="80"/>
      <c r="F106" s="81"/>
    </row>
    <row r="107" spans="1:6" s="69" customFormat="1" ht="12" x14ac:dyDescent="0.25">
      <c r="A107" s="7" t="s">
        <v>20</v>
      </c>
      <c r="B107" s="105">
        <v>0</v>
      </c>
      <c r="C107" s="105">
        <v>0</v>
      </c>
      <c r="D107" s="105">
        <v>0</v>
      </c>
      <c r="E107" s="106">
        <v>0</v>
      </c>
      <c r="F107" s="107">
        <v>0</v>
      </c>
    </row>
    <row r="108" spans="1:6" s="5" customFormat="1" ht="10.199999999999999" x14ac:dyDescent="0.2">
      <c r="A108" s="7" t="s">
        <v>21</v>
      </c>
      <c r="B108" s="105">
        <v>0</v>
      </c>
      <c r="C108" s="105">
        <v>0</v>
      </c>
      <c r="D108" s="105">
        <v>0</v>
      </c>
      <c r="E108" s="106">
        <v>0</v>
      </c>
      <c r="F108" s="107">
        <v>0</v>
      </c>
    </row>
    <row r="109" spans="1:6" s="5" customFormat="1" ht="10.199999999999999" x14ac:dyDescent="0.2">
      <c r="A109" s="7" t="s">
        <v>22</v>
      </c>
      <c r="B109" s="105">
        <v>0</v>
      </c>
      <c r="C109" s="105">
        <v>0</v>
      </c>
      <c r="D109" s="105">
        <v>0</v>
      </c>
      <c r="E109" s="106">
        <v>0</v>
      </c>
      <c r="F109" s="107">
        <v>0</v>
      </c>
    </row>
    <row r="110" spans="1:6" s="5" customFormat="1" ht="10.199999999999999" x14ac:dyDescent="0.2">
      <c r="A110" s="7" t="s">
        <v>23</v>
      </c>
      <c r="B110" s="105">
        <v>0</v>
      </c>
      <c r="C110" s="105">
        <v>0</v>
      </c>
      <c r="D110" s="105">
        <v>0</v>
      </c>
      <c r="E110" s="106">
        <v>0</v>
      </c>
      <c r="F110" s="107">
        <v>0</v>
      </c>
    </row>
    <row r="111" spans="1:6" s="5" customFormat="1" ht="10.199999999999999" x14ac:dyDescent="0.2">
      <c r="A111" s="7" t="s">
        <v>24</v>
      </c>
      <c r="B111" s="105">
        <v>0</v>
      </c>
      <c r="C111" s="105">
        <v>0</v>
      </c>
      <c r="D111" s="105">
        <v>0</v>
      </c>
      <c r="E111" s="106">
        <v>0</v>
      </c>
      <c r="F111" s="107">
        <v>0</v>
      </c>
    </row>
    <row r="112" spans="1:6" s="5" customFormat="1" ht="10.199999999999999" x14ac:dyDescent="0.2">
      <c r="A112" s="7" t="s">
        <v>25</v>
      </c>
      <c r="B112" s="78">
        <v>43</v>
      </c>
      <c r="C112" s="78">
        <v>12319626</v>
      </c>
      <c r="D112" s="96">
        <f t="shared" ref="D112:D118" si="7">C112/B112</f>
        <v>286502.93023255817</v>
      </c>
      <c r="E112" s="80">
        <v>28</v>
      </c>
      <c r="F112" s="81">
        <v>1.7653622848741704</v>
      </c>
    </row>
    <row r="113" spans="1:6" s="5" customFormat="1" ht="10.199999999999999" x14ac:dyDescent="0.2">
      <c r="A113" s="7" t="s">
        <v>26</v>
      </c>
      <c r="B113" s="78">
        <v>12</v>
      </c>
      <c r="C113" s="78">
        <v>3649492</v>
      </c>
      <c r="D113" s="96">
        <f t="shared" si="7"/>
        <v>304124.33333333331</v>
      </c>
      <c r="E113" s="80">
        <v>25</v>
      </c>
      <c r="F113" s="81">
        <v>1.7472251480480023</v>
      </c>
    </row>
    <row r="114" spans="1:6" s="5" customFormat="1" ht="10.199999999999999" x14ac:dyDescent="0.2">
      <c r="A114" s="7" t="s">
        <v>27</v>
      </c>
      <c r="B114" s="78">
        <v>3</v>
      </c>
      <c r="C114" s="78">
        <v>745088</v>
      </c>
      <c r="D114" s="96">
        <f t="shared" si="7"/>
        <v>248362.66666666666</v>
      </c>
      <c r="E114" s="80">
        <v>27</v>
      </c>
      <c r="F114" s="81">
        <v>1.72</v>
      </c>
    </row>
    <row r="115" spans="1:6" s="5" customFormat="1" ht="10.199999999999999" x14ac:dyDescent="0.2">
      <c r="A115" s="7" t="s">
        <v>28</v>
      </c>
      <c r="B115" s="78">
        <v>2</v>
      </c>
      <c r="C115" s="78">
        <v>740518</v>
      </c>
      <c r="D115" s="96">
        <f t="shared" si="7"/>
        <v>370259</v>
      </c>
      <c r="E115" s="80">
        <v>28</v>
      </c>
      <c r="F115" s="81">
        <v>1.77</v>
      </c>
    </row>
    <row r="116" spans="1:6" s="5" customFormat="1" ht="10.199999999999999" x14ac:dyDescent="0.2">
      <c r="A116" s="7" t="s">
        <v>29</v>
      </c>
      <c r="B116" s="78">
        <v>5</v>
      </c>
      <c r="C116" s="78">
        <v>1111435</v>
      </c>
      <c r="D116" s="96">
        <f t="shared" si="7"/>
        <v>222287</v>
      </c>
      <c r="E116" s="80">
        <v>31</v>
      </c>
      <c r="F116" s="81">
        <v>1.86</v>
      </c>
    </row>
    <row r="117" spans="1:6" s="5" customFormat="1" ht="10.199999999999999" x14ac:dyDescent="0.2">
      <c r="A117" s="7" t="s">
        <v>30</v>
      </c>
      <c r="B117" s="78">
        <v>4</v>
      </c>
      <c r="C117" s="78">
        <v>828913</v>
      </c>
      <c r="D117" s="96">
        <f t="shared" si="7"/>
        <v>207228.25</v>
      </c>
      <c r="E117" s="80">
        <v>21</v>
      </c>
      <c r="F117" s="81">
        <v>1.93</v>
      </c>
    </row>
    <row r="118" spans="1:6" s="5" customFormat="1" ht="10.199999999999999" x14ac:dyDescent="0.2">
      <c r="A118" s="7" t="s">
        <v>31</v>
      </c>
      <c r="B118" s="78">
        <v>5</v>
      </c>
      <c r="C118" s="78">
        <v>1103746</v>
      </c>
      <c r="D118" s="96">
        <f t="shared" si="7"/>
        <v>220749.2</v>
      </c>
      <c r="E118" s="80">
        <v>28</v>
      </c>
      <c r="F118" s="81">
        <v>1.88</v>
      </c>
    </row>
    <row r="119" spans="1:6" s="5" customFormat="1" ht="10.199999999999999" x14ac:dyDescent="0.2">
      <c r="A119" s="7"/>
      <c r="B119" s="78"/>
      <c r="C119" s="78"/>
      <c r="D119" s="96"/>
      <c r="E119" s="80"/>
      <c r="F119" s="81"/>
    </row>
    <row r="120" spans="1:6" s="5" customFormat="1" ht="10.199999999999999" x14ac:dyDescent="0.2">
      <c r="A120" s="29" t="s">
        <v>0</v>
      </c>
      <c r="B120" s="83">
        <f>SUM(B107:B119)</f>
        <v>74</v>
      </c>
      <c r="C120" s="83">
        <f>SUM(C107:C119)</f>
        <v>20498818</v>
      </c>
      <c r="D120" s="97">
        <f>C120/B120</f>
        <v>277011.05405405408</v>
      </c>
      <c r="E120" s="85">
        <f>(($C107*E107)+($C108*E108)+($C109*E109)+($C110*E110)+($C111*E111)+($C112*E112)+($C113*E113)+($C114*E114)+($C115*E115)+($C116*E116)+($C117*E117)+($C118*E118))/$C120</f>
        <v>27.309147971361082</v>
      </c>
      <c r="F120" s="86">
        <f>(($C107*F107)+($C108*F108)+($C109*F109)+($C110*F110)+($C111*F111)+($C112*F112)+($C113*F113)+($C114*F114)+($C115*F115)+($C116*F116)+($C117*F117)+($C118*F118))/$C120</f>
        <v>1.7786132446346532</v>
      </c>
    </row>
    <row r="121" spans="1:6" s="5" customFormat="1" ht="10.199999999999999" x14ac:dyDescent="0.2">
      <c r="A121" s="32"/>
      <c r="B121" s="87"/>
      <c r="C121" s="87"/>
      <c r="D121" s="98"/>
      <c r="E121" s="88"/>
      <c r="F121" s="89"/>
    </row>
    <row r="122" spans="1:6" s="5" customFormat="1" ht="10.199999999999999" x14ac:dyDescent="0.2">
      <c r="A122" s="9" t="s">
        <v>1</v>
      </c>
      <c r="B122" s="78"/>
      <c r="C122" s="78"/>
      <c r="D122" s="99"/>
      <c r="E122" s="80"/>
      <c r="F122" s="81"/>
    </row>
    <row r="123" spans="1:6" s="5" customFormat="1" ht="10.199999999999999" x14ac:dyDescent="0.2">
      <c r="A123" s="7" t="s">
        <v>20</v>
      </c>
      <c r="B123" s="74">
        <v>238</v>
      </c>
      <c r="C123" s="74">
        <v>106115125</v>
      </c>
      <c r="D123" s="95">
        <f t="shared" ref="D123:D134" si="8">C123/B123</f>
        <v>445861.86974789918</v>
      </c>
      <c r="E123" s="76">
        <v>31</v>
      </c>
      <c r="F123" s="77">
        <v>2.5961894159762804</v>
      </c>
    </row>
    <row r="124" spans="1:6" s="5" customFormat="1" ht="10.199999999999999" x14ac:dyDescent="0.2">
      <c r="A124" s="7" t="s">
        <v>21</v>
      </c>
      <c r="B124" s="78">
        <v>215</v>
      </c>
      <c r="C124" s="78">
        <v>74418961</v>
      </c>
      <c r="D124" s="96">
        <f t="shared" si="8"/>
        <v>346134.7023255814</v>
      </c>
      <c r="E124" s="80">
        <v>30</v>
      </c>
      <c r="F124" s="81">
        <v>2.3529064669419397</v>
      </c>
    </row>
    <row r="125" spans="1:6" x14ac:dyDescent="0.25">
      <c r="A125" s="7" t="s">
        <v>22</v>
      </c>
      <c r="B125" s="74">
        <v>410</v>
      </c>
      <c r="C125" s="74">
        <v>130716312</v>
      </c>
      <c r="D125" s="95">
        <f t="shared" si="8"/>
        <v>318820.27317073173</v>
      </c>
      <c r="E125" s="82">
        <v>28</v>
      </c>
      <c r="F125" s="77">
        <v>2.2500957409202305</v>
      </c>
    </row>
    <row r="126" spans="1:6" x14ac:dyDescent="0.25">
      <c r="A126" s="7" t="s">
        <v>23</v>
      </c>
      <c r="B126" s="78">
        <v>177</v>
      </c>
      <c r="C126" s="78">
        <v>57867912</v>
      </c>
      <c r="D126" s="96">
        <f t="shared" si="8"/>
        <v>326937.35593220341</v>
      </c>
      <c r="E126" s="80">
        <v>28</v>
      </c>
      <c r="F126" s="81">
        <v>2.2486882419396781</v>
      </c>
    </row>
    <row r="127" spans="1:6" x14ac:dyDescent="0.25">
      <c r="A127" s="7" t="s">
        <v>24</v>
      </c>
      <c r="B127" s="78">
        <v>287</v>
      </c>
      <c r="C127" s="78">
        <v>85653809</v>
      </c>
      <c r="D127" s="96">
        <f t="shared" si="8"/>
        <v>298445.3275261324</v>
      </c>
      <c r="E127" s="80">
        <v>29</v>
      </c>
      <c r="F127" s="81">
        <v>2.2608818669114878</v>
      </c>
    </row>
    <row r="128" spans="1:6" x14ac:dyDescent="0.25">
      <c r="A128" s="7" t="s">
        <v>25</v>
      </c>
      <c r="B128" s="78">
        <v>168</v>
      </c>
      <c r="C128" s="78">
        <v>56713248</v>
      </c>
      <c r="D128" s="96">
        <f t="shared" si="8"/>
        <v>337578.85714285716</v>
      </c>
      <c r="E128" s="80">
        <v>28</v>
      </c>
      <c r="F128" s="81">
        <v>2.2456756558890789</v>
      </c>
    </row>
    <row r="129" spans="1:6" x14ac:dyDescent="0.25">
      <c r="A129" s="7" t="s">
        <v>26</v>
      </c>
      <c r="B129" s="78">
        <v>328</v>
      </c>
      <c r="C129" s="78">
        <v>98062132</v>
      </c>
      <c r="D129" s="96">
        <f t="shared" si="8"/>
        <v>298969.91463414632</v>
      </c>
      <c r="E129" s="80">
        <v>28</v>
      </c>
      <c r="F129" s="81">
        <v>2.2537181518753844</v>
      </c>
    </row>
    <row r="130" spans="1:6" x14ac:dyDescent="0.25">
      <c r="A130" s="7" t="s">
        <v>27</v>
      </c>
      <c r="B130" s="78">
        <v>199</v>
      </c>
      <c r="C130" s="78">
        <v>60971109</v>
      </c>
      <c r="D130" s="96">
        <f t="shared" si="8"/>
        <v>306387.48241206032</v>
      </c>
      <c r="E130" s="80">
        <v>28</v>
      </c>
      <c r="F130" s="81">
        <v>2.25</v>
      </c>
    </row>
    <row r="131" spans="1:6" x14ac:dyDescent="0.25">
      <c r="A131" s="7" t="s">
        <v>28</v>
      </c>
      <c r="B131" s="78">
        <v>401</v>
      </c>
      <c r="C131" s="78">
        <v>192367013</v>
      </c>
      <c r="D131" s="96">
        <f t="shared" si="8"/>
        <v>479718.23690773069</v>
      </c>
      <c r="E131" s="80">
        <v>46</v>
      </c>
      <c r="F131" s="81">
        <v>1.87</v>
      </c>
    </row>
    <row r="132" spans="1:6" x14ac:dyDescent="0.25">
      <c r="A132" s="7" t="s">
        <v>29</v>
      </c>
      <c r="B132" s="78">
        <v>735</v>
      </c>
      <c r="C132" s="78">
        <v>279812545</v>
      </c>
      <c r="D132" s="96">
        <f t="shared" si="8"/>
        <v>380697.34013605444</v>
      </c>
      <c r="E132" s="80">
        <v>46</v>
      </c>
      <c r="F132" s="81">
        <v>2.13</v>
      </c>
    </row>
    <row r="133" spans="1:6" x14ac:dyDescent="0.25">
      <c r="A133" s="7" t="s">
        <v>30</v>
      </c>
      <c r="B133" s="78">
        <v>816</v>
      </c>
      <c r="C133" s="78">
        <v>326438935</v>
      </c>
      <c r="D133" s="96">
        <f t="shared" si="8"/>
        <v>400047.71446078434</v>
      </c>
      <c r="E133" s="80">
        <v>48</v>
      </c>
      <c r="F133" s="81">
        <v>2.17</v>
      </c>
    </row>
    <row r="134" spans="1:6" x14ac:dyDescent="0.25">
      <c r="A134" s="7" t="s">
        <v>31</v>
      </c>
      <c r="B134" s="78">
        <v>831</v>
      </c>
      <c r="C134" s="78">
        <v>379276809</v>
      </c>
      <c r="D134" s="96">
        <f t="shared" si="8"/>
        <v>456410.11913357401</v>
      </c>
      <c r="E134" s="80">
        <v>48</v>
      </c>
      <c r="F134" s="81">
        <v>2.17</v>
      </c>
    </row>
    <row r="135" spans="1:6" x14ac:dyDescent="0.25">
      <c r="A135" s="7"/>
      <c r="B135" s="78"/>
      <c r="C135" s="78"/>
      <c r="D135" s="96"/>
      <c r="E135" s="80"/>
      <c r="F135" s="81"/>
    </row>
    <row r="136" spans="1:6" x14ac:dyDescent="0.25">
      <c r="A136" s="29" t="s">
        <v>0</v>
      </c>
      <c r="B136" s="83">
        <f>SUM(B123:B135)</f>
        <v>4805</v>
      </c>
      <c r="C136" s="83">
        <f>SUM(C123:C135)</f>
        <v>1848413910</v>
      </c>
      <c r="D136" s="97">
        <f>C136/B136</f>
        <v>384685.51716961496</v>
      </c>
      <c r="E136" s="85">
        <f>(($C123*E123)+($C124*E124)+($C125*E125)+($C126*E126)+($C127*E127)+($C128*E128)+($C129*E129)+($C130*E130)+($C131*E131)+($C132*E132)+($C133*E133)+($C134*E134))/$C136</f>
        <v>40.533114961248046</v>
      </c>
      <c r="F136" s="86">
        <f>(($C123*F123)+($C124*F124)+($C125*F125)+($C126*F126)+($C127*F127)+($C128*F128)+($C129*F129)+($C130*F130)+($C131*F131)+($C132*F132)+($C133*F133)+($C134*F134))/$C136</f>
        <v>2.186295619788968</v>
      </c>
    </row>
    <row r="137" spans="1:6" x14ac:dyDescent="0.25">
      <c r="A137" s="32"/>
      <c r="B137" s="87"/>
      <c r="C137" s="87"/>
      <c r="D137" s="98"/>
      <c r="E137" s="88"/>
      <c r="F137" s="89"/>
    </row>
    <row r="138" spans="1:6" x14ac:dyDescent="0.25">
      <c r="A138" s="9" t="s">
        <v>2</v>
      </c>
      <c r="B138" s="78"/>
      <c r="C138" s="78"/>
      <c r="D138" s="99"/>
      <c r="E138" s="80"/>
      <c r="F138" s="81"/>
    </row>
    <row r="139" spans="1:6" x14ac:dyDescent="0.25">
      <c r="A139" s="7" t="s">
        <v>20</v>
      </c>
      <c r="B139" s="74">
        <v>58</v>
      </c>
      <c r="C139" s="74">
        <v>35215398</v>
      </c>
      <c r="D139" s="95">
        <f t="shared" ref="D139:D150" si="9">C139/B139</f>
        <v>607162.03448275861</v>
      </c>
      <c r="E139" s="76">
        <v>36</v>
      </c>
      <c r="F139" s="77">
        <v>2.2174465209792604</v>
      </c>
    </row>
    <row r="140" spans="1:6" x14ac:dyDescent="0.25">
      <c r="A140" s="7" t="s">
        <v>21</v>
      </c>
      <c r="B140" s="78">
        <v>37</v>
      </c>
      <c r="C140" s="78">
        <v>21615325</v>
      </c>
      <c r="D140" s="96">
        <f t="shared" si="9"/>
        <v>584197.97297297302</v>
      </c>
      <c r="E140" s="80">
        <v>33</v>
      </c>
      <c r="F140" s="81">
        <v>2.3002614182298902</v>
      </c>
    </row>
    <row r="141" spans="1:6" x14ac:dyDescent="0.25">
      <c r="A141" s="7" t="s">
        <v>22</v>
      </c>
      <c r="B141" s="74">
        <v>44</v>
      </c>
      <c r="C141" s="74">
        <v>30249410</v>
      </c>
      <c r="D141" s="95">
        <f t="shared" si="9"/>
        <v>687486.59090909094</v>
      </c>
      <c r="E141" s="82">
        <v>37</v>
      </c>
      <c r="F141" s="77">
        <v>2.2097749152793393</v>
      </c>
    </row>
    <row r="142" spans="1:6" x14ac:dyDescent="0.25">
      <c r="A142" s="7" t="s">
        <v>23</v>
      </c>
      <c r="B142" s="78">
        <v>163</v>
      </c>
      <c r="C142" s="78">
        <v>94501843</v>
      </c>
      <c r="D142" s="96">
        <f t="shared" si="9"/>
        <v>579765.90797546017</v>
      </c>
      <c r="E142" s="80">
        <v>31</v>
      </c>
      <c r="F142" s="81">
        <v>2.2888374332551376</v>
      </c>
    </row>
    <row r="143" spans="1:6" x14ac:dyDescent="0.25">
      <c r="A143" s="7" t="s">
        <v>24</v>
      </c>
      <c r="B143" s="78">
        <v>39</v>
      </c>
      <c r="C143" s="78">
        <v>22887281</v>
      </c>
      <c r="D143" s="96">
        <f t="shared" si="9"/>
        <v>586853.358974359</v>
      </c>
      <c r="E143" s="80">
        <v>29</v>
      </c>
      <c r="F143" s="81">
        <v>2.1981806598171274</v>
      </c>
    </row>
    <row r="144" spans="1:6" x14ac:dyDescent="0.25">
      <c r="A144" s="7" t="s">
        <v>25</v>
      </c>
      <c r="B144" s="78">
        <v>40</v>
      </c>
      <c r="C144" s="78">
        <v>27232469</v>
      </c>
      <c r="D144" s="96">
        <f t="shared" si="9"/>
        <v>680811.72499999998</v>
      </c>
      <c r="E144" s="80">
        <v>36</v>
      </c>
      <c r="F144" s="81">
        <v>2.064635732808509</v>
      </c>
    </row>
    <row r="145" spans="1:6" x14ac:dyDescent="0.25">
      <c r="A145" s="7" t="s">
        <v>26</v>
      </c>
      <c r="B145" s="78">
        <v>57</v>
      </c>
      <c r="C145" s="78">
        <v>32318444</v>
      </c>
      <c r="D145" s="96">
        <f t="shared" si="9"/>
        <v>566990.24561403506</v>
      </c>
      <c r="E145" s="80">
        <v>34</v>
      </c>
      <c r="F145" s="81">
        <v>2.0785974460899168</v>
      </c>
    </row>
    <row r="146" spans="1:6" x14ac:dyDescent="0.25">
      <c r="A146" s="7" t="s">
        <v>27</v>
      </c>
      <c r="B146" s="78">
        <v>50</v>
      </c>
      <c r="C146" s="78">
        <v>21528682</v>
      </c>
      <c r="D146" s="96">
        <f t="shared" si="9"/>
        <v>430573.64</v>
      </c>
      <c r="E146" s="80">
        <v>34</v>
      </c>
      <c r="F146" s="81">
        <v>2.16</v>
      </c>
    </row>
    <row r="147" spans="1:6" x14ac:dyDescent="0.25">
      <c r="A147" s="7" t="s">
        <v>28</v>
      </c>
      <c r="B147" s="78">
        <v>164</v>
      </c>
      <c r="C147" s="78">
        <v>106470038</v>
      </c>
      <c r="D147" s="96">
        <f t="shared" si="9"/>
        <v>649207.54878048785</v>
      </c>
      <c r="E147" s="80">
        <v>34</v>
      </c>
      <c r="F147" s="81">
        <v>2.4700000000000002</v>
      </c>
    </row>
    <row r="148" spans="1:6" x14ac:dyDescent="0.25">
      <c r="A148" s="7" t="s">
        <v>29</v>
      </c>
      <c r="B148" s="78">
        <v>63</v>
      </c>
      <c r="C148" s="78">
        <v>38468505</v>
      </c>
      <c r="D148" s="96">
        <f t="shared" si="9"/>
        <v>610611.19047619053</v>
      </c>
      <c r="E148" s="80">
        <v>36</v>
      </c>
      <c r="F148" s="81">
        <v>2.52</v>
      </c>
    </row>
    <row r="149" spans="1:6" x14ac:dyDescent="0.25">
      <c r="A149" s="7" t="s">
        <v>30</v>
      </c>
      <c r="B149" s="78">
        <v>111</v>
      </c>
      <c r="C149" s="78">
        <v>74308657</v>
      </c>
      <c r="D149" s="96">
        <f t="shared" si="9"/>
        <v>669447.36036036036</v>
      </c>
      <c r="E149" s="80">
        <v>33</v>
      </c>
      <c r="F149" s="81">
        <v>2.5299999999999998</v>
      </c>
    </row>
    <row r="150" spans="1:6" x14ac:dyDescent="0.25">
      <c r="A150" s="7" t="s">
        <v>31</v>
      </c>
      <c r="B150" s="78">
        <v>86</v>
      </c>
      <c r="C150" s="78">
        <v>49040307</v>
      </c>
      <c r="D150" s="96">
        <f t="shared" si="9"/>
        <v>570236.12790697673</v>
      </c>
      <c r="E150" s="80">
        <v>30</v>
      </c>
      <c r="F150" s="81">
        <v>2.57</v>
      </c>
    </row>
    <row r="151" spans="1:6" x14ac:dyDescent="0.25">
      <c r="A151" s="7"/>
      <c r="B151" s="78"/>
      <c r="C151" s="78"/>
      <c r="D151" s="96"/>
      <c r="E151" s="80"/>
      <c r="F151" s="81"/>
    </row>
    <row r="152" spans="1:6" x14ac:dyDescent="0.25">
      <c r="A152" s="29" t="s">
        <v>0</v>
      </c>
      <c r="B152" s="83">
        <f>SUM(B139:B151)</f>
        <v>912</v>
      </c>
      <c r="C152" s="83">
        <f>SUM(C139:C151)</f>
        <v>553836359</v>
      </c>
      <c r="D152" s="97">
        <f>C152/B152</f>
        <v>607276.70942982461</v>
      </c>
      <c r="E152" s="85">
        <f>(($C139*E139)+($C140*E140)+($C141*E141)+($C142*E142)+($C143*E143)+($C144*E144)+($C145*E145)+($C146*E146)+($C147*E147)+($C148*E148)+($C149*E149)+($C150*E150))/$C152</f>
        <v>33.28237616844509</v>
      </c>
      <c r="F152" s="86">
        <f>(($C139*F139)+($C140*F140)+($C141*F141)+($C142*F142)+($C143*F143)+($C144*F144)+($C145*F145)+($C146*F146)+($C147*F147)+($C148*F148)+($C149*F149)+($C150*F150))/$C152</f>
        <v>2.3565146904520944</v>
      </c>
    </row>
    <row r="153" spans="1:6" x14ac:dyDescent="0.25">
      <c r="A153" s="7"/>
      <c r="B153" s="33"/>
      <c r="C153" s="33"/>
      <c r="D153" s="93"/>
      <c r="E153" s="35"/>
      <c r="F153" s="35"/>
    </row>
    <row r="154" spans="1:6" x14ac:dyDescent="0.25">
      <c r="A154" s="9" t="s">
        <v>59</v>
      </c>
      <c r="B154" s="18"/>
      <c r="C154" s="23"/>
      <c r="D154" s="94"/>
      <c r="E154" s="57"/>
      <c r="F154" s="14"/>
    </row>
    <row r="155" spans="1:6" x14ac:dyDescent="0.25">
      <c r="A155" s="7" t="s">
        <v>20</v>
      </c>
      <c r="B155" s="105">
        <v>0</v>
      </c>
      <c r="C155" s="105">
        <v>0</v>
      </c>
      <c r="D155" s="105">
        <v>0</v>
      </c>
      <c r="E155" s="106">
        <v>0</v>
      </c>
      <c r="F155" s="107">
        <v>0</v>
      </c>
    </row>
    <row r="156" spans="1:6" x14ac:dyDescent="0.25">
      <c r="A156" s="7" t="s">
        <v>21</v>
      </c>
      <c r="B156" s="105">
        <v>0</v>
      </c>
      <c r="C156" s="105">
        <v>0</v>
      </c>
      <c r="D156" s="105">
        <v>0</v>
      </c>
      <c r="E156" s="106">
        <v>0</v>
      </c>
      <c r="F156" s="107">
        <v>0</v>
      </c>
    </row>
    <row r="157" spans="1:6" x14ac:dyDescent="0.25">
      <c r="A157" s="7" t="s">
        <v>22</v>
      </c>
      <c r="B157" s="105">
        <v>0</v>
      </c>
      <c r="C157" s="105">
        <v>0</v>
      </c>
      <c r="D157" s="105">
        <v>0</v>
      </c>
      <c r="E157" s="106">
        <v>0</v>
      </c>
      <c r="F157" s="107">
        <v>0</v>
      </c>
    </row>
    <row r="158" spans="1:6" x14ac:dyDescent="0.25">
      <c r="A158" s="7" t="s">
        <v>23</v>
      </c>
      <c r="B158" s="105">
        <v>0</v>
      </c>
      <c r="C158" s="105">
        <v>0</v>
      </c>
      <c r="D158" s="105">
        <v>0</v>
      </c>
      <c r="E158" s="106">
        <v>0</v>
      </c>
      <c r="F158" s="107">
        <v>0</v>
      </c>
    </row>
    <row r="159" spans="1:6" x14ac:dyDescent="0.25">
      <c r="A159" s="7" t="s">
        <v>24</v>
      </c>
      <c r="B159" s="105">
        <v>0</v>
      </c>
      <c r="C159" s="105">
        <v>0</v>
      </c>
      <c r="D159" s="105">
        <v>0</v>
      </c>
      <c r="E159" s="106">
        <v>0</v>
      </c>
      <c r="F159" s="107">
        <v>0</v>
      </c>
    </row>
    <row r="160" spans="1:6" x14ac:dyDescent="0.25">
      <c r="A160" s="7" t="s">
        <v>25</v>
      </c>
      <c r="B160" s="105">
        <v>0</v>
      </c>
      <c r="C160" s="105">
        <v>0</v>
      </c>
      <c r="D160" s="105">
        <v>0</v>
      </c>
      <c r="E160" s="106">
        <v>0</v>
      </c>
      <c r="F160" s="107">
        <v>0</v>
      </c>
    </row>
    <row r="161" spans="1:6" x14ac:dyDescent="0.25">
      <c r="A161" s="7" t="s">
        <v>26</v>
      </c>
      <c r="B161" s="105">
        <v>0</v>
      </c>
      <c r="C161" s="105">
        <v>0</v>
      </c>
      <c r="D161" s="105">
        <v>0</v>
      </c>
      <c r="E161" s="106">
        <v>0</v>
      </c>
      <c r="F161" s="107">
        <v>0</v>
      </c>
    </row>
    <row r="162" spans="1:6" x14ac:dyDescent="0.25">
      <c r="A162" s="7" t="s">
        <v>27</v>
      </c>
      <c r="B162" s="105">
        <v>0</v>
      </c>
      <c r="C162" s="105">
        <v>0</v>
      </c>
      <c r="D162" s="105">
        <v>0</v>
      </c>
      <c r="E162" s="106">
        <v>0</v>
      </c>
      <c r="F162" s="107">
        <v>0</v>
      </c>
    </row>
    <row r="163" spans="1:6" x14ac:dyDescent="0.25">
      <c r="A163" s="7" t="s">
        <v>28</v>
      </c>
      <c r="B163" s="78">
        <v>143</v>
      </c>
      <c r="C163" s="78">
        <v>96042959</v>
      </c>
      <c r="D163" s="96">
        <f>C163/B163</f>
        <v>671629.08391608391</v>
      </c>
      <c r="E163" s="80">
        <v>39</v>
      </c>
      <c r="F163" s="81">
        <v>2.14</v>
      </c>
    </row>
    <row r="164" spans="1:6" x14ac:dyDescent="0.25">
      <c r="A164" s="7" t="s">
        <v>29</v>
      </c>
      <c r="B164" s="78">
        <v>194</v>
      </c>
      <c r="C164" s="78">
        <v>119046278</v>
      </c>
      <c r="D164" s="96">
        <f>C164/B164</f>
        <v>613640.60824742273</v>
      </c>
      <c r="E164" s="80">
        <v>38</v>
      </c>
      <c r="F164" s="81">
        <v>2.15</v>
      </c>
    </row>
    <row r="165" spans="1:6" x14ac:dyDescent="0.25">
      <c r="A165" s="7" t="s">
        <v>30</v>
      </c>
      <c r="B165" s="78">
        <v>290</v>
      </c>
      <c r="C165" s="78">
        <v>166242487</v>
      </c>
      <c r="D165" s="96">
        <f>C165/B165</f>
        <v>573249.95517241384</v>
      </c>
      <c r="E165" s="80">
        <v>38</v>
      </c>
      <c r="F165" s="81">
        <v>2.15</v>
      </c>
    </row>
    <row r="166" spans="1:6" x14ac:dyDescent="0.25">
      <c r="A166" s="7" t="s">
        <v>31</v>
      </c>
      <c r="B166" s="78">
        <v>264</v>
      </c>
      <c r="C166" s="78">
        <v>153081946</v>
      </c>
      <c r="D166" s="96">
        <f>C166/B166</f>
        <v>579855.85606060608</v>
      </c>
      <c r="E166" s="80">
        <v>36</v>
      </c>
      <c r="F166" s="81">
        <v>2.15</v>
      </c>
    </row>
    <row r="167" spans="1:6" x14ac:dyDescent="0.25">
      <c r="A167" s="7"/>
      <c r="B167" s="78"/>
      <c r="C167" s="78"/>
      <c r="D167" s="96"/>
      <c r="E167" s="80"/>
      <c r="F167" s="81"/>
    </row>
    <row r="168" spans="1:6" x14ac:dyDescent="0.25">
      <c r="A168" s="29" t="s">
        <v>0</v>
      </c>
      <c r="B168" s="83">
        <f>SUM(B155:B167)</f>
        <v>891</v>
      </c>
      <c r="C168" s="83">
        <f>SUM(C155:C167)</f>
        <v>534413670</v>
      </c>
      <c r="D168" s="97">
        <f>C168/B168</f>
        <v>599790.87542087538</v>
      </c>
      <c r="E168" s="85">
        <f>(($C155*E155)+($C156*E156)+($C157*E157)+($C158*E158)+($C159*E159)+($C160*E160)+($C161*E161)+($C162*E162)+($C163*E163)+($C164*E164)+($C165*E165)+($C166*E166))/$C168</f>
        <v>37.606819688949948</v>
      </c>
      <c r="F168" s="86">
        <f>(($C155*F155)+($C156*F156)+($C157*F157)+($C158*F158)+($C159*F159)+($C160*F160)+($C161*F161)+($C162*F162)+($C163*F163)+($C164*F164)+($C165*F165)+($C166*F166))/$C168</f>
        <v>2.1482028349125124</v>
      </c>
    </row>
    <row r="169" spans="1:6" x14ac:dyDescent="0.25">
      <c r="A169" s="7"/>
      <c r="B169" s="33"/>
      <c r="C169" s="33"/>
      <c r="D169" s="93"/>
      <c r="E169" s="35"/>
      <c r="F169" s="35"/>
    </row>
    <row r="170" spans="1:6" x14ac:dyDescent="0.25">
      <c r="A170" s="9" t="s">
        <v>55</v>
      </c>
      <c r="B170" s="18"/>
      <c r="C170" s="23"/>
      <c r="D170" s="94"/>
      <c r="E170" s="57"/>
      <c r="F170" s="14"/>
    </row>
    <row r="171" spans="1:6" x14ac:dyDescent="0.25">
      <c r="A171" s="7" t="s">
        <v>20</v>
      </c>
      <c r="B171" s="105">
        <v>0</v>
      </c>
      <c r="C171" s="105">
        <v>0</v>
      </c>
      <c r="D171" s="105">
        <v>0</v>
      </c>
      <c r="E171" s="106">
        <v>0</v>
      </c>
      <c r="F171" s="107">
        <v>0</v>
      </c>
    </row>
    <row r="172" spans="1:6" x14ac:dyDescent="0.25">
      <c r="A172" s="7" t="s">
        <v>21</v>
      </c>
      <c r="B172" s="105">
        <v>0</v>
      </c>
      <c r="C172" s="105">
        <v>0</v>
      </c>
      <c r="D172" s="105">
        <v>0</v>
      </c>
      <c r="E172" s="106">
        <v>0</v>
      </c>
      <c r="F172" s="107">
        <v>0</v>
      </c>
    </row>
    <row r="173" spans="1:6" x14ac:dyDescent="0.25">
      <c r="A173" s="7" t="s">
        <v>22</v>
      </c>
      <c r="B173" s="105">
        <v>0</v>
      </c>
      <c r="C173" s="105">
        <v>0</v>
      </c>
      <c r="D173" s="105">
        <v>0</v>
      </c>
      <c r="E173" s="106">
        <v>0</v>
      </c>
      <c r="F173" s="107">
        <v>0</v>
      </c>
    </row>
    <row r="174" spans="1:6" x14ac:dyDescent="0.25">
      <c r="A174" s="7" t="s">
        <v>23</v>
      </c>
      <c r="B174" s="105">
        <v>0</v>
      </c>
      <c r="C174" s="105">
        <v>0</v>
      </c>
      <c r="D174" s="105">
        <v>0</v>
      </c>
      <c r="E174" s="106">
        <v>0</v>
      </c>
      <c r="F174" s="107">
        <v>0</v>
      </c>
    </row>
    <row r="175" spans="1:6" x14ac:dyDescent="0.25">
      <c r="A175" s="7" t="s">
        <v>24</v>
      </c>
      <c r="B175" s="78">
        <v>2</v>
      </c>
      <c r="C175" s="78">
        <v>6900634</v>
      </c>
      <c r="D175" s="96">
        <f>C175/B175</f>
        <v>3450317</v>
      </c>
      <c r="E175" s="80">
        <v>36</v>
      </c>
      <c r="F175" s="81">
        <v>1.73</v>
      </c>
    </row>
    <row r="176" spans="1:6" x14ac:dyDescent="0.25">
      <c r="A176" s="7" t="s">
        <v>25</v>
      </c>
      <c r="B176" s="105">
        <v>0</v>
      </c>
      <c r="C176" s="105">
        <v>0</v>
      </c>
      <c r="D176" s="105">
        <v>0</v>
      </c>
      <c r="E176" s="106">
        <v>0</v>
      </c>
      <c r="F176" s="107">
        <v>0</v>
      </c>
    </row>
    <row r="177" spans="1:6" x14ac:dyDescent="0.25">
      <c r="A177" s="7" t="s">
        <v>26</v>
      </c>
      <c r="B177" s="78">
        <v>2</v>
      </c>
      <c r="C177" s="78">
        <v>13270603</v>
      </c>
      <c r="D177" s="96">
        <f>C177/B177</f>
        <v>6635301.5</v>
      </c>
      <c r="E177" s="80">
        <v>24</v>
      </c>
      <c r="F177" s="81">
        <v>1.7357729886124993</v>
      </c>
    </row>
    <row r="178" spans="1:6" x14ac:dyDescent="0.25">
      <c r="A178" s="7" t="s">
        <v>27</v>
      </c>
      <c r="B178" s="78">
        <v>3</v>
      </c>
      <c r="C178" s="78">
        <v>8558275</v>
      </c>
      <c r="D178" s="96">
        <f>C178/B178</f>
        <v>2852758.3333333335</v>
      </c>
      <c r="E178" s="80">
        <v>36</v>
      </c>
      <c r="F178" s="81">
        <v>1.86</v>
      </c>
    </row>
    <row r="179" spans="1:6" x14ac:dyDescent="0.25">
      <c r="A179" s="7" t="s">
        <v>28</v>
      </c>
      <c r="B179" s="78">
        <v>6</v>
      </c>
      <c r="C179" s="78">
        <v>23274810</v>
      </c>
      <c r="D179" s="96">
        <f>C179/B179</f>
        <v>3879135</v>
      </c>
      <c r="E179" s="80">
        <v>34</v>
      </c>
      <c r="F179" s="81">
        <v>1.69</v>
      </c>
    </row>
    <row r="180" spans="1:6" x14ac:dyDescent="0.25">
      <c r="A180" s="7" t="s">
        <v>29</v>
      </c>
      <c r="B180" s="78">
        <v>8</v>
      </c>
      <c r="C180" s="78">
        <v>22083882</v>
      </c>
      <c r="D180" s="96">
        <f>C180/B180</f>
        <v>2760485.25</v>
      </c>
      <c r="E180" s="80">
        <v>30</v>
      </c>
      <c r="F180" s="81">
        <v>1.82</v>
      </c>
    </row>
    <row r="181" spans="1:6" x14ac:dyDescent="0.25">
      <c r="A181" s="7" t="s">
        <v>30</v>
      </c>
      <c r="B181" s="78">
        <v>8</v>
      </c>
      <c r="C181" s="78">
        <v>28726767</v>
      </c>
      <c r="D181" s="96">
        <f>C181/B181</f>
        <v>3590845.875</v>
      </c>
      <c r="E181" s="80">
        <v>34</v>
      </c>
      <c r="F181" s="81">
        <v>1.74</v>
      </c>
    </row>
    <row r="182" spans="1:6" x14ac:dyDescent="0.25">
      <c r="A182" s="7" t="s">
        <v>31</v>
      </c>
      <c r="B182" s="105">
        <v>0</v>
      </c>
      <c r="C182" s="105">
        <v>0</v>
      </c>
      <c r="D182" s="105">
        <v>0</v>
      </c>
      <c r="E182" s="106">
        <v>0</v>
      </c>
      <c r="F182" s="107">
        <v>0</v>
      </c>
    </row>
    <row r="183" spans="1:6" x14ac:dyDescent="0.25">
      <c r="A183" s="7"/>
      <c r="B183" s="78"/>
      <c r="C183" s="78"/>
      <c r="D183" s="96"/>
      <c r="E183" s="80"/>
      <c r="F183" s="81"/>
    </row>
    <row r="184" spans="1:6" x14ac:dyDescent="0.25">
      <c r="A184" s="29" t="s">
        <v>0</v>
      </c>
      <c r="B184" s="83">
        <f>SUM(B171:B183)</f>
        <v>29</v>
      </c>
      <c r="C184" s="83">
        <f>SUM(C171:C183)</f>
        <v>102814971</v>
      </c>
      <c r="D184" s="97">
        <f>C184/B184</f>
        <v>3545343.8275862071</v>
      </c>
      <c r="E184" s="85">
        <f>(($C171*E171)+($C172*E172)+($C173*E173)+($C174*E174)+($C175*E175)+($C176*E176)+($C177*E177)+($C178*E178)+($C179*E179)+($C180*E180)+($C181*E181)+($C182*E182))/$C184</f>
        <v>32.150816577091675</v>
      </c>
      <c r="F184" s="86">
        <f>(($C171*F171)+($C172*F172)+($C173*F173)+($C174*F174)+($C175*F175)+($C176*F176)+($C177*F177)+($C178*F178)+($C179*F179)+($C180*F180)+($C181*F181)+($C182*F182))/$C184</f>
        <v>1.7546366012202637</v>
      </c>
    </row>
    <row r="185" spans="1:6" x14ac:dyDescent="0.25">
      <c r="A185" s="36"/>
      <c r="B185" s="37"/>
      <c r="C185" s="37"/>
      <c r="D185" s="100"/>
      <c r="E185" s="59"/>
      <c r="F185" s="60"/>
    </row>
    <row r="186" spans="1:6" x14ac:dyDescent="0.25">
      <c r="A186" s="40"/>
      <c r="B186" s="42"/>
      <c r="C186" s="42"/>
      <c r="D186" s="101"/>
      <c r="E186" s="61"/>
      <c r="F186" s="108"/>
    </row>
    <row r="187" spans="1:6" x14ac:dyDescent="0.25">
      <c r="A187" s="90" t="s">
        <v>0</v>
      </c>
      <c r="B187" s="70">
        <f>B24+B40+B88+B184+B56+B72+B104+B120+B136+B152+B168</f>
        <v>24582</v>
      </c>
      <c r="C187" s="70">
        <f>C24+C40+C88+C184+C56+C72+C104+C120+C136+C152+C168</f>
        <v>13420334992</v>
      </c>
      <c r="D187" s="102">
        <f>C187/B187</f>
        <v>545941.54226669925</v>
      </c>
      <c r="E187" s="72">
        <f>(($C24*E24)+($C40*E40)+($C56*E56)+($C72*E72)+($C88*E88)+($C104*E104)+($C120*E120)+($C136*E136)+($C152*E152)+($C168*E168)+($C184*E184))/$C187</f>
        <v>42.421994753959268</v>
      </c>
      <c r="F187" s="123">
        <f>(($C24*F24)+($C40*F40)+($C56*F56)+($C72*F72)+($C88*F88)+($C104*F104)+($C120*F120)+($C136*F136)+($C152*F152)+($C168*F168)+($C184*F184))/$C187</f>
        <v>1.9783154787887696</v>
      </c>
    </row>
    <row r="188" spans="1:6" x14ac:dyDescent="0.25">
      <c r="A188" s="41"/>
      <c r="B188" s="43"/>
      <c r="C188" s="43"/>
      <c r="D188" s="103"/>
      <c r="E188" s="63"/>
      <c r="F188" s="109"/>
    </row>
    <row r="189" spans="1:6" x14ac:dyDescent="0.25">
      <c r="A189" s="10"/>
      <c r="B189" s="2"/>
      <c r="C189" s="3"/>
      <c r="D189" s="4"/>
      <c r="E189" s="55"/>
      <c r="F189" s="56"/>
    </row>
    <row r="190" spans="1:6" x14ac:dyDescent="0.25">
      <c r="A190" s="1" t="s">
        <v>58</v>
      </c>
      <c r="B190" s="2"/>
      <c r="C190" s="3"/>
      <c r="D190" s="4"/>
      <c r="E190" s="55"/>
      <c r="F190" s="56"/>
    </row>
    <row r="191" spans="1:6" x14ac:dyDescent="0.25">
      <c r="A191" s="110" t="s">
        <v>7</v>
      </c>
      <c r="B191" s="111" t="s">
        <v>51</v>
      </c>
      <c r="C191" s="112" t="s">
        <v>3</v>
      </c>
      <c r="D191" s="61" t="s">
        <v>11</v>
      </c>
      <c r="E191" s="113" t="s">
        <v>13</v>
      </c>
      <c r="F191" s="62" t="s">
        <v>15</v>
      </c>
    </row>
    <row r="192" spans="1:6" x14ac:dyDescent="0.25">
      <c r="A192" s="114"/>
      <c r="B192" s="115" t="s">
        <v>9</v>
      </c>
      <c r="C192" s="116" t="s">
        <v>50</v>
      </c>
      <c r="D192" s="117" t="s">
        <v>52</v>
      </c>
      <c r="E192" s="118" t="s">
        <v>52</v>
      </c>
      <c r="F192" s="119" t="s">
        <v>60</v>
      </c>
    </row>
    <row r="193" spans="1:6" x14ac:dyDescent="0.25">
      <c r="A193" s="41"/>
      <c r="B193" s="120" t="s">
        <v>4</v>
      </c>
      <c r="C193" s="120" t="s">
        <v>5</v>
      </c>
      <c r="D193" s="121" t="s">
        <v>6</v>
      </c>
      <c r="E193" s="122" t="s">
        <v>17</v>
      </c>
      <c r="F193" s="122" t="s">
        <v>18</v>
      </c>
    </row>
    <row r="194" spans="1:6" x14ac:dyDescent="0.25">
      <c r="A194" s="32"/>
      <c r="B194" s="87"/>
      <c r="C194" s="87"/>
      <c r="D194" s="98"/>
      <c r="E194" s="88"/>
      <c r="F194" s="89"/>
    </row>
    <row r="195" spans="1:6" x14ac:dyDescent="0.25">
      <c r="A195" s="9" t="s">
        <v>32</v>
      </c>
      <c r="B195" s="78"/>
      <c r="C195" s="78"/>
      <c r="D195" s="99"/>
      <c r="E195" s="80"/>
      <c r="F195" s="81"/>
    </row>
    <row r="196" spans="1:6" x14ac:dyDescent="0.25">
      <c r="A196" s="7" t="s">
        <v>20</v>
      </c>
      <c r="B196" s="105">
        <v>0</v>
      </c>
      <c r="C196" s="105">
        <v>0</v>
      </c>
      <c r="D196" s="105">
        <v>0</v>
      </c>
      <c r="E196" s="106">
        <v>0</v>
      </c>
      <c r="F196" s="107">
        <v>0</v>
      </c>
    </row>
    <row r="197" spans="1:6" x14ac:dyDescent="0.25">
      <c r="A197" s="7" t="s">
        <v>21</v>
      </c>
      <c r="B197" s="105">
        <v>0</v>
      </c>
      <c r="C197" s="105">
        <v>0</v>
      </c>
      <c r="D197" s="105">
        <v>0</v>
      </c>
      <c r="E197" s="106">
        <v>0</v>
      </c>
      <c r="F197" s="107">
        <v>0</v>
      </c>
    </row>
    <row r="198" spans="1:6" x14ac:dyDescent="0.25">
      <c r="A198" s="7" t="s">
        <v>22</v>
      </c>
      <c r="B198" s="105">
        <v>0</v>
      </c>
      <c r="C198" s="105">
        <v>0</v>
      </c>
      <c r="D198" s="105">
        <v>0</v>
      </c>
      <c r="E198" s="106">
        <v>0</v>
      </c>
      <c r="F198" s="107">
        <v>0</v>
      </c>
    </row>
    <row r="199" spans="1:6" x14ac:dyDescent="0.25">
      <c r="A199" s="7" t="s">
        <v>23</v>
      </c>
      <c r="B199" s="105">
        <v>0</v>
      </c>
      <c r="C199" s="105">
        <v>0</v>
      </c>
      <c r="D199" s="105">
        <v>0</v>
      </c>
      <c r="E199" s="106">
        <v>0</v>
      </c>
      <c r="F199" s="107">
        <v>0</v>
      </c>
    </row>
    <row r="200" spans="1:6" x14ac:dyDescent="0.25">
      <c r="A200" s="7" t="s">
        <v>24</v>
      </c>
      <c r="B200" s="105">
        <v>0</v>
      </c>
      <c r="C200" s="105">
        <v>0</v>
      </c>
      <c r="D200" s="105">
        <v>0</v>
      </c>
      <c r="E200" s="106">
        <v>0</v>
      </c>
      <c r="F200" s="107">
        <v>0</v>
      </c>
    </row>
    <row r="201" spans="1:6" x14ac:dyDescent="0.25">
      <c r="A201" s="7" t="s">
        <v>25</v>
      </c>
      <c r="B201" s="105">
        <v>0</v>
      </c>
      <c r="C201" s="105">
        <v>0</v>
      </c>
      <c r="D201" s="105">
        <v>0</v>
      </c>
      <c r="E201" s="106">
        <v>0</v>
      </c>
      <c r="F201" s="107">
        <v>0</v>
      </c>
    </row>
    <row r="202" spans="1:6" x14ac:dyDescent="0.25">
      <c r="A202" s="7" t="s">
        <v>26</v>
      </c>
      <c r="B202" s="105">
        <v>0</v>
      </c>
      <c r="C202" s="105">
        <v>0</v>
      </c>
      <c r="D202" s="105">
        <v>0</v>
      </c>
      <c r="E202" s="106">
        <v>0</v>
      </c>
      <c r="F202" s="107">
        <v>0</v>
      </c>
    </row>
    <row r="203" spans="1:6" x14ac:dyDescent="0.25">
      <c r="A203" s="7" t="s">
        <v>27</v>
      </c>
      <c r="B203" s="78">
        <v>1</v>
      </c>
      <c r="C203" s="78">
        <v>2544662</v>
      </c>
      <c r="D203" s="96">
        <f>C203/B203</f>
        <v>2544662</v>
      </c>
      <c r="E203" s="80">
        <v>240</v>
      </c>
      <c r="F203" s="81">
        <v>7.9</v>
      </c>
    </row>
    <row r="204" spans="1:6" x14ac:dyDescent="0.25">
      <c r="A204" s="7" t="s">
        <v>28</v>
      </c>
      <c r="B204" s="78">
        <v>2</v>
      </c>
      <c r="C204" s="78">
        <v>9153309</v>
      </c>
      <c r="D204" s="96">
        <f>C204/B204</f>
        <v>4576654.5</v>
      </c>
      <c r="E204" s="80">
        <v>240</v>
      </c>
      <c r="F204" s="81">
        <v>7.3</v>
      </c>
    </row>
    <row r="205" spans="1:6" x14ac:dyDescent="0.25">
      <c r="A205" s="7" t="s">
        <v>29</v>
      </c>
      <c r="B205" s="78">
        <v>5</v>
      </c>
      <c r="C205" s="78">
        <v>16079475</v>
      </c>
      <c r="D205" s="96">
        <f>C205/B205</f>
        <v>3215895</v>
      </c>
      <c r="E205" s="80">
        <v>270</v>
      </c>
      <c r="F205" s="81">
        <v>7.61</v>
      </c>
    </row>
    <row r="206" spans="1:6" x14ac:dyDescent="0.25">
      <c r="A206" s="7" t="s">
        <v>30</v>
      </c>
      <c r="B206" s="78">
        <v>3</v>
      </c>
      <c r="C206" s="78">
        <v>222292237</v>
      </c>
      <c r="D206" s="96">
        <f>C206/B206</f>
        <v>74097412.333333328</v>
      </c>
      <c r="E206" s="80">
        <v>33</v>
      </c>
      <c r="F206" s="81">
        <v>7.36</v>
      </c>
    </row>
    <row r="207" spans="1:6" x14ac:dyDescent="0.25">
      <c r="A207" s="7" t="s">
        <v>31</v>
      </c>
      <c r="B207" s="78">
        <v>8</v>
      </c>
      <c r="C207" s="78">
        <v>226903733</v>
      </c>
      <c r="D207" s="96">
        <f>C207/B207</f>
        <v>28362966.625</v>
      </c>
      <c r="E207" s="80">
        <v>26</v>
      </c>
      <c r="F207" s="81">
        <v>7.32</v>
      </c>
    </row>
    <row r="208" spans="1:6" x14ac:dyDescent="0.25">
      <c r="A208" s="7"/>
      <c r="B208" s="78"/>
      <c r="C208" s="78"/>
      <c r="D208" s="96"/>
      <c r="E208" s="80"/>
      <c r="F208" s="81"/>
    </row>
    <row r="209" spans="1:6" x14ac:dyDescent="0.25">
      <c r="A209" s="29" t="s">
        <v>0</v>
      </c>
      <c r="B209" s="83">
        <f>SUM(B196:B208)</f>
        <v>19</v>
      </c>
      <c r="C209" s="83">
        <f>SUM(C196:C208)</f>
        <v>476973416</v>
      </c>
      <c r="D209" s="97">
        <f>C209/B209</f>
        <v>25103864</v>
      </c>
      <c r="E209" s="85">
        <f>(($C196*E196)+($C197*E197)+($C198*E198)+($C199*E199)+($C200*E200)+($C201*E201)+($C202*E202)+($C203*E203)+($C204*E204)+($C205*E205)+($C206*E206)+($C207*E207))/$C209</f>
        <v>42.736369544335361</v>
      </c>
      <c r="F209" s="86">
        <f>(($C196*F196)+($C197*F197)+($C198*F198)+($C199*F199)+($C200*F200)+($C201*F201)+($C202*F202)+($C203*F203)+($C204*F204)+($C205*F205)+($C206*F206)+($C207*F207))/$C209</f>
        <v>7.3511287264907024</v>
      </c>
    </row>
    <row r="210" spans="1:6" x14ac:dyDescent="0.25">
      <c r="A210" s="7"/>
      <c r="B210" s="33"/>
      <c r="C210" s="33"/>
      <c r="D210" s="93"/>
      <c r="E210" s="35"/>
      <c r="F210" s="35"/>
    </row>
    <row r="211" spans="1:6" x14ac:dyDescent="0.25">
      <c r="A211" s="9" t="s">
        <v>59</v>
      </c>
      <c r="B211" s="18"/>
      <c r="C211" s="23"/>
      <c r="D211" s="94"/>
      <c r="E211" s="57"/>
      <c r="F211" s="14"/>
    </row>
    <row r="212" spans="1:6" x14ac:dyDescent="0.25">
      <c r="A212" s="7" t="s">
        <v>20</v>
      </c>
      <c r="B212" s="105">
        <v>0</v>
      </c>
      <c r="C212" s="105">
        <v>0</v>
      </c>
      <c r="D212" s="105">
        <v>0</v>
      </c>
      <c r="E212" s="106">
        <v>0</v>
      </c>
      <c r="F212" s="107">
        <v>0</v>
      </c>
    </row>
    <row r="213" spans="1:6" x14ac:dyDescent="0.25">
      <c r="A213" s="7" t="s">
        <v>21</v>
      </c>
      <c r="B213" s="105">
        <v>0</v>
      </c>
      <c r="C213" s="105">
        <v>0</v>
      </c>
      <c r="D213" s="105">
        <v>0</v>
      </c>
      <c r="E213" s="106">
        <v>0</v>
      </c>
      <c r="F213" s="107">
        <v>0</v>
      </c>
    </row>
    <row r="214" spans="1:6" x14ac:dyDescent="0.25">
      <c r="A214" s="7" t="s">
        <v>22</v>
      </c>
      <c r="B214" s="105">
        <v>0</v>
      </c>
      <c r="C214" s="105">
        <v>0</v>
      </c>
      <c r="D214" s="105">
        <v>0</v>
      </c>
      <c r="E214" s="106">
        <v>0</v>
      </c>
      <c r="F214" s="107">
        <v>0</v>
      </c>
    </row>
    <row r="215" spans="1:6" x14ac:dyDescent="0.25">
      <c r="A215" s="7" t="s">
        <v>23</v>
      </c>
      <c r="B215" s="105">
        <v>0</v>
      </c>
      <c r="C215" s="105">
        <v>0</v>
      </c>
      <c r="D215" s="105">
        <v>0</v>
      </c>
      <c r="E215" s="106">
        <v>0</v>
      </c>
      <c r="F215" s="107">
        <v>0</v>
      </c>
    </row>
    <row r="216" spans="1:6" x14ac:dyDescent="0.25">
      <c r="A216" s="7" t="s">
        <v>24</v>
      </c>
      <c r="B216" s="105">
        <v>0</v>
      </c>
      <c r="C216" s="105">
        <v>0</v>
      </c>
      <c r="D216" s="105">
        <v>0</v>
      </c>
      <c r="E216" s="106">
        <v>0</v>
      </c>
      <c r="F216" s="107">
        <v>0</v>
      </c>
    </row>
    <row r="217" spans="1:6" x14ac:dyDescent="0.25">
      <c r="A217" s="7" t="s">
        <v>25</v>
      </c>
      <c r="B217" s="105">
        <v>0</v>
      </c>
      <c r="C217" s="105">
        <v>0</v>
      </c>
      <c r="D217" s="105">
        <v>0</v>
      </c>
      <c r="E217" s="106">
        <v>0</v>
      </c>
      <c r="F217" s="107">
        <v>0</v>
      </c>
    </row>
    <row r="218" spans="1:6" x14ac:dyDescent="0.25">
      <c r="A218" s="7" t="s">
        <v>26</v>
      </c>
      <c r="B218" s="105">
        <v>0</v>
      </c>
      <c r="C218" s="105">
        <v>0</v>
      </c>
      <c r="D218" s="105">
        <v>0</v>
      </c>
      <c r="E218" s="106">
        <v>0</v>
      </c>
      <c r="F218" s="107">
        <v>0</v>
      </c>
    </row>
    <row r="219" spans="1:6" x14ac:dyDescent="0.25">
      <c r="A219" s="7" t="s">
        <v>27</v>
      </c>
      <c r="B219" s="78">
        <v>1</v>
      </c>
      <c r="C219" s="78">
        <v>6075506</v>
      </c>
      <c r="D219" s="96">
        <f>C219/B219</f>
        <v>6075506</v>
      </c>
      <c r="E219" s="80">
        <v>300</v>
      </c>
      <c r="F219" s="81">
        <v>7.4</v>
      </c>
    </row>
    <row r="220" spans="1:6" x14ac:dyDescent="0.25">
      <c r="A220" s="7" t="s">
        <v>28</v>
      </c>
      <c r="B220" s="78">
        <v>1</v>
      </c>
      <c r="C220" s="78">
        <v>2435899</v>
      </c>
      <c r="D220" s="96">
        <f>C220/B220</f>
        <v>2435899</v>
      </c>
      <c r="E220" s="80">
        <v>300</v>
      </c>
      <c r="F220" s="81">
        <v>7.42</v>
      </c>
    </row>
    <row r="221" spans="1:6" x14ac:dyDescent="0.25">
      <c r="A221" s="7" t="s">
        <v>29</v>
      </c>
      <c r="B221" s="78">
        <v>6</v>
      </c>
      <c r="C221" s="78">
        <v>20414959</v>
      </c>
      <c r="D221" s="96">
        <f>C221/B221</f>
        <v>3402493.1666666665</v>
      </c>
      <c r="E221" s="80">
        <v>280</v>
      </c>
      <c r="F221" s="81">
        <v>7.34</v>
      </c>
    </row>
    <row r="222" spans="1:6" x14ac:dyDescent="0.25">
      <c r="A222" s="7" t="s">
        <v>30</v>
      </c>
      <c r="B222" s="78">
        <v>7</v>
      </c>
      <c r="C222" s="78">
        <v>27631584</v>
      </c>
      <c r="D222" s="96">
        <f>C222/B222</f>
        <v>3947369.1428571427</v>
      </c>
      <c r="E222" s="80">
        <v>288</v>
      </c>
      <c r="F222" s="81">
        <v>7.12</v>
      </c>
    </row>
    <row r="223" spans="1:6" x14ac:dyDescent="0.25">
      <c r="A223" s="7" t="s">
        <v>31</v>
      </c>
      <c r="B223" s="78">
        <v>19</v>
      </c>
      <c r="C223" s="78">
        <v>91933032</v>
      </c>
      <c r="D223" s="96">
        <f>C223/B223</f>
        <v>4838580.6315789474</v>
      </c>
      <c r="E223" s="80">
        <v>276</v>
      </c>
      <c r="F223" s="81">
        <v>7.08</v>
      </c>
    </row>
    <row r="224" spans="1:6" x14ac:dyDescent="0.25">
      <c r="A224" s="7"/>
      <c r="B224" s="78"/>
      <c r="C224" s="78"/>
      <c r="D224" s="96"/>
      <c r="E224" s="80"/>
      <c r="F224" s="81"/>
    </row>
    <row r="225" spans="1:6" x14ac:dyDescent="0.25">
      <c r="A225" s="29" t="s">
        <v>0</v>
      </c>
      <c r="B225" s="83">
        <f>SUM(B212:B224)</f>
        <v>34</v>
      </c>
      <c r="C225" s="83">
        <f>SUM(C212:C224)</f>
        <v>148490980</v>
      </c>
      <c r="D225" s="97">
        <f>C225/B225</f>
        <v>4367381.7647058824</v>
      </c>
      <c r="E225" s="85">
        <f>(($C212*E212)+($C213*E213)+($C214*E214)+($C215*E215)+($C216*E216)+($C217*E217)+($C218*E218)+($C219*E219)+($C220*E220)+($C221*E221)+($C222*E222)+($C223*E223))/$C225</f>
        <v>280.15858635992572</v>
      </c>
      <c r="F225" s="86">
        <f>(($C212*F212)+($C213*F213)+($C214*F214)+($C215*F215)+($C216*F216)+($C217*F217)+($C218*F218)+($C219*F219)+($C220*F220)+($C221*F221)+($C222*F222)+($C223*F223))/$C225</f>
        <v>7.1418591127892084</v>
      </c>
    </row>
    <row r="226" spans="1:6" x14ac:dyDescent="0.25">
      <c r="A226" s="36"/>
      <c r="B226" s="37"/>
      <c r="C226" s="37"/>
      <c r="D226" s="100"/>
      <c r="E226" s="59"/>
      <c r="F226" s="60"/>
    </row>
    <row r="227" spans="1:6" x14ac:dyDescent="0.25">
      <c r="A227" s="40"/>
      <c r="B227" s="42"/>
      <c r="C227" s="42"/>
      <c r="D227" s="101"/>
      <c r="E227" s="61"/>
      <c r="F227" s="108"/>
    </row>
    <row r="228" spans="1:6" x14ac:dyDescent="0.25">
      <c r="A228" s="90" t="s">
        <v>0</v>
      </c>
      <c r="B228" s="70">
        <f>B225+B209</f>
        <v>53</v>
      </c>
      <c r="C228" s="70">
        <f>C225+C209</f>
        <v>625464396</v>
      </c>
      <c r="D228" s="102">
        <f>C228/B228</f>
        <v>11801215.018867925</v>
      </c>
      <c r="E228" s="72">
        <f>(($C209*E209)+($C225*E225))/$C228</f>
        <v>99.10257979416626</v>
      </c>
      <c r="F228" s="73">
        <f>(($C209*F209)+($C225*F225))/$C228</f>
        <v>7.3014462022391449</v>
      </c>
    </row>
    <row r="229" spans="1:6" x14ac:dyDescent="0.25">
      <c r="A229" s="41"/>
      <c r="B229" s="43"/>
      <c r="C229" s="43"/>
      <c r="D229" s="103"/>
      <c r="E229" s="63"/>
      <c r="F229" s="109"/>
    </row>
    <row r="230" spans="1:6" x14ac:dyDescent="0.25">
      <c r="A230" s="10"/>
      <c r="B230" s="2"/>
      <c r="C230" s="3"/>
      <c r="D230" s="4"/>
      <c r="E230" s="55"/>
      <c r="F230" s="56"/>
    </row>
    <row r="231" spans="1:6" x14ac:dyDescent="0.25">
      <c r="A231" s="1"/>
      <c r="B231" s="2"/>
      <c r="C231" s="3"/>
      <c r="D231" s="4"/>
      <c r="E231" s="55"/>
      <c r="F231" s="56"/>
    </row>
    <row r="232" spans="1:6" x14ac:dyDescent="0.25">
      <c r="A232" s="1"/>
      <c r="B232" s="2"/>
      <c r="C232" s="3"/>
      <c r="D232" s="4"/>
      <c r="E232" s="55"/>
      <c r="F232" s="56"/>
    </row>
    <row r="233" spans="1:6" x14ac:dyDescent="0.25">
      <c r="A233" s="1"/>
      <c r="B233" s="2"/>
      <c r="C233" s="3"/>
      <c r="D233" s="4"/>
      <c r="E233" s="55"/>
      <c r="F233" s="56"/>
    </row>
    <row r="234" spans="1:6" x14ac:dyDescent="0.25">
      <c r="A234" s="1"/>
      <c r="B234" s="2"/>
      <c r="C234" s="3"/>
      <c r="D234" s="4"/>
      <c r="E234" s="55"/>
      <c r="F234" s="56"/>
    </row>
    <row r="235" spans="1:6" x14ac:dyDescent="0.25">
      <c r="A235" s="1"/>
      <c r="B235" s="2"/>
      <c r="C235" s="3"/>
      <c r="D235" s="4"/>
      <c r="E235" s="55"/>
      <c r="F235" s="56"/>
    </row>
    <row r="236" spans="1:6" x14ac:dyDescent="0.25">
      <c r="A236" s="1"/>
      <c r="B236" s="2"/>
      <c r="C236" s="3"/>
      <c r="D236" s="4"/>
      <c r="E236" s="55"/>
      <c r="F236" s="56"/>
    </row>
    <row r="237" spans="1:6" x14ac:dyDescent="0.25">
      <c r="A237" s="1"/>
      <c r="B237" s="2"/>
      <c r="C237" s="3"/>
      <c r="D237" s="4"/>
      <c r="E237" s="55"/>
      <c r="F237" s="56"/>
    </row>
    <row r="238" spans="1:6" x14ac:dyDescent="0.25">
      <c r="A238" s="1"/>
      <c r="B238" s="2"/>
      <c r="C238" s="3"/>
      <c r="D238" s="4"/>
      <c r="E238" s="55"/>
      <c r="F238" s="56"/>
    </row>
    <row r="239" spans="1:6" x14ac:dyDescent="0.25">
      <c r="A239" s="1"/>
      <c r="B239" s="2"/>
      <c r="C239" s="3"/>
      <c r="D239" s="4"/>
      <c r="E239" s="55"/>
      <c r="F239" s="56"/>
    </row>
    <row r="240" spans="1:6" x14ac:dyDescent="0.25">
      <c r="A240" s="1"/>
      <c r="B240" s="2"/>
      <c r="C240" s="3"/>
      <c r="D240" s="4"/>
      <c r="E240" s="55"/>
      <c r="F240" s="56"/>
    </row>
    <row r="241" spans="1:6" x14ac:dyDescent="0.25">
      <c r="A241" s="1"/>
      <c r="B241" s="2"/>
      <c r="C241" s="3"/>
      <c r="D241" s="4"/>
      <c r="E241" s="55"/>
      <c r="F241" s="56"/>
    </row>
    <row r="242" spans="1:6" x14ac:dyDescent="0.25">
      <c r="A242" s="1"/>
      <c r="B242" s="2"/>
      <c r="C242" s="3"/>
      <c r="D242" s="4"/>
      <c r="E242" s="55"/>
      <c r="F242" s="56"/>
    </row>
    <row r="243" spans="1:6" x14ac:dyDescent="0.25">
      <c r="A243" s="1"/>
      <c r="B243" s="2"/>
      <c r="C243" s="3"/>
      <c r="D243" s="4"/>
      <c r="E243" s="55"/>
      <c r="F243" s="56"/>
    </row>
    <row r="244" spans="1:6" x14ac:dyDescent="0.25">
      <c r="A244" s="1"/>
      <c r="B244" s="2"/>
      <c r="C244" s="3"/>
      <c r="D244" s="4"/>
      <c r="E244" s="55"/>
      <c r="F244" s="56"/>
    </row>
    <row r="245" spans="1:6" x14ac:dyDescent="0.25">
      <c r="A245" s="1"/>
      <c r="B245" s="2"/>
      <c r="C245" s="3"/>
      <c r="D245" s="4"/>
      <c r="E245" s="55"/>
      <c r="F245" s="56"/>
    </row>
    <row r="246" spans="1:6" x14ac:dyDescent="0.25">
      <c r="A246" s="104"/>
      <c r="B246" s="104"/>
      <c r="C246" s="104"/>
      <c r="D246" s="104"/>
      <c r="E246" s="104"/>
      <c r="F246" s="104"/>
    </row>
    <row r="247" spans="1:6" x14ac:dyDescent="0.25">
      <c r="A247" s="104"/>
      <c r="B247" s="104"/>
      <c r="C247" s="104"/>
      <c r="D247" s="104"/>
      <c r="E247" s="104"/>
      <c r="F247" s="104"/>
    </row>
    <row r="248" spans="1:6" x14ac:dyDescent="0.25">
      <c r="A248" s="104"/>
      <c r="B248" s="104"/>
      <c r="C248" s="104"/>
      <c r="D248" s="104"/>
      <c r="E248" s="104"/>
      <c r="F248" s="104"/>
    </row>
    <row r="249" spans="1:6" x14ac:dyDescent="0.25">
      <c r="A249" s="104"/>
      <c r="B249" s="104"/>
      <c r="C249" s="104"/>
      <c r="D249" s="104"/>
      <c r="E249" s="104"/>
      <c r="F249" s="104"/>
    </row>
    <row r="250" spans="1:6" x14ac:dyDescent="0.25">
      <c r="A250" s="104"/>
      <c r="B250" s="104"/>
      <c r="C250" s="104"/>
      <c r="D250" s="104"/>
      <c r="E250" s="104"/>
      <c r="F250" s="104"/>
    </row>
    <row r="251" spans="1:6" x14ac:dyDescent="0.25">
      <c r="A251" s="104"/>
      <c r="B251" s="104"/>
      <c r="C251" s="104"/>
      <c r="D251" s="104"/>
      <c r="E251" s="104"/>
      <c r="F251" s="104"/>
    </row>
    <row r="252" spans="1:6" x14ac:dyDescent="0.25">
      <c r="A252" s="104"/>
      <c r="B252" s="104"/>
      <c r="C252" s="104"/>
      <c r="D252" s="104"/>
      <c r="E252" s="104"/>
      <c r="F252" s="104"/>
    </row>
    <row r="253" spans="1:6" x14ac:dyDescent="0.25">
      <c r="A253" s="104"/>
      <c r="B253" s="104"/>
      <c r="C253" s="104"/>
      <c r="D253" s="104"/>
      <c r="E253" s="104"/>
      <c r="F253" s="104"/>
    </row>
    <row r="254" spans="1:6" x14ac:dyDescent="0.25">
      <c r="A254" s="104"/>
      <c r="B254" s="104"/>
      <c r="C254" s="104"/>
      <c r="D254" s="104"/>
      <c r="E254" s="104"/>
      <c r="F254" s="104"/>
    </row>
    <row r="255" spans="1:6" x14ac:dyDescent="0.25">
      <c r="A255" s="104"/>
      <c r="B255" s="104"/>
      <c r="C255" s="104"/>
      <c r="D255" s="104"/>
      <c r="E255" s="104"/>
      <c r="F255" s="104"/>
    </row>
    <row r="256" spans="1:6" x14ac:dyDescent="0.25">
      <c r="A256" s="104"/>
      <c r="B256" s="104"/>
      <c r="C256" s="104"/>
      <c r="D256" s="104"/>
      <c r="E256" s="104"/>
      <c r="F256" s="104"/>
    </row>
    <row r="257" spans="1:6" x14ac:dyDescent="0.25">
      <c r="A257" s="104"/>
      <c r="B257" s="104"/>
      <c r="C257" s="104"/>
      <c r="D257" s="104"/>
      <c r="E257" s="104"/>
      <c r="F257" s="104"/>
    </row>
    <row r="258" spans="1:6" x14ac:dyDescent="0.25">
      <c r="A258" s="104"/>
      <c r="B258" s="104"/>
      <c r="C258" s="104"/>
      <c r="D258" s="104"/>
      <c r="E258" s="104"/>
      <c r="F258" s="104"/>
    </row>
    <row r="259" spans="1:6" x14ac:dyDescent="0.25">
      <c r="A259" s="104"/>
      <c r="B259" s="104"/>
      <c r="C259" s="104"/>
      <c r="D259" s="104"/>
      <c r="E259" s="104"/>
      <c r="F259" s="104"/>
    </row>
    <row r="260" spans="1:6" x14ac:dyDescent="0.25">
      <c r="A260" s="104"/>
      <c r="B260" s="104"/>
      <c r="C260" s="104"/>
      <c r="D260" s="104"/>
      <c r="E260" s="104"/>
      <c r="F260" s="104"/>
    </row>
    <row r="261" spans="1:6" x14ac:dyDescent="0.25">
      <c r="A261" s="104"/>
      <c r="B261" s="104"/>
      <c r="C261" s="104"/>
      <c r="D261" s="104"/>
      <c r="E261" s="104"/>
      <c r="F261" s="104"/>
    </row>
    <row r="262" spans="1:6" x14ac:dyDescent="0.25">
      <c r="A262" s="104"/>
      <c r="B262" s="104"/>
      <c r="C262" s="104"/>
      <c r="D262" s="104"/>
      <c r="E262" s="104"/>
      <c r="F262" s="104"/>
    </row>
    <row r="263" spans="1:6" x14ac:dyDescent="0.25">
      <c r="A263" s="104"/>
      <c r="B263" s="104"/>
      <c r="C263" s="104"/>
      <c r="D263" s="104"/>
      <c r="E263" s="104"/>
      <c r="F263" s="104"/>
    </row>
    <row r="264" spans="1:6" x14ac:dyDescent="0.25">
      <c r="A264" s="104"/>
      <c r="B264" s="104"/>
      <c r="C264" s="104"/>
      <c r="D264" s="104"/>
      <c r="E264" s="104"/>
      <c r="F264" s="104"/>
    </row>
    <row r="265" spans="1:6" x14ac:dyDescent="0.25">
      <c r="A265" s="104"/>
      <c r="B265" s="104"/>
      <c r="C265" s="104"/>
      <c r="D265" s="104"/>
      <c r="E265" s="104"/>
      <c r="F265" s="104"/>
    </row>
    <row r="266" spans="1:6" x14ac:dyDescent="0.25">
      <c r="A266" s="104"/>
      <c r="B266" s="104"/>
      <c r="C266" s="104"/>
      <c r="D266" s="104"/>
      <c r="E266" s="104"/>
      <c r="F266" s="104"/>
    </row>
    <row r="267" spans="1:6" x14ac:dyDescent="0.25">
      <c r="A267" s="104"/>
      <c r="B267" s="104"/>
      <c r="C267" s="104"/>
      <c r="D267" s="104"/>
      <c r="E267" s="104"/>
      <c r="F267" s="104"/>
    </row>
    <row r="268" spans="1:6" x14ac:dyDescent="0.25">
      <c r="A268" s="104"/>
      <c r="B268" s="104"/>
      <c r="C268" s="104"/>
      <c r="D268" s="104"/>
      <c r="E268" s="104"/>
      <c r="F268" s="104"/>
    </row>
    <row r="269" spans="1:6" x14ac:dyDescent="0.25">
      <c r="A269" s="104"/>
      <c r="B269" s="104"/>
      <c r="C269" s="104"/>
      <c r="D269" s="104"/>
      <c r="E269" s="104"/>
      <c r="F269" s="104"/>
    </row>
    <row r="270" spans="1:6" x14ac:dyDescent="0.25">
      <c r="A270" s="104"/>
      <c r="B270" s="104"/>
      <c r="C270" s="104"/>
      <c r="D270" s="104"/>
      <c r="E270" s="104"/>
      <c r="F270" s="104"/>
    </row>
    <row r="271" spans="1:6" x14ac:dyDescent="0.25">
      <c r="A271" s="104"/>
      <c r="B271" s="104"/>
      <c r="C271" s="104"/>
      <c r="D271" s="104"/>
      <c r="E271" s="104"/>
      <c r="F271" s="104"/>
    </row>
    <row r="272" spans="1:6" x14ac:dyDescent="0.25">
      <c r="A272" s="104"/>
      <c r="B272" s="104"/>
      <c r="C272" s="104"/>
      <c r="D272" s="104"/>
      <c r="E272" s="104"/>
      <c r="F272" s="104"/>
    </row>
    <row r="273" spans="1:6" x14ac:dyDescent="0.25">
      <c r="A273" s="104"/>
      <c r="B273" s="104"/>
      <c r="C273" s="104"/>
      <c r="D273" s="104"/>
      <c r="E273" s="104"/>
      <c r="F273" s="104"/>
    </row>
    <row r="274" spans="1:6" x14ac:dyDescent="0.25">
      <c r="A274" s="104"/>
      <c r="B274" s="104"/>
      <c r="C274" s="104"/>
      <c r="D274" s="104"/>
      <c r="E274" s="104"/>
      <c r="F274" s="104"/>
    </row>
    <row r="275" spans="1:6" x14ac:dyDescent="0.25">
      <c r="A275" s="104"/>
      <c r="B275" s="104"/>
      <c r="C275" s="104"/>
      <c r="D275" s="104"/>
      <c r="E275" s="104"/>
      <c r="F275" s="104"/>
    </row>
    <row r="276" spans="1:6" x14ac:dyDescent="0.25">
      <c r="A276" s="104"/>
      <c r="B276" s="104"/>
      <c r="C276" s="104"/>
      <c r="D276" s="104"/>
      <c r="E276" s="104"/>
      <c r="F276" s="104"/>
    </row>
    <row r="277" spans="1:6" x14ac:dyDescent="0.25">
      <c r="A277" s="104"/>
      <c r="B277" s="104"/>
      <c r="C277" s="104"/>
      <c r="D277" s="104"/>
      <c r="E277" s="104"/>
      <c r="F277" s="104"/>
    </row>
    <row r="278" spans="1:6" x14ac:dyDescent="0.25">
      <c r="A278" s="104"/>
      <c r="B278" s="104"/>
      <c r="C278" s="104"/>
      <c r="D278" s="104"/>
      <c r="E278" s="104"/>
      <c r="F278" s="104"/>
    </row>
    <row r="279" spans="1:6" x14ac:dyDescent="0.25">
      <c r="A279" s="104"/>
      <c r="B279" s="104"/>
      <c r="C279" s="104"/>
      <c r="D279" s="104"/>
      <c r="E279" s="104"/>
      <c r="F279" s="104"/>
    </row>
    <row r="280" spans="1:6" x14ac:dyDescent="0.25">
      <c r="A280" s="104"/>
      <c r="B280" s="104"/>
      <c r="C280" s="104"/>
      <c r="D280" s="104"/>
      <c r="E280" s="104"/>
      <c r="F280" s="104"/>
    </row>
    <row r="281" spans="1:6" x14ac:dyDescent="0.25">
      <c r="A281" s="104"/>
      <c r="B281" s="104"/>
      <c r="C281" s="104"/>
      <c r="D281" s="104"/>
      <c r="E281" s="104"/>
      <c r="F281" s="104"/>
    </row>
    <row r="282" spans="1:6" x14ac:dyDescent="0.25">
      <c r="A282" s="104"/>
      <c r="B282" s="104"/>
      <c r="C282" s="104"/>
      <c r="D282" s="104"/>
      <c r="E282" s="104"/>
      <c r="F282" s="104"/>
    </row>
  </sheetData>
  <phoneticPr fontId="5" type="noConversion"/>
  <printOptions horizontalCentered="1"/>
  <pageMargins left="0.78740157480314965" right="0.78740157480314965" top="0.98425196850393704" bottom="0.98425196850393704" header="0" footer="0"/>
  <pageSetup paperSize="9" scale="60" fitToHeight="2" orientation="portrait" horizontalDpi="300" verticalDpi="300" r:id="rId1"/>
  <headerFooter alignWithMargins="0"/>
  <rowBreaks count="1" manualBreakCount="1">
    <brk id="88" max="5" man="1"/>
  </rowBreaks>
  <ignoredErrors>
    <ignoredError sqref="D11:F230" numberStoredAsText="1" unlockedFormula="1"/>
    <ignoredError sqref="B8:F10 B231:F247 B11:C230"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19"/>
  <sheetViews>
    <sheetView workbookViewId="0">
      <selection activeCell="A4" sqref="A4"/>
    </sheetView>
  </sheetViews>
  <sheetFormatPr baseColWidth="10" defaultRowHeight="13.2" x14ac:dyDescent="0.25"/>
  <cols>
    <col min="1" max="1" width="19.6640625" customWidth="1"/>
    <col min="2" max="3" width="13.33203125" customWidth="1"/>
    <col min="4" max="5" width="13.6640625" customWidth="1"/>
    <col min="6" max="6" width="13.33203125" customWidth="1"/>
  </cols>
  <sheetData>
    <row r="1" spans="1:6" s="5" customFormat="1" ht="3.75" customHeight="1" x14ac:dyDescent="0.2">
      <c r="A1" s="1"/>
      <c r="B1" s="2"/>
      <c r="C1" s="3"/>
      <c r="D1" s="4"/>
      <c r="E1" s="55"/>
      <c r="F1" s="56"/>
    </row>
    <row r="2" spans="1:6" s="5" customFormat="1" x14ac:dyDescent="0.25">
      <c r="A2" s="11" t="s">
        <v>46</v>
      </c>
      <c r="B2" s="2"/>
      <c r="C2" s="3"/>
      <c r="D2" s="4"/>
      <c r="E2" s="55"/>
      <c r="F2" s="56"/>
    </row>
    <row r="3" spans="1:6" s="5" customFormat="1" ht="10.199999999999999" x14ac:dyDescent="0.2">
      <c r="A3" s="1" t="s">
        <v>49</v>
      </c>
      <c r="B3" s="2"/>
      <c r="C3" s="3"/>
      <c r="D3" s="4"/>
      <c r="E3" s="55"/>
      <c r="F3" s="56"/>
    </row>
    <row r="4" spans="1:6" s="5" customFormat="1" ht="6" customHeight="1" x14ac:dyDescent="0.2">
      <c r="A4" s="1"/>
      <c r="B4" s="2"/>
      <c r="C4" s="3"/>
      <c r="D4" s="4"/>
      <c r="E4" s="55"/>
      <c r="F4" s="56"/>
    </row>
    <row r="5" spans="1:6" s="5" customFormat="1" ht="10.199999999999999" x14ac:dyDescent="0.2">
      <c r="A5" s="6" t="s">
        <v>7</v>
      </c>
      <c r="B5" s="15" t="s">
        <v>8</v>
      </c>
      <c r="C5" s="19" t="s">
        <v>3</v>
      </c>
      <c r="D5" s="24" t="s">
        <v>11</v>
      </c>
      <c r="E5" s="20" t="s">
        <v>13</v>
      </c>
      <c r="F5" s="13" t="s">
        <v>15</v>
      </c>
    </row>
    <row r="6" spans="1:6" s="5" customFormat="1" ht="10.199999999999999" x14ac:dyDescent="0.2">
      <c r="A6" s="7"/>
      <c r="B6" s="16" t="s">
        <v>9</v>
      </c>
      <c r="C6" s="21" t="s">
        <v>50</v>
      </c>
      <c r="D6" s="25" t="s">
        <v>12</v>
      </c>
      <c r="E6" s="22" t="s">
        <v>14</v>
      </c>
      <c r="F6" s="14" t="s">
        <v>16</v>
      </c>
    </row>
    <row r="7" spans="1:6" s="5" customFormat="1" ht="10.199999999999999" x14ac:dyDescent="0.2">
      <c r="A7" s="8"/>
      <c r="B7" s="17" t="s">
        <v>4</v>
      </c>
      <c r="C7" s="17" t="s">
        <v>5</v>
      </c>
      <c r="D7" s="26" t="s">
        <v>6</v>
      </c>
      <c r="E7" s="12" t="s">
        <v>17</v>
      </c>
      <c r="F7" s="12" t="s">
        <v>18</v>
      </c>
    </row>
    <row r="8" spans="1:6" s="5" customFormat="1" ht="10.199999999999999" x14ac:dyDescent="0.2">
      <c r="A8" s="7"/>
      <c r="B8" s="33"/>
      <c r="C8" s="33"/>
      <c r="D8" s="34"/>
      <c r="E8" s="35"/>
      <c r="F8" s="35"/>
    </row>
    <row r="9" spans="1:6" s="5" customFormat="1" ht="10.199999999999999" x14ac:dyDescent="0.2">
      <c r="A9" s="9" t="s">
        <v>19</v>
      </c>
      <c r="B9" s="18"/>
      <c r="C9" s="23"/>
      <c r="D9" s="28"/>
      <c r="E9" s="57"/>
      <c r="F9" s="14"/>
    </row>
    <row r="10" spans="1:6" s="5" customFormat="1" ht="10.199999999999999" x14ac:dyDescent="0.2">
      <c r="A10" s="7" t="s">
        <v>20</v>
      </c>
      <c r="B10" s="74">
        <v>275</v>
      </c>
      <c r="C10" s="74">
        <v>115544095</v>
      </c>
      <c r="D10" s="75">
        <v>420.16034545454545</v>
      </c>
      <c r="E10" s="76">
        <v>32</v>
      </c>
      <c r="F10" s="77">
        <v>2.2999999999999998</v>
      </c>
    </row>
    <row r="11" spans="1:6" s="5" customFormat="1" ht="10.199999999999999" x14ac:dyDescent="0.2">
      <c r="A11" s="7" t="s">
        <v>21</v>
      </c>
      <c r="B11" s="78">
        <v>79</v>
      </c>
      <c r="C11" s="78">
        <v>35368408</v>
      </c>
      <c r="D11" s="79">
        <v>447.70136708860764</v>
      </c>
      <c r="E11" s="80">
        <v>32</v>
      </c>
      <c r="F11" s="81">
        <v>2.2999999999999998</v>
      </c>
    </row>
    <row r="12" spans="1:6" s="5" customFormat="1" ht="10.199999999999999" x14ac:dyDescent="0.2">
      <c r="A12" s="7" t="s">
        <v>22</v>
      </c>
      <c r="B12" s="74">
        <v>88</v>
      </c>
      <c r="C12" s="74">
        <v>39123284</v>
      </c>
      <c r="D12" s="75">
        <v>444.5827727272727</v>
      </c>
      <c r="E12" s="76">
        <v>41</v>
      </c>
      <c r="F12" s="77">
        <v>2.2999999999999998</v>
      </c>
    </row>
    <row r="13" spans="1:6" s="5" customFormat="1" ht="10.199999999999999" x14ac:dyDescent="0.2">
      <c r="A13" s="7" t="s">
        <v>23</v>
      </c>
      <c r="B13" s="78">
        <v>384</v>
      </c>
      <c r="C13" s="78">
        <v>179349224</v>
      </c>
      <c r="D13" s="79">
        <v>467.05527083333328</v>
      </c>
      <c r="E13" s="80">
        <v>46</v>
      </c>
      <c r="F13" s="81">
        <v>2.2999999999999998</v>
      </c>
    </row>
    <row r="14" spans="1:6" s="5" customFormat="1" ht="10.199999999999999" x14ac:dyDescent="0.2">
      <c r="A14" s="7" t="s">
        <v>24</v>
      </c>
      <c r="B14" s="74">
        <v>188</v>
      </c>
      <c r="C14" s="74">
        <v>88953962</v>
      </c>
      <c r="D14" s="75">
        <v>473.15937234042553</v>
      </c>
      <c r="E14" s="76">
        <v>46</v>
      </c>
      <c r="F14" s="77">
        <v>2.2999999999999998</v>
      </c>
    </row>
    <row r="15" spans="1:6" s="5" customFormat="1" ht="10.199999999999999" x14ac:dyDescent="0.2">
      <c r="A15" s="7" t="s">
        <v>25</v>
      </c>
      <c r="B15" s="78">
        <v>114</v>
      </c>
      <c r="C15" s="78">
        <v>49765451</v>
      </c>
      <c r="D15" s="79">
        <v>436.53904385964915</v>
      </c>
      <c r="E15" s="80">
        <v>44</v>
      </c>
      <c r="F15" s="81">
        <v>2.2999999999999998</v>
      </c>
    </row>
    <row r="16" spans="1:6" s="5" customFormat="1" ht="10.199999999999999" x14ac:dyDescent="0.2">
      <c r="A16" s="7" t="s">
        <v>26</v>
      </c>
      <c r="B16" s="78">
        <v>112</v>
      </c>
      <c r="C16" s="78">
        <v>53089164</v>
      </c>
      <c r="D16" s="79">
        <v>474.01039285714285</v>
      </c>
      <c r="E16" s="80">
        <v>43</v>
      </c>
      <c r="F16" s="81">
        <v>2.2999999999999998</v>
      </c>
    </row>
    <row r="17" spans="1:6" s="5" customFormat="1" ht="10.199999999999999" x14ac:dyDescent="0.2">
      <c r="A17" s="7" t="s">
        <v>27</v>
      </c>
      <c r="B17" s="74">
        <v>248</v>
      </c>
      <c r="C17" s="74">
        <v>119317924</v>
      </c>
      <c r="D17" s="75">
        <v>481.12066129032257</v>
      </c>
      <c r="E17" s="76">
        <v>46</v>
      </c>
      <c r="F17" s="77">
        <v>2.2999999999999998</v>
      </c>
    </row>
    <row r="18" spans="1:6" s="5" customFormat="1" ht="10.199999999999999" x14ac:dyDescent="0.2">
      <c r="A18" s="7" t="s">
        <v>28</v>
      </c>
      <c r="B18" s="78">
        <v>171</v>
      </c>
      <c r="C18" s="78">
        <v>76248019</v>
      </c>
      <c r="D18" s="79">
        <v>445.89484795321636</v>
      </c>
      <c r="E18" s="80">
        <v>43</v>
      </c>
      <c r="F18" s="81">
        <v>2.2999999999999998</v>
      </c>
    </row>
    <row r="19" spans="1:6" s="5" customFormat="1" ht="10.199999999999999" x14ac:dyDescent="0.2">
      <c r="A19" s="7" t="s">
        <v>29</v>
      </c>
      <c r="B19" s="74">
        <v>102</v>
      </c>
      <c r="C19" s="74">
        <v>4011138</v>
      </c>
      <c r="D19" s="75">
        <v>393.24882352941177</v>
      </c>
      <c r="E19" s="76">
        <v>41</v>
      </c>
      <c r="F19" s="77">
        <v>2.2999999999999998</v>
      </c>
    </row>
    <row r="20" spans="1:6" s="5" customFormat="1" ht="10.199999999999999" x14ac:dyDescent="0.2">
      <c r="A20" s="7" t="s">
        <v>30</v>
      </c>
      <c r="B20" s="78">
        <v>184</v>
      </c>
      <c r="C20" s="78">
        <v>118949491</v>
      </c>
      <c r="D20" s="79">
        <v>646.46462499999996</v>
      </c>
      <c r="E20" s="80">
        <v>47</v>
      </c>
      <c r="F20" s="81">
        <v>1.9695259133139125</v>
      </c>
    </row>
    <row r="21" spans="1:6" s="5" customFormat="1" ht="10.199999999999999" x14ac:dyDescent="0.2">
      <c r="A21" s="7" t="s">
        <v>31</v>
      </c>
      <c r="B21" s="74">
        <v>268</v>
      </c>
      <c r="C21" s="74">
        <v>160919828</v>
      </c>
      <c r="D21" s="75">
        <v>600.44711940298509</v>
      </c>
      <c r="E21" s="82">
        <v>42</v>
      </c>
      <c r="F21" s="77">
        <v>1.9</v>
      </c>
    </row>
    <row r="22" spans="1:6" s="5" customFormat="1" ht="10.199999999999999" x14ac:dyDescent="0.2">
      <c r="A22" s="7"/>
      <c r="B22" s="18"/>
      <c r="C22" s="18"/>
      <c r="D22" s="51"/>
      <c r="E22" s="54"/>
      <c r="F22" s="22"/>
    </row>
    <row r="23" spans="1:6" s="50" customFormat="1" ht="10.199999999999999" x14ac:dyDescent="0.2">
      <c r="A23" s="29" t="s">
        <v>0</v>
      </c>
      <c r="B23" s="83">
        <f>SUM(B10:B22)</f>
        <v>2213</v>
      </c>
      <c r="C23" s="83">
        <f>SUM(C10:C22)</f>
        <v>1040639988</v>
      </c>
      <c r="D23" s="84">
        <f>C23/B23</f>
        <v>470239.4884771803</v>
      </c>
      <c r="E23" s="85">
        <f>(($C10*E10)+($C11*E11)+($C12*E12)+($C13*E13)+($C14*E14)+($C15*E15)+($C16*E16)+($C17*E17)+($C18*E18)+($C19*E19)+($C20*E20)+($C21*E21))/$C23</f>
        <v>42.78974528893464</v>
      </c>
      <c r="F23" s="86">
        <f>(($C10*F10)+($C11*F11)+($C12*F12)+($C13*F13)+($C14*F14)+($C15*F15)+($C16*F16)+($C17*F17)+($C18*F18)+($C19*F19)+($C20*F20)+($C21*F21))/$C23</f>
        <v>2.2003712553855852</v>
      </c>
    </row>
    <row r="24" spans="1:6" s="5" customFormat="1" ht="10.199999999999999" x14ac:dyDescent="0.2">
      <c r="A24" s="32"/>
      <c r="B24" s="30"/>
      <c r="C24" s="30"/>
      <c r="D24" s="30"/>
      <c r="E24" s="58"/>
      <c r="F24" s="24"/>
    </row>
    <row r="25" spans="1:6" s="5" customFormat="1" ht="10.199999999999999" x14ac:dyDescent="0.2">
      <c r="A25" s="9" t="s">
        <v>32</v>
      </c>
      <c r="B25" s="18"/>
      <c r="C25" s="18"/>
      <c r="D25" s="52"/>
      <c r="E25" s="54"/>
      <c r="F25" s="22"/>
    </row>
    <row r="26" spans="1:6" s="5" customFormat="1" ht="10.199999999999999" x14ac:dyDescent="0.2">
      <c r="A26" s="7" t="s">
        <v>20</v>
      </c>
      <c r="B26" s="74">
        <v>320</v>
      </c>
      <c r="C26" s="74">
        <v>122097734</v>
      </c>
      <c r="D26" s="75">
        <v>381.55541875</v>
      </c>
      <c r="E26" s="76">
        <v>25</v>
      </c>
      <c r="F26" s="77">
        <v>2.4852992529738511</v>
      </c>
    </row>
    <row r="27" spans="1:6" s="5" customFormat="1" ht="10.199999999999999" x14ac:dyDescent="0.2">
      <c r="A27" s="7" t="s">
        <v>21</v>
      </c>
      <c r="B27" s="78">
        <v>134</v>
      </c>
      <c r="C27" s="78">
        <v>56599263</v>
      </c>
      <c r="D27" s="79">
        <v>422.38255970149254</v>
      </c>
      <c r="E27" s="80">
        <v>26</v>
      </c>
      <c r="F27" s="81">
        <v>2.5040430155424462</v>
      </c>
    </row>
    <row r="28" spans="1:6" s="5" customFormat="1" ht="10.199999999999999" x14ac:dyDescent="0.2">
      <c r="A28" s="7" t="s">
        <v>22</v>
      </c>
      <c r="B28" s="74">
        <v>1046</v>
      </c>
      <c r="C28" s="74">
        <v>394440572</v>
      </c>
      <c r="D28" s="75">
        <v>377.09423709369025</v>
      </c>
      <c r="E28" s="76">
        <v>27</v>
      </c>
      <c r="F28" s="77">
        <v>2.5095189513111245</v>
      </c>
    </row>
    <row r="29" spans="1:6" s="5" customFormat="1" ht="10.199999999999999" x14ac:dyDescent="0.2">
      <c r="A29" s="7" t="s">
        <v>23</v>
      </c>
      <c r="B29" s="78">
        <v>739</v>
      </c>
      <c r="C29" s="78">
        <v>288913021</v>
      </c>
      <c r="D29" s="79">
        <v>390.95131393775375</v>
      </c>
      <c r="E29" s="80">
        <v>26</v>
      </c>
      <c r="F29" s="81">
        <v>2.5019678683848592</v>
      </c>
    </row>
    <row r="30" spans="1:6" s="5" customFormat="1" ht="10.199999999999999" x14ac:dyDescent="0.2">
      <c r="A30" s="7" t="s">
        <v>24</v>
      </c>
      <c r="B30" s="74">
        <v>209</v>
      </c>
      <c r="C30" s="74">
        <v>87755143</v>
      </c>
      <c r="D30" s="75">
        <v>419.88106698564593</v>
      </c>
      <c r="E30" s="76">
        <v>26</v>
      </c>
      <c r="F30" s="77">
        <v>2.5043039950376471</v>
      </c>
    </row>
    <row r="31" spans="1:6" s="5" customFormat="1" ht="10.199999999999999" x14ac:dyDescent="0.2">
      <c r="A31" s="7" t="s">
        <v>25</v>
      </c>
      <c r="B31" s="78">
        <v>171</v>
      </c>
      <c r="C31" s="78">
        <v>63410492</v>
      </c>
      <c r="D31" s="79">
        <v>370.82159064327482</v>
      </c>
      <c r="E31" s="80">
        <v>26</v>
      </c>
      <c r="F31" s="81">
        <v>2.5004857792303521</v>
      </c>
    </row>
    <row r="32" spans="1:6" s="5" customFormat="1" ht="10.199999999999999" x14ac:dyDescent="0.2">
      <c r="A32" s="7" t="s">
        <v>26</v>
      </c>
      <c r="B32" s="78">
        <v>665</v>
      </c>
      <c r="C32" s="78">
        <v>230178175</v>
      </c>
      <c r="D32" s="79">
        <v>346.1325939849624</v>
      </c>
      <c r="E32" s="80">
        <v>26</v>
      </c>
      <c r="F32" s="81">
        <v>2.4944508014280675</v>
      </c>
    </row>
    <row r="33" spans="1:6" s="5" customFormat="1" ht="10.199999999999999" x14ac:dyDescent="0.2">
      <c r="A33" s="7" t="s">
        <v>27</v>
      </c>
      <c r="B33" s="74">
        <v>200</v>
      </c>
      <c r="C33" s="74">
        <v>78006482</v>
      </c>
      <c r="D33" s="75">
        <v>390.03241000000003</v>
      </c>
      <c r="E33" s="76">
        <v>27</v>
      </c>
      <c r="F33" s="77">
        <v>2.5084944863940923</v>
      </c>
    </row>
    <row r="34" spans="1:6" s="5" customFormat="1" ht="10.199999999999999" x14ac:dyDescent="0.2">
      <c r="A34" s="7" t="s">
        <v>28</v>
      </c>
      <c r="B34" s="78">
        <v>235</v>
      </c>
      <c r="C34" s="78">
        <v>87746287</v>
      </c>
      <c r="D34" s="79">
        <v>373.38845531914893</v>
      </c>
      <c r="E34" s="80">
        <v>26</v>
      </c>
      <c r="F34" s="81">
        <v>2.4864052139322999</v>
      </c>
    </row>
    <row r="35" spans="1:6" s="5" customFormat="1" ht="10.199999999999999" x14ac:dyDescent="0.2">
      <c r="A35" s="7" t="s">
        <v>29</v>
      </c>
      <c r="B35" s="74">
        <v>920</v>
      </c>
      <c r="C35" s="74">
        <v>410971661</v>
      </c>
      <c r="D35" s="75">
        <v>446.70832717391306</v>
      </c>
      <c r="E35" s="76">
        <v>27</v>
      </c>
      <c r="F35" s="77">
        <v>2.4467917998365341</v>
      </c>
    </row>
    <row r="36" spans="1:6" s="5" customFormat="1" ht="10.199999999999999" x14ac:dyDescent="0.2">
      <c r="A36" s="7" t="s">
        <v>30</v>
      </c>
      <c r="B36" s="78">
        <v>299</v>
      </c>
      <c r="C36" s="78">
        <v>117841254</v>
      </c>
      <c r="D36" s="79">
        <v>394.11790635451507</v>
      </c>
      <c r="E36" s="80">
        <v>25</v>
      </c>
      <c r="F36" s="81">
        <v>2.4099168505114514</v>
      </c>
    </row>
    <row r="37" spans="1:6" s="5" customFormat="1" ht="10.199999999999999" x14ac:dyDescent="0.2">
      <c r="A37" s="7" t="s">
        <v>31</v>
      </c>
      <c r="B37" s="74">
        <v>620</v>
      </c>
      <c r="C37" s="74">
        <v>242603409</v>
      </c>
      <c r="D37" s="75">
        <v>391.29582096774197</v>
      </c>
      <c r="E37" s="82">
        <v>25</v>
      </c>
      <c r="F37" s="77">
        <v>2.4135332059575472</v>
      </c>
    </row>
    <row r="38" spans="1:6" s="5" customFormat="1" ht="10.199999999999999" x14ac:dyDescent="0.2">
      <c r="A38" s="7"/>
      <c r="B38" s="18"/>
      <c r="C38" s="18"/>
      <c r="D38" s="51"/>
      <c r="E38" s="54"/>
      <c r="F38" s="22"/>
    </row>
    <row r="39" spans="1:6" s="50" customFormat="1" ht="10.199999999999999" x14ac:dyDescent="0.2">
      <c r="A39" s="29" t="s">
        <v>0</v>
      </c>
      <c r="B39" s="83">
        <f>SUM(B26:B38)</f>
        <v>5558</v>
      </c>
      <c r="C39" s="83">
        <f>SUM(C26:C38)</f>
        <v>2180563493</v>
      </c>
      <c r="D39" s="84">
        <f>C39/B39</f>
        <v>392328.80406621087</v>
      </c>
      <c r="E39" s="85">
        <f>(($C26*E26)+($C27*E27)+($C28*E28)+($C29*E29)+($C30*E30)+($C31*E31)+($C32*E32)+($C33*E33)+($C34*E34)+($C35*E35)+($C36*E36)+($C37*E37))/$C39</f>
        <v>26.183840699565451</v>
      </c>
      <c r="F39" s="86">
        <f>(($C26*F26)+($C27*F27)+($C28*F28)+($C29*F29)+($C30*F30)+($C31*F31)+($C32*F32)+($C33*F33)+($C34*F34)+($C35*F35)+($C36*F36)+($C37*F37))/$C39</f>
        <v>2.4761063248709538</v>
      </c>
    </row>
    <row r="40" spans="1:6" s="5" customFormat="1" ht="10.199999999999999" x14ac:dyDescent="0.2">
      <c r="A40" s="32"/>
      <c r="B40" s="30"/>
      <c r="C40" s="30"/>
      <c r="D40" s="30"/>
      <c r="E40" s="58"/>
      <c r="F40" s="24"/>
    </row>
    <row r="41" spans="1:6" s="5" customFormat="1" ht="10.199999999999999" x14ac:dyDescent="0.2">
      <c r="A41" s="9" t="s">
        <v>34</v>
      </c>
      <c r="B41" s="18"/>
      <c r="C41" s="18"/>
      <c r="D41" s="52"/>
      <c r="E41" s="54"/>
      <c r="F41" s="22"/>
    </row>
    <row r="42" spans="1:6" s="5" customFormat="1" ht="10.199999999999999" x14ac:dyDescent="0.2">
      <c r="A42" s="7" t="s">
        <v>20</v>
      </c>
      <c r="B42" s="74">
        <v>324</v>
      </c>
      <c r="C42" s="74">
        <v>118924256</v>
      </c>
      <c r="D42" s="75">
        <v>367.05017283950616</v>
      </c>
      <c r="E42" s="76">
        <v>25</v>
      </c>
      <c r="F42" s="77">
        <v>1.4904186228417524</v>
      </c>
    </row>
    <row r="43" spans="1:6" s="5" customFormat="1" ht="10.199999999999999" x14ac:dyDescent="0.2">
      <c r="A43" s="7" t="s">
        <v>21</v>
      </c>
      <c r="B43" s="78">
        <v>134</v>
      </c>
      <c r="C43" s="78">
        <v>41686119</v>
      </c>
      <c r="D43" s="79">
        <v>311.09044029850747</v>
      </c>
      <c r="E43" s="80">
        <v>25</v>
      </c>
      <c r="F43" s="81">
        <v>1.5208813610113237</v>
      </c>
    </row>
    <row r="44" spans="1:6" s="5" customFormat="1" ht="10.199999999999999" x14ac:dyDescent="0.2">
      <c r="A44" s="7" t="s">
        <v>22</v>
      </c>
      <c r="B44" s="74">
        <v>263</v>
      </c>
      <c r="C44" s="74">
        <v>86599883</v>
      </c>
      <c r="D44" s="75">
        <v>329.27712167300382</v>
      </c>
      <c r="E44" s="76">
        <v>27</v>
      </c>
      <c r="F44" s="77">
        <v>1.5007429080475778</v>
      </c>
    </row>
    <row r="45" spans="1:6" s="5" customFormat="1" ht="10.199999999999999" x14ac:dyDescent="0.2">
      <c r="A45" s="7" t="s">
        <v>23</v>
      </c>
      <c r="B45" s="78">
        <v>589</v>
      </c>
      <c r="C45" s="78">
        <v>196786286</v>
      </c>
      <c r="D45" s="79">
        <v>334.10235314091682</v>
      </c>
      <c r="E45" s="80">
        <v>30</v>
      </c>
      <c r="F45" s="81">
        <v>1.489483167287379</v>
      </c>
    </row>
    <row r="46" spans="1:6" s="5" customFormat="1" ht="10.199999999999999" x14ac:dyDescent="0.2">
      <c r="A46" s="7" t="s">
        <v>24</v>
      </c>
      <c r="B46" s="74">
        <v>760</v>
      </c>
      <c r="C46" s="74">
        <v>245272842</v>
      </c>
      <c r="D46" s="75">
        <v>322.72742368421052</v>
      </c>
      <c r="E46" s="76">
        <v>30</v>
      </c>
      <c r="F46" s="77">
        <v>1.4927860519103049</v>
      </c>
    </row>
    <row r="47" spans="1:6" s="5" customFormat="1" ht="10.199999999999999" x14ac:dyDescent="0.2">
      <c r="A47" s="7" t="s">
        <v>25</v>
      </c>
      <c r="B47" s="78">
        <v>922</v>
      </c>
      <c r="C47" s="78">
        <v>279134229</v>
      </c>
      <c r="D47" s="79">
        <v>302.74862147505422</v>
      </c>
      <c r="E47" s="80">
        <v>30</v>
      </c>
      <c r="F47" s="81">
        <v>1.5097309617302435</v>
      </c>
    </row>
    <row r="48" spans="1:6" s="5" customFormat="1" ht="10.199999999999999" x14ac:dyDescent="0.2">
      <c r="A48" s="7" t="s">
        <v>26</v>
      </c>
      <c r="B48" s="78">
        <v>649</v>
      </c>
      <c r="C48" s="78">
        <v>206599861</v>
      </c>
      <c r="D48" s="79">
        <v>318.33568721109401</v>
      </c>
      <c r="E48" s="80">
        <v>31</v>
      </c>
      <c r="F48" s="81">
        <v>1.4926045001066095</v>
      </c>
    </row>
    <row r="49" spans="1:6" s="5" customFormat="1" ht="10.199999999999999" x14ac:dyDescent="0.2">
      <c r="A49" s="7" t="s">
        <v>27</v>
      </c>
      <c r="B49" s="74">
        <v>426</v>
      </c>
      <c r="C49" s="74">
        <v>126717041</v>
      </c>
      <c r="D49" s="75">
        <v>297.45784272300472</v>
      </c>
      <c r="E49" s="76">
        <v>29</v>
      </c>
      <c r="F49" s="77">
        <v>1.5310605860027935</v>
      </c>
    </row>
    <row r="50" spans="1:6" s="5" customFormat="1" ht="10.199999999999999" x14ac:dyDescent="0.2">
      <c r="A50" s="7" t="s">
        <v>28</v>
      </c>
      <c r="B50" s="78">
        <v>490</v>
      </c>
      <c r="C50" s="78">
        <v>146299231</v>
      </c>
      <c r="D50" s="79">
        <v>298.56985918367349</v>
      </c>
      <c r="E50" s="80">
        <v>29</v>
      </c>
      <c r="F50" s="81">
        <v>1.6441158556055568</v>
      </c>
    </row>
    <row r="51" spans="1:6" s="5" customFormat="1" ht="10.199999999999999" x14ac:dyDescent="0.2">
      <c r="A51" s="7" t="s">
        <v>29</v>
      </c>
      <c r="B51" s="74">
        <v>570</v>
      </c>
      <c r="C51" s="74">
        <v>168589803</v>
      </c>
      <c r="D51" s="75">
        <v>295.77158421052633</v>
      </c>
      <c r="E51" s="76">
        <v>28</v>
      </c>
      <c r="F51" s="77">
        <v>1.7208454713005388</v>
      </c>
    </row>
    <row r="52" spans="1:6" s="5" customFormat="1" ht="10.199999999999999" x14ac:dyDescent="0.2">
      <c r="A52" s="7" t="s">
        <v>30</v>
      </c>
      <c r="B52" s="78">
        <v>452</v>
      </c>
      <c r="C52" s="78">
        <v>138445247</v>
      </c>
      <c r="D52" s="79">
        <v>306.29479424778759</v>
      </c>
      <c r="E52" s="80">
        <v>29</v>
      </c>
      <c r="F52" s="81">
        <v>1.7162237602855372</v>
      </c>
    </row>
    <row r="53" spans="1:6" s="5" customFormat="1" ht="10.199999999999999" x14ac:dyDescent="0.2">
      <c r="A53" s="7" t="s">
        <v>31</v>
      </c>
      <c r="B53" s="74">
        <v>487</v>
      </c>
      <c r="C53" s="74">
        <v>153487316</v>
      </c>
      <c r="D53" s="75">
        <v>315.16902669404516</v>
      </c>
      <c r="E53" s="82">
        <v>28</v>
      </c>
      <c r="F53" s="77">
        <v>1.7194887918295476</v>
      </c>
    </row>
    <row r="54" spans="1:6" s="5" customFormat="1" ht="10.199999999999999" x14ac:dyDescent="0.2">
      <c r="A54" s="7"/>
      <c r="B54" s="18"/>
      <c r="C54" s="18"/>
      <c r="D54" s="51"/>
      <c r="E54" s="54"/>
      <c r="F54" s="22"/>
    </row>
    <row r="55" spans="1:6" s="50" customFormat="1" ht="10.199999999999999" x14ac:dyDescent="0.2">
      <c r="A55" s="29" t="s">
        <v>0</v>
      </c>
      <c r="B55" s="83">
        <f>SUM(B42:B54)</f>
        <v>6066</v>
      </c>
      <c r="C55" s="83">
        <f>SUM(C42:C54)</f>
        <v>1908542114</v>
      </c>
      <c r="D55" s="84">
        <f>C55/B55</f>
        <v>314629.42861852952</v>
      </c>
      <c r="E55" s="85">
        <f>(($C42*E42)+($C43*E43)+($C44*E44)+($C45*E45)+($C46*E46)+($C47*E47)+($C48*E48)+($C49*E49)+($C50*E50)+($C51*E51)+($C52*E52)+($C53*E53))/$C55</f>
        <v>28.998257672190931</v>
      </c>
      <c r="F55" s="86">
        <f>(($C42*F42)+($C43*F43)+($C44*F44)+($C45*F45)+($C46*F46)+($C47*F47)+($C48*F48)+($C49*F49)+($C50*F50)+($C51*F51)+($C52*F52)+($C53*F53))/$C55</f>
        <v>1.5644580264682597</v>
      </c>
    </row>
    <row r="56" spans="1:6" s="5" customFormat="1" ht="10.199999999999999" x14ac:dyDescent="0.2">
      <c r="A56" s="32"/>
      <c r="B56" s="30"/>
      <c r="C56" s="30"/>
      <c r="D56" s="30"/>
      <c r="E56" s="58"/>
      <c r="F56" s="24"/>
    </row>
    <row r="57" spans="1:6" s="5" customFormat="1" ht="10.199999999999999" x14ac:dyDescent="0.2">
      <c r="A57" s="9" t="s">
        <v>35</v>
      </c>
      <c r="B57" s="18"/>
      <c r="C57" s="18"/>
      <c r="D57" s="52"/>
      <c r="E57" s="54"/>
      <c r="F57" s="22"/>
    </row>
    <row r="58" spans="1:6" s="5" customFormat="1" ht="10.199999999999999" x14ac:dyDescent="0.2">
      <c r="A58" s="7" t="s">
        <v>20</v>
      </c>
      <c r="B58" s="74">
        <v>0</v>
      </c>
      <c r="C58" s="74">
        <v>0</v>
      </c>
      <c r="D58" s="79">
        <v>0</v>
      </c>
      <c r="E58" s="76">
        <v>0</v>
      </c>
      <c r="F58" s="91">
        <v>0</v>
      </c>
    </row>
    <row r="59" spans="1:6" s="5" customFormat="1" ht="10.199999999999999" x14ac:dyDescent="0.2">
      <c r="A59" s="7" t="s">
        <v>21</v>
      </c>
      <c r="B59" s="78">
        <v>0</v>
      </c>
      <c r="C59" s="78">
        <v>0</v>
      </c>
      <c r="D59" s="79">
        <v>0</v>
      </c>
      <c r="E59" s="80">
        <v>0</v>
      </c>
      <c r="F59" s="92">
        <v>0</v>
      </c>
    </row>
    <row r="60" spans="1:6" s="5" customFormat="1" ht="10.199999999999999" x14ac:dyDescent="0.2">
      <c r="A60" s="7" t="s">
        <v>22</v>
      </c>
      <c r="B60" s="74">
        <v>0</v>
      </c>
      <c r="C60" s="74">
        <v>0</v>
      </c>
      <c r="D60" s="79">
        <v>0</v>
      </c>
      <c r="E60" s="76">
        <v>0</v>
      </c>
      <c r="F60" s="91">
        <v>0</v>
      </c>
    </row>
    <row r="61" spans="1:6" s="5" customFormat="1" ht="10.199999999999999" x14ac:dyDescent="0.2">
      <c r="A61" s="7" t="s">
        <v>23</v>
      </c>
      <c r="B61" s="78">
        <v>0</v>
      </c>
      <c r="C61" s="78">
        <v>0</v>
      </c>
      <c r="D61" s="79">
        <v>0</v>
      </c>
      <c r="E61" s="80">
        <v>0</v>
      </c>
      <c r="F61" s="92">
        <v>0</v>
      </c>
    </row>
    <row r="62" spans="1:6" s="5" customFormat="1" ht="10.199999999999999" x14ac:dyDescent="0.2">
      <c r="A62" s="7" t="s">
        <v>24</v>
      </c>
      <c r="B62" s="74">
        <v>0</v>
      </c>
      <c r="C62" s="74">
        <v>0</v>
      </c>
      <c r="D62" s="79">
        <v>0</v>
      </c>
      <c r="E62" s="76">
        <v>0</v>
      </c>
      <c r="F62" s="91">
        <v>0</v>
      </c>
    </row>
    <row r="63" spans="1:6" s="5" customFormat="1" ht="10.199999999999999" x14ac:dyDescent="0.2">
      <c r="A63" s="7" t="s">
        <v>25</v>
      </c>
      <c r="B63" s="78">
        <v>0</v>
      </c>
      <c r="C63" s="78">
        <v>0</v>
      </c>
      <c r="D63" s="79">
        <v>0</v>
      </c>
      <c r="E63" s="80">
        <v>0</v>
      </c>
      <c r="F63" s="92">
        <v>0</v>
      </c>
    </row>
    <row r="64" spans="1:6" s="5" customFormat="1" ht="10.199999999999999" x14ac:dyDescent="0.2">
      <c r="A64" s="7" t="s">
        <v>26</v>
      </c>
      <c r="B64" s="78">
        <v>0</v>
      </c>
      <c r="C64" s="78">
        <v>0</v>
      </c>
      <c r="D64" s="79">
        <v>0</v>
      </c>
      <c r="E64" s="80">
        <v>0</v>
      </c>
      <c r="F64" s="92">
        <v>0</v>
      </c>
    </row>
    <row r="65" spans="1:6" s="5" customFormat="1" ht="10.199999999999999" x14ac:dyDescent="0.2">
      <c r="A65" s="7" t="s">
        <v>27</v>
      </c>
      <c r="B65" s="74">
        <v>33</v>
      </c>
      <c r="C65" s="74">
        <v>17674963</v>
      </c>
      <c r="D65" s="75">
        <v>535.60493939393939</v>
      </c>
      <c r="E65" s="76">
        <v>32</v>
      </c>
      <c r="F65" s="77">
        <v>2.0941632353063482</v>
      </c>
    </row>
    <row r="66" spans="1:6" s="5" customFormat="1" ht="10.199999999999999" x14ac:dyDescent="0.2">
      <c r="A66" s="7" t="s">
        <v>28</v>
      </c>
      <c r="B66" s="78">
        <v>74</v>
      </c>
      <c r="C66" s="78">
        <v>42176698</v>
      </c>
      <c r="D66" s="79">
        <v>569.95537837837833</v>
      </c>
      <c r="E66" s="80">
        <v>29</v>
      </c>
      <c r="F66" s="81">
        <v>2.1182886801617329</v>
      </c>
    </row>
    <row r="67" spans="1:6" s="5" customFormat="1" ht="10.199999999999999" x14ac:dyDescent="0.2">
      <c r="A67" s="7" t="s">
        <v>29</v>
      </c>
      <c r="B67" s="74">
        <v>46</v>
      </c>
      <c r="C67" s="74">
        <v>25204795</v>
      </c>
      <c r="D67" s="75">
        <v>547.93032608695648</v>
      </c>
      <c r="E67" s="76">
        <v>33</v>
      </c>
      <c r="F67" s="77">
        <v>2.2334824476850534</v>
      </c>
    </row>
    <row r="68" spans="1:6" s="5" customFormat="1" ht="10.199999999999999" x14ac:dyDescent="0.2">
      <c r="A68" s="7" t="s">
        <v>30</v>
      </c>
      <c r="B68" s="78">
        <v>93</v>
      </c>
      <c r="C68" s="78">
        <v>5629599</v>
      </c>
      <c r="D68" s="79">
        <v>605.33322580645154</v>
      </c>
      <c r="E68" s="80">
        <v>34</v>
      </c>
      <c r="F68" s="81">
        <v>2.304269328241674</v>
      </c>
    </row>
    <row r="69" spans="1:6" s="5" customFormat="1" ht="10.199999999999999" x14ac:dyDescent="0.2">
      <c r="A69" s="7" t="s">
        <v>31</v>
      </c>
      <c r="B69" s="74">
        <v>117</v>
      </c>
      <c r="C69" s="74">
        <v>64316965</v>
      </c>
      <c r="D69" s="75">
        <v>549.71764957264952</v>
      </c>
      <c r="E69" s="82">
        <v>30</v>
      </c>
      <c r="F69" s="77">
        <v>2.4062131038055043</v>
      </c>
    </row>
    <row r="70" spans="1:6" s="5" customFormat="1" ht="10.199999999999999" x14ac:dyDescent="0.2">
      <c r="A70" s="7"/>
      <c r="B70" s="18"/>
      <c r="C70" s="18"/>
      <c r="D70" s="51"/>
      <c r="E70" s="54"/>
      <c r="F70" s="22"/>
    </row>
    <row r="71" spans="1:6" s="50" customFormat="1" ht="10.199999999999999" x14ac:dyDescent="0.2">
      <c r="A71" s="29" t="s">
        <v>0</v>
      </c>
      <c r="B71" s="83">
        <f>SUM(B58:B70)</f>
        <v>363</v>
      </c>
      <c r="C71" s="83">
        <f>SUM(C58:C70)</f>
        <v>155003020</v>
      </c>
      <c r="D71" s="84">
        <f>C71/B71</f>
        <v>427005.56473829201</v>
      </c>
      <c r="E71" s="85">
        <f>(($C58*E58)+($C59*E59)+($C60*E60)+($C61*E61)+($C62*E62)+($C63*E63)+($C64*E64)+($C65*E65)+($C66*E66)+($C67*E67)+($C68*E68)+($C69*E69))/$C71</f>
        <v>30.589059548646212</v>
      </c>
      <c r="F71" s="86">
        <f>(($C58*F58)+($C59*F59)+($C60*F60)+($C61*F61)+($C62*F62)+($C63*F63)+($C64*F64)+($C65*F65)+($C66*F66)+($C67*F67)+($C68*F68)+($C69*F69))/$C71</f>
        <v>2.2604952029708838</v>
      </c>
    </row>
    <row r="72" spans="1:6" s="5" customFormat="1" ht="10.199999999999999" x14ac:dyDescent="0.2">
      <c r="A72" s="32"/>
      <c r="B72" s="30"/>
      <c r="C72" s="30"/>
      <c r="D72" s="30"/>
      <c r="E72" s="58"/>
      <c r="F72" s="24"/>
    </row>
    <row r="73" spans="1:6" s="5" customFormat="1" ht="10.199999999999999" x14ac:dyDescent="0.2">
      <c r="A73" s="9" t="s">
        <v>1</v>
      </c>
      <c r="B73" s="18"/>
      <c r="C73" s="18"/>
      <c r="D73" s="52"/>
      <c r="E73" s="54"/>
      <c r="F73" s="22"/>
    </row>
    <row r="74" spans="1:6" s="5" customFormat="1" ht="10.199999999999999" x14ac:dyDescent="0.2">
      <c r="A74" s="7" t="s">
        <v>20</v>
      </c>
      <c r="B74" s="74">
        <v>0</v>
      </c>
      <c r="C74" s="74">
        <v>0</v>
      </c>
      <c r="D74" s="79">
        <v>0</v>
      </c>
      <c r="E74" s="76">
        <v>0</v>
      </c>
      <c r="F74" s="91">
        <v>0</v>
      </c>
    </row>
    <row r="75" spans="1:6" s="5" customFormat="1" ht="10.199999999999999" x14ac:dyDescent="0.2">
      <c r="A75" s="7" t="s">
        <v>21</v>
      </c>
      <c r="B75" s="78">
        <v>0</v>
      </c>
      <c r="C75" s="78">
        <v>0</v>
      </c>
      <c r="D75" s="79">
        <v>0</v>
      </c>
      <c r="E75" s="80">
        <v>0</v>
      </c>
      <c r="F75" s="92">
        <v>0</v>
      </c>
    </row>
    <row r="76" spans="1:6" s="5" customFormat="1" ht="10.199999999999999" x14ac:dyDescent="0.2">
      <c r="A76" s="7" t="s">
        <v>22</v>
      </c>
      <c r="B76" s="74">
        <v>0</v>
      </c>
      <c r="C76" s="74">
        <v>0</v>
      </c>
      <c r="D76" s="79">
        <v>0</v>
      </c>
      <c r="E76" s="76">
        <v>0</v>
      </c>
      <c r="F76" s="91">
        <v>0</v>
      </c>
    </row>
    <row r="77" spans="1:6" s="5" customFormat="1" ht="10.199999999999999" x14ac:dyDescent="0.2">
      <c r="A77" s="7" t="s">
        <v>23</v>
      </c>
      <c r="B77" s="78">
        <v>0</v>
      </c>
      <c r="C77" s="78">
        <v>0</v>
      </c>
      <c r="D77" s="79">
        <v>0</v>
      </c>
      <c r="E77" s="80">
        <v>0</v>
      </c>
      <c r="F77" s="92">
        <v>0</v>
      </c>
    </row>
    <row r="78" spans="1:6" s="5" customFormat="1" ht="10.199999999999999" x14ac:dyDescent="0.2">
      <c r="A78" s="7" t="s">
        <v>24</v>
      </c>
      <c r="B78" s="74">
        <v>0</v>
      </c>
      <c r="C78" s="74">
        <v>0</v>
      </c>
      <c r="D78" s="79">
        <v>0</v>
      </c>
      <c r="E78" s="76">
        <v>0</v>
      </c>
      <c r="F78" s="91">
        <v>0</v>
      </c>
    </row>
    <row r="79" spans="1:6" s="5" customFormat="1" ht="10.199999999999999" x14ac:dyDescent="0.2">
      <c r="A79" s="7" t="s">
        <v>25</v>
      </c>
      <c r="B79" s="78">
        <v>0</v>
      </c>
      <c r="C79" s="78">
        <v>0</v>
      </c>
      <c r="D79" s="79">
        <v>0</v>
      </c>
      <c r="E79" s="80">
        <v>0</v>
      </c>
      <c r="F79" s="92">
        <v>0</v>
      </c>
    </row>
    <row r="80" spans="1:6" s="5" customFormat="1" ht="10.199999999999999" x14ac:dyDescent="0.2">
      <c r="A80" s="7" t="s">
        <v>26</v>
      </c>
      <c r="B80" s="78">
        <v>0</v>
      </c>
      <c r="C80" s="78">
        <v>0</v>
      </c>
      <c r="D80" s="79">
        <v>0</v>
      </c>
      <c r="E80" s="80">
        <v>0</v>
      </c>
      <c r="F80" s="92">
        <v>0</v>
      </c>
    </row>
    <row r="81" spans="1:6" s="5" customFormat="1" ht="10.199999999999999" x14ac:dyDescent="0.2">
      <c r="A81" s="7" t="s">
        <v>27</v>
      </c>
      <c r="B81" s="74">
        <v>0</v>
      </c>
      <c r="C81" s="74">
        <v>0</v>
      </c>
      <c r="D81" s="79">
        <v>0</v>
      </c>
      <c r="E81" s="76">
        <v>0</v>
      </c>
      <c r="F81" s="91">
        <v>0</v>
      </c>
    </row>
    <row r="82" spans="1:6" s="5" customFormat="1" ht="10.199999999999999" x14ac:dyDescent="0.2">
      <c r="A82" s="7" t="s">
        <v>28</v>
      </c>
      <c r="B82" s="78">
        <v>0</v>
      </c>
      <c r="C82" s="78">
        <v>0</v>
      </c>
      <c r="D82" s="79">
        <v>0</v>
      </c>
      <c r="E82" s="80">
        <v>0</v>
      </c>
      <c r="F82" s="92">
        <v>0</v>
      </c>
    </row>
    <row r="83" spans="1:6" s="5" customFormat="1" ht="10.199999999999999" x14ac:dyDescent="0.2">
      <c r="A83" s="7" t="s">
        <v>29</v>
      </c>
      <c r="B83" s="78">
        <v>0</v>
      </c>
      <c r="C83" s="78">
        <v>0</v>
      </c>
      <c r="D83" s="79">
        <v>0</v>
      </c>
      <c r="E83" s="80">
        <v>0</v>
      </c>
      <c r="F83" s="92">
        <v>0</v>
      </c>
    </row>
    <row r="84" spans="1:6" s="5" customFormat="1" ht="10.199999999999999" x14ac:dyDescent="0.2">
      <c r="A84" s="7" t="s">
        <v>30</v>
      </c>
      <c r="B84" s="78">
        <v>72</v>
      </c>
      <c r="C84" s="78">
        <v>1778925</v>
      </c>
      <c r="D84" s="79">
        <v>247.07291666666666</v>
      </c>
      <c r="E84" s="80">
        <v>33</v>
      </c>
      <c r="F84" s="81">
        <v>2.9011381705243333</v>
      </c>
    </row>
    <row r="85" spans="1:6" s="5" customFormat="1" ht="10.199999999999999" x14ac:dyDescent="0.2">
      <c r="A85" s="7" t="s">
        <v>31</v>
      </c>
      <c r="B85" s="74">
        <v>326</v>
      </c>
      <c r="C85" s="74">
        <v>113012839</v>
      </c>
      <c r="D85" s="75">
        <v>346.6651503067485</v>
      </c>
      <c r="E85" s="82">
        <v>32</v>
      </c>
      <c r="F85" s="77">
        <v>2.7531719232360845</v>
      </c>
    </row>
    <row r="86" spans="1:6" s="5" customFormat="1" ht="10.199999999999999" x14ac:dyDescent="0.2">
      <c r="A86" s="7"/>
      <c r="B86" s="18"/>
      <c r="C86" s="18"/>
      <c r="D86" s="51"/>
      <c r="E86" s="54"/>
      <c r="F86" s="22"/>
    </row>
    <row r="87" spans="1:6" s="50" customFormat="1" ht="10.199999999999999" x14ac:dyDescent="0.2">
      <c r="A87" s="29" t="s">
        <v>0</v>
      </c>
      <c r="B87" s="83">
        <f>SUM(B74:B86)</f>
        <v>398</v>
      </c>
      <c r="C87" s="83">
        <f>SUM(C74:C86)</f>
        <v>114791764</v>
      </c>
      <c r="D87" s="84">
        <f>C87/B87</f>
        <v>288421.51758793968</v>
      </c>
      <c r="E87" s="85">
        <f>(($C74*E74)+($C75*E75)+($C76*E76)+($C77*E77)+($C78*E78)+($C79*E79)+($C80*E80)+($C81*E81)+($C82*E82)+($C83*E83)+($C84*E84)+($C85*E85))/$C87</f>
        <v>32.015496974155745</v>
      </c>
      <c r="F87" s="86">
        <f>(($C74*F74)+($C75*F75)+($C76*F76)+($C77*F77)+($C78*F78)+($C79*F79)+($C80*F80)+($C81*F81)+($C82*F82)+($C83*F83)+($C84*F84)+($C85*F85))/$C87</f>
        <v>2.7554649523462325</v>
      </c>
    </row>
    <row r="88" spans="1:6" s="5" customFormat="1" ht="10.199999999999999" x14ac:dyDescent="0.2">
      <c r="A88" s="32"/>
      <c r="B88" s="30"/>
      <c r="C88" s="30"/>
      <c r="D88" s="30"/>
      <c r="E88" s="58"/>
      <c r="F88" s="24"/>
    </row>
    <row r="89" spans="1:6" s="5" customFormat="1" ht="10.199999999999999" x14ac:dyDescent="0.2">
      <c r="A89" s="9" t="s">
        <v>36</v>
      </c>
      <c r="B89" s="18"/>
      <c r="C89" s="18"/>
      <c r="D89" s="52"/>
      <c r="E89" s="54"/>
      <c r="F89" s="22"/>
    </row>
    <row r="90" spans="1:6" s="5" customFormat="1" ht="10.199999999999999" x14ac:dyDescent="0.2">
      <c r="A90" s="7" t="s">
        <v>20</v>
      </c>
      <c r="B90" s="74">
        <v>0</v>
      </c>
      <c r="C90" s="74">
        <v>0</v>
      </c>
      <c r="D90" s="79">
        <v>0</v>
      </c>
      <c r="E90" s="76">
        <v>0</v>
      </c>
      <c r="F90" s="91">
        <v>0</v>
      </c>
    </row>
    <row r="91" spans="1:6" s="5" customFormat="1" ht="10.199999999999999" x14ac:dyDescent="0.2">
      <c r="A91" s="7" t="s">
        <v>21</v>
      </c>
      <c r="B91" s="78">
        <v>0</v>
      </c>
      <c r="C91" s="78">
        <v>0</v>
      </c>
      <c r="D91" s="79">
        <v>0</v>
      </c>
      <c r="E91" s="80">
        <v>0</v>
      </c>
      <c r="F91" s="92">
        <v>0</v>
      </c>
    </row>
    <row r="92" spans="1:6" s="5" customFormat="1" ht="10.199999999999999" x14ac:dyDescent="0.2">
      <c r="A92" s="7" t="s">
        <v>22</v>
      </c>
      <c r="B92" s="74">
        <v>0</v>
      </c>
      <c r="C92" s="74">
        <v>0</v>
      </c>
      <c r="D92" s="79">
        <v>0</v>
      </c>
      <c r="E92" s="76">
        <v>0</v>
      </c>
      <c r="F92" s="91">
        <v>0</v>
      </c>
    </row>
    <row r="93" spans="1:6" s="5" customFormat="1" ht="10.199999999999999" x14ac:dyDescent="0.2">
      <c r="A93" s="7" t="s">
        <v>23</v>
      </c>
      <c r="B93" s="78">
        <v>0</v>
      </c>
      <c r="C93" s="78">
        <v>0</v>
      </c>
      <c r="D93" s="79">
        <v>0</v>
      </c>
      <c r="E93" s="80">
        <v>0</v>
      </c>
      <c r="F93" s="92">
        <v>0</v>
      </c>
    </row>
    <row r="94" spans="1:6" s="5" customFormat="1" ht="10.199999999999999" x14ac:dyDescent="0.2">
      <c r="A94" s="7" t="s">
        <v>24</v>
      </c>
      <c r="B94" s="74">
        <v>0</v>
      </c>
      <c r="C94" s="74">
        <v>0</v>
      </c>
      <c r="D94" s="79">
        <v>0</v>
      </c>
      <c r="E94" s="76">
        <v>0</v>
      </c>
      <c r="F94" s="91">
        <v>0</v>
      </c>
    </row>
    <row r="95" spans="1:6" s="5" customFormat="1" ht="10.199999999999999" x14ac:dyDescent="0.2">
      <c r="A95" s="7" t="s">
        <v>25</v>
      </c>
      <c r="B95" s="78">
        <v>0</v>
      </c>
      <c r="C95" s="78">
        <v>0</v>
      </c>
      <c r="D95" s="79">
        <v>0</v>
      </c>
      <c r="E95" s="80">
        <v>0</v>
      </c>
      <c r="F95" s="92">
        <v>0</v>
      </c>
    </row>
    <row r="96" spans="1:6" s="5" customFormat="1" ht="10.199999999999999" x14ac:dyDescent="0.2">
      <c r="A96" s="7" t="s">
        <v>26</v>
      </c>
      <c r="B96" s="78">
        <v>0</v>
      </c>
      <c r="C96" s="78">
        <v>0</v>
      </c>
      <c r="D96" s="79">
        <v>0</v>
      </c>
      <c r="E96" s="80">
        <v>0</v>
      </c>
      <c r="F96" s="92">
        <v>0</v>
      </c>
    </row>
    <row r="97" spans="1:6" s="5" customFormat="1" ht="10.199999999999999" x14ac:dyDescent="0.2">
      <c r="A97" s="7" t="s">
        <v>27</v>
      </c>
      <c r="B97" s="74">
        <v>0</v>
      </c>
      <c r="C97" s="74">
        <v>0</v>
      </c>
      <c r="D97" s="79">
        <v>0</v>
      </c>
      <c r="E97" s="76">
        <v>0</v>
      </c>
      <c r="F97" s="91">
        <v>0</v>
      </c>
    </row>
    <row r="98" spans="1:6" s="5" customFormat="1" ht="10.199999999999999" x14ac:dyDescent="0.2">
      <c r="A98" s="7" t="s">
        <v>28</v>
      </c>
      <c r="B98" s="78">
        <v>3</v>
      </c>
      <c r="C98" s="78">
        <v>2400855</v>
      </c>
      <c r="D98" s="79">
        <v>800.28499999999997</v>
      </c>
      <c r="E98" s="80">
        <v>42</v>
      </c>
      <c r="F98" s="81">
        <v>2.0793681209402486</v>
      </c>
    </row>
    <row r="99" spans="1:6" s="5" customFormat="1" ht="10.199999999999999" x14ac:dyDescent="0.2">
      <c r="A99" s="7" t="s">
        <v>29</v>
      </c>
      <c r="B99" s="74">
        <v>2</v>
      </c>
      <c r="C99" s="74">
        <v>1607346</v>
      </c>
      <c r="D99" s="75">
        <v>803.673</v>
      </c>
      <c r="E99" s="76">
        <v>25</v>
      </c>
      <c r="F99" s="77">
        <v>2.3802877165215204</v>
      </c>
    </row>
    <row r="100" spans="1:6" s="5" customFormat="1" ht="10.199999999999999" x14ac:dyDescent="0.2">
      <c r="A100" s="7" t="s">
        <v>30</v>
      </c>
      <c r="B100" s="78">
        <v>27</v>
      </c>
      <c r="C100" s="78">
        <v>16210925</v>
      </c>
      <c r="D100" s="79">
        <v>600.40462962962965</v>
      </c>
      <c r="E100" s="80">
        <v>33</v>
      </c>
      <c r="F100" s="81">
        <v>2.2933904635299958</v>
      </c>
    </row>
    <row r="101" spans="1:6" s="5" customFormat="1" ht="10.199999999999999" x14ac:dyDescent="0.2">
      <c r="A101" s="7" t="s">
        <v>31</v>
      </c>
      <c r="B101" s="74">
        <v>39</v>
      </c>
      <c r="C101" s="74">
        <v>19878906</v>
      </c>
      <c r="D101" s="75">
        <v>509.71553846153842</v>
      </c>
      <c r="E101" s="82">
        <v>31</v>
      </c>
      <c r="F101" s="77">
        <v>2.4120369521340863</v>
      </c>
    </row>
    <row r="102" spans="1:6" s="5" customFormat="1" ht="10.199999999999999" x14ac:dyDescent="0.2">
      <c r="A102" s="7"/>
      <c r="B102" s="18"/>
      <c r="C102" s="18"/>
      <c r="D102" s="51"/>
      <c r="E102" s="54"/>
      <c r="F102" s="22"/>
    </row>
    <row r="103" spans="1:6" s="50" customFormat="1" ht="10.199999999999999" x14ac:dyDescent="0.2">
      <c r="A103" s="29" t="s">
        <v>0</v>
      </c>
      <c r="B103" s="83">
        <f>SUM(B90:B102)</f>
        <v>71</v>
      </c>
      <c r="C103" s="83">
        <f>SUM(C90:C102)</f>
        <v>40098032</v>
      </c>
      <c r="D103" s="84">
        <f>C103/B103</f>
        <v>564761.01408450701</v>
      </c>
      <c r="E103" s="85">
        <f>(($C90*E90)+($C91*E91)+($C92*E92)+($C93*E93)+($C94*E94)+($C95*E95)+($C96*E96)+($C97*E97)+($C98*E98)+($C99*E99)+($C100*E100)+($C101*E101))/$C103</f>
        <v>32.226673144457564</v>
      </c>
      <c r="F103" s="86">
        <f>(($C90*F90)+($C91*F91)+($C92*F92)+($C93*F93)+($C94*F94)+($C95*F95)+($C96*F96)+($C97*F97)+($C98*F98)+($C99*F99)+($C100*F100)+($C101*F101))/$C103</f>
        <v>2.3428791699802125</v>
      </c>
    </row>
    <row r="104" spans="1:6" s="5" customFormat="1" ht="10.199999999999999" x14ac:dyDescent="0.2">
      <c r="A104" s="36"/>
      <c r="B104" s="37"/>
      <c r="C104" s="37"/>
      <c r="D104" s="37"/>
      <c r="E104" s="59"/>
      <c r="F104" s="60"/>
    </row>
    <row r="105" spans="1:6" s="5" customFormat="1" ht="10.199999999999999" x14ac:dyDescent="0.2">
      <c r="A105" s="40"/>
      <c r="B105" s="42"/>
      <c r="C105" s="42"/>
      <c r="D105" s="42"/>
      <c r="E105" s="61"/>
      <c r="F105" s="62"/>
    </row>
    <row r="106" spans="1:6" s="69" customFormat="1" ht="12" x14ac:dyDescent="0.25">
      <c r="A106" s="90" t="s">
        <v>0</v>
      </c>
      <c r="B106" s="70">
        <f>B23+B39+B55+B71+B87+B103</f>
        <v>14669</v>
      </c>
      <c r="C106" s="70">
        <f>C23+C39+C55+C71+C87+C103</f>
        <v>5439638411</v>
      </c>
      <c r="D106" s="71">
        <f>C106/B106</f>
        <v>370825.44215692958</v>
      </c>
      <c r="E106" s="72">
        <f>(($C23*E23)+($C39*E39)+($C55*E55)+($C71*E71)+($C87*E87)+($C103*E103))/$C106</f>
        <v>30.641261186763099</v>
      </c>
      <c r="F106" s="73">
        <f>(($C23*F23)+($C39*F39)+($C55*F55)+($C71*F71)+($C87*F87)+($C103*F103))/$C106</f>
        <v>2.102266299388774</v>
      </c>
    </row>
    <row r="107" spans="1:6" s="5" customFormat="1" ht="10.199999999999999" x14ac:dyDescent="0.2">
      <c r="A107" s="41"/>
      <c r="B107" s="43"/>
      <c r="C107" s="43"/>
      <c r="D107" s="43"/>
      <c r="E107" s="63"/>
      <c r="F107" s="64"/>
    </row>
    <row r="108" spans="1:6" s="5" customFormat="1" ht="10.199999999999999" x14ac:dyDescent="0.2">
      <c r="A108" s="1"/>
      <c r="B108" s="2"/>
      <c r="C108" s="3"/>
      <c r="D108" s="4"/>
      <c r="E108" s="55"/>
      <c r="F108" s="56"/>
    </row>
    <row r="109" spans="1:6" s="5" customFormat="1" ht="10.199999999999999" x14ac:dyDescent="0.2">
      <c r="A109" s="1" t="s">
        <v>37</v>
      </c>
      <c r="B109" s="2"/>
      <c r="C109" s="3"/>
      <c r="D109" s="4"/>
      <c r="E109" s="55"/>
      <c r="F109" s="56"/>
    </row>
    <row r="110" spans="1:6" s="5" customFormat="1" ht="10.199999999999999" x14ac:dyDescent="0.2">
      <c r="A110" s="1"/>
      <c r="B110" s="2"/>
      <c r="C110" s="3"/>
      <c r="D110" s="4"/>
      <c r="E110" s="55"/>
      <c r="F110" s="56"/>
    </row>
    <row r="111" spans="1:6" s="5" customFormat="1" ht="10.199999999999999" x14ac:dyDescent="0.2">
      <c r="A111" s="1"/>
      <c r="B111" s="1"/>
      <c r="C111" s="3"/>
      <c r="D111" s="4"/>
      <c r="E111" s="55"/>
      <c r="F111" s="56"/>
    </row>
    <row r="112" spans="1:6" s="5" customFormat="1" ht="10.199999999999999" x14ac:dyDescent="0.2">
      <c r="A112" s="1"/>
      <c r="B112" s="2"/>
      <c r="C112" s="3"/>
      <c r="D112" s="4"/>
      <c r="E112" s="55"/>
      <c r="F112" s="56"/>
    </row>
    <row r="113" spans="1:6" s="5" customFormat="1" ht="10.199999999999999" x14ac:dyDescent="0.2">
      <c r="A113" s="1"/>
      <c r="B113" s="2"/>
      <c r="C113" s="3"/>
      <c r="D113" s="4"/>
      <c r="E113" s="55"/>
      <c r="F113" s="56"/>
    </row>
    <row r="114" spans="1:6" s="5" customFormat="1" ht="10.199999999999999" x14ac:dyDescent="0.2">
      <c r="A114" s="1"/>
      <c r="B114" s="2"/>
      <c r="C114" s="3"/>
      <c r="D114" s="4"/>
      <c r="E114" s="55"/>
      <c r="F114" s="56"/>
    </row>
    <row r="115" spans="1:6" s="5" customFormat="1" ht="10.199999999999999" x14ac:dyDescent="0.2">
      <c r="A115" s="1"/>
      <c r="B115" s="2"/>
      <c r="C115" s="3"/>
      <c r="D115" s="4"/>
      <c r="E115" s="55"/>
      <c r="F115" s="56"/>
    </row>
    <row r="116" spans="1:6" s="5" customFormat="1" ht="10.199999999999999" x14ac:dyDescent="0.2">
      <c r="A116" s="1"/>
      <c r="B116" s="2"/>
      <c r="C116" s="3"/>
      <c r="D116" s="4"/>
      <c r="E116" s="55"/>
      <c r="F116" s="56"/>
    </row>
    <row r="117" spans="1:6" s="5" customFormat="1" ht="10.199999999999999" x14ac:dyDescent="0.2">
      <c r="A117" s="1"/>
      <c r="B117" s="2"/>
      <c r="C117" s="3"/>
      <c r="D117" s="4"/>
      <c r="E117" s="55"/>
      <c r="F117" s="56"/>
    </row>
    <row r="118" spans="1:6" s="5" customFormat="1" ht="10.199999999999999" x14ac:dyDescent="0.2">
      <c r="A118" s="1"/>
      <c r="B118" s="2"/>
      <c r="C118" s="3"/>
      <c r="D118" s="4"/>
      <c r="E118" s="55"/>
      <c r="F118" s="56"/>
    </row>
    <row r="119" spans="1:6" s="5" customFormat="1" ht="10.199999999999999" x14ac:dyDescent="0.2">
      <c r="A119" s="1"/>
      <c r="B119" s="2"/>
      <c r="C119" s="3"/>
      <c r="D119" s="4"/>
      <c r="E119" s="55"/>
      <c r="F119" s="56"/>
    </row>
  </sheetData>
  <phoneticPr fontId="5" type="noConversion"/>
  <printOptions horizontalCentered="1"/>
  <pageMargins left="0.78740157480314965" right="0.78740157480314965" top="0.98425196850393704" bottom="0.98425196850393704" header="0" footer="0"/>
  <pageSetup paperSize="9" scale="87" orientation="portrait" horizontalDpi="300" verticalDpi="300" r:id="rId1"/>
  <headerFooter alignWithMargins="0"/>
  <ignoredErrors>
    <ignoredError sqref="B7:F7" numberStoredAsText="1"/>
    <ignoredError sqref="E23:F23 E55:F55 E39:F39 E71:F71 E87:F87 E106:F106 E103:F103"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52"/>
  <sheetViews>
    <sheetView workbookViewId="0">
      <selection activeCell="A4" sqref="A4"/>
    </sheetView>
  </sheetViews>
  <sheetFormatPr baseColWidth="10" defaultRowHeight="13.2" x14ac:dyDescent="0.25"/>
  <cols>
    <col min="1" max="1" width="19.6640625" customWidth="1"/>
    <col min="2" max="3" width="13.33203125" customWidth="1"/>
    <col min="4" max="5" width="13.6640625" customWidth="1"/>
    <col min="6" max="6" width="13.33203125" customWidth="1"/>
    <col min="7" max="7" width="6" customWidth="1"/>
  </cols>
  <sheetData>
    <row r="1" spans="1:6" s="5" customFormat="1" ht="2.25" customHeight="1" x14ac:dyDescent="0.2">
      <c r="A1" s="1"/>
      <c r="B1" s="2"/>
      <c r="C1" s="3"/>
      <c r="D1" s="4"/>
      <c r="E1" s="55"/>
      <c r="F1" s="56"/>
    </row>
    <row r="2" spans="1:6" s="5" customFormat="1" x14ac:dyDescent="0.25">
      <c r="A2" s="11" t="s">
        <v>47</v>
      </c>
      <c r="B2" s="2"/>
      <c r="C2" s="3"/>
      <c r="D2" s="4"/>
      <c r="E2" s="55"/>
      <c r="F2" s="56"/>
    </row>
    <row r="3" spans="1:6" s="5" customFormat="1" ht="10.199999999999999" x14ac:dyDescent="0.2">
      <c r="A3" s="1" t="s">
        <v>48</v>
      </c>
      <c r="B3" s="2"/>
      <c r="C3" s="3"/>
      <c r="D3" s="4"/>
      <c r="E3" s="55"/>
      <c r="F3" s="56"/>
    </row>
    <row r="4" spans="1:6" s="5" customFormat="1" ht="6" customHeight="1" x14ac:dyDescent="0.2">
      <c r="A4" s="1"/>
      <c r="B4" s="2"/>
      <c r="C4" s="3"/>
      <c r="D4" s="4"/>
      <c r="E4" s="55"/>
      <c r="F4" s="56"/>
    </row>
    <row r="5" spans="1:6" s="5" customFormat="1" ht="10.199999999999999" x14ac:dyDescent="0.2">
      <c r="A5" s="6" t="s">
        <v>7</v>
      </c>
      <c r="B5" s="15" t="s">
        <v>8</v>
      </c>
      <c r="C5" s="19" t="s">
        <v>3</v>
      </c>
      <c r="D5" s="24" t="s">
        <v>11</v>
      </c>
      <c r="E5" s="20" t="s">
        <v>13</v>
      </c>
      <c r="F5" s="13" t="s">
        <v>15</v>
      </c>
    </row>
    <row r="6" spans="1:6" s="5" customFormat="1" ht="10.199999999999999" x14ac:dyDescent="0.2">
      <c r="A6" s="7"/>
      <c r="B6" s="16" t="s">
        <v>9</v>
      </c>
      <c r="C6" s="21" t="s">
        <v>10</v>
      </c>
      <c r="D6" s="25" t="s">
        <v>12</v>
      </c>
      <c r="E6" s="22" t="s">
        <v>14</v>
      </c>
      <c r="F6" s="14" t="s">
        <v>16</v>
      </c>
    </row>
    <row r="7" spans="1:6" s="5" customFormat="1" ht="10.199999999999999" x14ac:dyDescent="0.2">
      <c r="A7" s="8"/>
      <c r="B7" s="17" t="s">
        <v>4</v>
      </c>
      <c r="C7" s="17" t="s">
        <v>5</v>
      </c>
      <c r="D7" s="26" t="s">
        <v>6</v>
      </c>
      <c r="E7" s="12" t="s">
        <v>17</v>
      </c>
      <c r="F7" s="12" t="s">
        <v>18</v>
      </c>
    </row>
    <row r="8" spans="1:6" s="5" customFormat="1" ht="10.199999999999999" x14ac:dyDescent="0.2">
      <c r="A8" s="7"/>
      <c r="B8" s="33"/>
      <c r="C8" s="33"/>
      <c r="D8" s="34"/>
      <c r="E8" s="35"/>
      <c r="F8" s="35"/>
    </row>
    <row r="9" spans="1:6" s="5" customFormat="1" ht="10.199999999999999" x14ac:dyDescent="0.2">
      <c r="A9" s="9" t="s">
        <v>19</v>
      </c>
      <c r="B9" s="18"/>
      <c r="C9" s="23"/>
      <c r="D9" s="28"/>
      <c r="E9" s="57"/>
      <c r="F9" s="14"/>
    </row>
    <row r="10" spans="1:6" s="5" customFormat="1" ht="10.199999999999999" x14ac:dyDescent="0.2">
      <c r="A10" s="7" t="s">
        <v>27</v>
      </c>
      <c r="B10" s="74">
        <v>0</v>
      </c>
      <c r="C10" s="74">
        <v>0</v>
      </c>
      <c r="D10" s="79">
        <v>0</v>
      </c>
      <c r="E10" s="76">
        <v>0</v>
      </c>
      <c r="F10" s="91">
        <v>0</v>
      </c>
    </row>
    <row r="11" spans="1:6" s="5" customFormat="1" ht="10.199999999999999" x14ac:dyDescent="0.2">
      <c r="A11" s="7" t="s">
        <v>28</v>
      </c>
      <c r="B11" s="78">
        <v>12</v>
      </c>
      <c r="C11" s="78">
        <v>5363603</v>
      </c>
      <c r="D11" s="79">
        <v>446.96691666666669</v>
      </c>
      <c r="E11" s="80">
        <v>33</v>
      </c>
      <c r="F11" s="81">
        <v>2.2999999999999998</v>
      </c>
    </row>
    <row r="12" spans="1:6" s="5" customFormat="1" ht="10.199999999999999" x14ac:dyDescent="0.2">
      <c r="A12" s="7" t="s">
        <v>29</v>
      </c>
      <c r="B12" s="74">
        <v>61</v>
      </c>
      <c r="C12" s="74">
        <v>27407057</v>
      </c>
      <c r="D12" s="75">
        <v>449.29601639344264</v>
      </c>
      <c r="E12" s="76">
        <v>33</v>
      </c>
      <c r="F12" s="77">
        <v>2.2999999999999998</v>
      </c>
    </row>
    <row r="13" spans="1:6" s="5" customFormat="1" ht="10.199999999999999" x14ac:dyDescent="0.2">
      <c r="A13" s="7" t="s">
        <v>30</v>
      </c>
      <c r="B13" s="78">
        <v>78</v>
      </c>
      <c r="C13" s="78">
        <v>35542405</v>
      </c>
      <c r="D13" s="79">
        <v>455.67185897435894</v>
      </c>
      <c r="E13" s="80">
        <v>33</v>
      </c>
      <c r="F13" s="81">
        <v>2.2999999999999998</v>
      </c>
    </row>
    <row r="14" spans="1:6" s="5" customFormat="1" ht="10.199999999999999" x14ac:dyDescent="0.2">
      <c r="A14" s="7" t="s">
        <v>31</v>
      </c>
      <c r="B14" s="74">
        <v>57</v>
      </c>
      <c r="C14" s="74">
        <v>24242264</v>
      </c>
      <c r="D14" s="75">
        <v>425.30287719298246</v>
      </c>
      <c r="E14" s="82">
        <v>32</v>
      </c>
      <c r="F14" s="77">
        <v>2.2999999999999998</v>
      </c>
    </row>
    <row r="15" spans="1:6" s="5" customFormat="1" ht="10.199999999999999" x14ac:dyDescent="0.2">
      <c r="A15" s="7"/>
      <c r="B15" s="53"/>
      <c r="C15" s="53"/>
      <c r="D15" s="51"/>
      <c r="E15" s="54"/>
      <c r="F15" s="54"/>
    </row>
    <row r="16" spans="1:6" s="50" customFormat="1" ht="10.199999999999999" x14ac:dyDescent="0.2">
      <c r="A16" s="29" t="s">
        <v>0</v>
      </c>
      <c r="B16" s="83">
        <f>SUM(B10:B15)</f>
        <v>208</v>
      </c>
      <c r="C16" s="83">
        <f>SUM(C10:C15)</f>
        <v>92555329</v>
      </c>
      <c r="D16" s="84">
        <f>C16/B16</f>
        <v>444977.54326923075</v>
      </c>
      <c r="E16" s="85">
        <f>((($C10*E10)+($C11*E11)+($C12*E12)+($C13*E13)+($C14*E14))/$C16)</f>
        <v>32.738078139185262</v>
      </c>
      <c r="F16" s="86">
        <f>((($C10*F10)+($C11*F11)+($C12*F12)+($C13*F13)+($C14*F14))/$C16)</f>
        <v>2.2999999999999998</v>
      </c>
    </row>
    <row r="17" spans="1:6" s="5" customFormat="1" ht="10.199999999999999" x14ac:dyDescent="0.2">
      <c r="A17" s="32"/>
      <c r="B17" s="30"/>
      <c r="C17" s="31"/>
      <c r="D17" s="27"/>
      <c r="E17" s="65"/>
      <c r="F17" s="66"/>
    </row>
    <row r="18" spans="1:6" s="5" customFormat="1" ht="10.199999999999999" x14ac:dyDescent="0.2">
      <c r="A18" s="9" t="s">
        <v>32</v>
      </c>
      <c r="B18" s="18"/>
      <c r="C18" s="23"/>
      <c r="D18" s="28"/>
      <c r="E18" s="57"/>
      <c r="F18" s="14"/>
    </row>
    <row r="19" spans="1:6" s="5" customFormat="1" ht="10.199999999999999" x14ac:dyDescent="0.2">
      <c r="A19" s="7" t="s">
        <v>27</v>
      </c>
      <c r="B19" s="74">
        <v>35</v>
      </c>
      <c r="C19" s="74">
        <v>17193916</v>
      </c>
      <c r="D19" s="75">
        <v>491.2547428571429</v>
      </c>
      <c r="E19" s="76">
        <v>29</v>
      </c>
      <c r="F19" s="77">
        <v>2.5311189376521321</v>
      </c>
    </row>
    <row r="20" spans="1:6" s="5" customFormat="1" ht="10.199999999999999" x14ac:dyDescent="0.2">
      <c r="A20" s="7" t="s">
        <v>28</v>
      </c>
      <c r="B20" s="78">
        <v>26</v>
      </c>
      <c r="C20" s="78">
        <v>14492811</v>
      </c>
      <c r="D20" s="79">
        <v>557.41580769230768</v>
      </c>
      <c r="E20" s="80">
        <v>30</v>
      </c>
      <c r="F20" s="81">
        <v>2.5424654747791853</v>
      </c>
    </row>
    <row r="21" spans="1:6" s="5" customFormat="1" ht="10.199999999999999" x14ac:dyDescent="0.2">
      <c r="A21" s="7" t="s">
        <v>29</v>
      </c>
      <c r="B21" s="74">
        <v>99</v>
      </c>
      <c r="C21" s="74">
        <v>39745763</v>
      </c>
      <c r="D21" s="75">
        <v>401.47235353535353</v>
      </c>
      <c r="E21" s="76">
        <v>25</v>
      </c>
      <c r="F21" s="77">
        <v>2.4813352281097232</v>
      </c>
    </row>
    <row r="22" spans="1:6" s="5" customFormat="1" ht="10.199999999999999" x14ac:dyDescent="0.2">
      <c r="A22" s="7" t="s">
        <v>30</v>
      </c>
      <c r="B22" s="78">
        <v>318</v>
      </c>
      <c r="C22" s="78">
        <v>135610666</v>
      </c>
      <c r="D22" s="79">
        <v>426.44863522012577</v>
      </c>
      <c r="E22" s="80">
        <v>28</v>
      </c>
      <c r="F22" s="81">
        <v>2.5269123794436643</v>
      </c>
    </row>
    <row r="23" spans="1:6" s="5" customFormat="1" ht="10.199999999999999" x14ac:dyDescent="0.2">
      <c r="A23" s="7" t="s">
        <v>31</v>
      </c>
      <c r="B23" s="74">
        <v>438</v>
      </c>
      <c r="C23" s="74">
        <v>1714078</v>
      </c>
      <c r="D23" s="75">
        <v>391.34200913242006</v>
      </c>
      <c r="E23" s="82">
        <v>27</v>
      </c>
      <c r="F23" s="77">
        <v>2.5043051553079847</v>
      </c>
    </row>
    <row r="24" spans="1:6" s="5" customFormat="1" ht="10.199999999999999" x14ac:dyDescent="0.2">
      <c r="A24" s="7"/>
      <c r="B24" s="53"/>
      <c r="C24" s="53"/>
      <c r="D24" s="51"/>
      <c r="E24" s="54"/>
      <c r="F24" s="54"/>
    </row>
    <row r="25" spans="1:6" s="50" customFormat="1" ht="10.199999999999999" x14ac:dyDescent="0.2">
      <c r="A25" s="29" t="s">
        <v>0</v>
      </c>
      <c r="B25" s="83">
        <f>SUM(B19:B24)</f>
        <v>916</v>
      </c>
      <c r="C25" s="83">
        <f>SUM(C19:C24)</f>
        <v>208757234</v>
      </c>
      <c r="D25" s="84">
        <f>C25/B25</f>
        <v>227900.91048034935</v>
      </c>
      <c r="E25" s="85">
        <f>((($C19*E19)+($C20*E20)+($C21*E21)+($C22*E22)+($C23*E23))/$C25)</f>
        <v>27.641824009796949</v>
      </c>
      <c r="F25" s="86">
        <f>((($C19*F19)+($C20*F20)+($C21*F21)+($C22*F22)+($C23*F23))/$C25)</f>
        <v>2.519475444726385</v>
      </c>
    </row>
    <row r="26" spans="1:6" s="5" customFormat="1" ht="10.199999999999999" x14ac:dyDescent="0.2">
      <c r="A26" s="32"/>
      <c r="B26" s="30"/>
      <c r="C26" s="31"/>
      <c r="D26" s="27"/>
      <c r="E26" s="65"/>
      <c r="F26" s="66"/>
    </row>
    <row r="27" spans="1:6" s="5" customFormat="1" ht="10.199999999999999" x14ac:dyDescent="0.2">
      <c r="A27" s="9" t="s">
        <v>34</v>
      </c>
      <c r="B27" s="18"/>
      <c r="C27" s="23"/>
      <c r="D27" s="28"/>
      <c r="E27" s="57"/>
      <c r="F27" s="14"/>
    </row>
    <row r="28" spans="1:6" s="5" customFormat="1" ht="10.199999999999999" x14ac:dyDescent="0.2">
      <c r="A28" s="7" t="s">
        <v>27</v>
      </c>
      <c r="B28" s="74">
        <v>0</v>
      </c>
      <c r="C28" s="74">
        <v>0</v>
      </c>
      <c r="D28" s="79">
        <v>0</v>
      </c>
      <c r="E28" s="76">
        <v>0</v>
      </c>
      <c r="F28" s="91"/>
    </row>
    <row r="29" spans="1:6" s="5" customFormat="1" ht="10.199999999999999" x14ac:dyDescent="0.2">
      <c r="A29" s="7" t="s">
        <v>28</v>
      </c>
      <c r="B29" s="78">
        <v>0</v>
      </c>
      <c r="C29" s="78">
        <v>0</v>
      </c>
      <c r="D29" s="79">
        <v>0</v>
      </c>
      <c r="E29" s="80">
        <v>0</v>
      </c>
      <c r="F29" s="92">
        <v>0</v>
      </c>
    </row>
    <row r="30" spans="1:6" s="5" customFormat="1" ht="10.199999999999999" x14ac:dyDescent="0.2">
      <c r="A30" s="7" t="s">
        <v>29</v>
      </c>
      <c r="B30" s="78">
        <v>0</v>
      </c>
      <c r="C30" s="78">
        <v>0</v>
      </c>
      <c r="D30" s="79">
        <v>0</v>
      </c>
      <c r="E30" s="80">
        <v>0</v>
      </c>
      <c r="F30" s="92">
        <v>0</v>
      </c>
    </row>
    <row r="31" spans="1:6" s="5" customFormat="1" ht="10.199999999999999" x14ac:dyDescent="0.2">
      <c r="A31" s="7" t="s">
        <v>30</v>
      </c>
      <c r="B31" s="78">
        <v>0</v>
      </c>
      <c r="C31" s="78">
        <v>0</v>
      </c>
      <c r="D31" s="79">
        <v>0</v>
      </c>
      <c r="E31" s="80">
        <v>0</v>
      </c>
      <c r="F31" s="92">
        <v>0</v>
      </c>
    </row>
    <row r="32" spans="1:6" s="5" customFormat="1" ht="10.199999999999999" x14ac:dyDescent="0.2">
      <c r="A32" s="7" t="s">
        <v>31</v>
      </c>
      <c r="B32" s="74">
        <v>345</v>
      </c>
      <c r="C32" s="74">
        <v>1300569</v>
      </c>
      <c r="D32" s="75">
        <f>C32/B32</f>
        <v>3769.7652173913043</v>
      </c>
      <c r="E32" s="82">
        <v>25</v>
      </c>
      <c r="F32" s="77">
        <v>1.4880296647082931</v>
      </c>
    </row>
    <row r="33" spans="1:6" s="5" customFormat="1" ht="10.199999999999999" x14ac:dyDescent="0.2">
      <c r="A33" s="7"/>
      <c r="B33" s="53"/>
      <c r="C33" s="53"/>
      <c r="D33" s="51"/>
      <c r="E33" s="54"/>
      <c r="F33" s="54"/>
    </row>
    <row r="34" spans="1:6" s="50" customFormat="1" ht="10.199999999999999" x14ac:dyDescent="0.2">
      <c r="A34" s="29" t="s">
        <v>0</v>
      </c>
      <c r="B34" s="83">
        <f>SUM(B28:B33)</f>
        <v>345</v>
      </c>
      <c r="C34" s="83">
        <f>SUM(C28:C33)</f>
        <v>1300569</v>
      </c>
      <c r="D34" s="84">
        <f>C34/B34</f>
        <v>3769.7652173913043</v>
      </c>
      <c r="E34" s="85">
        <f>((($C28*E28)+($C29*E29)+($C30*E30)+($C31*E31)+($C32*E32))/$C34)</f>
        <v>25</v>
      </c>
      <c r="F34" s="86">
        <f>((($C28*F28)+($C29*F29)+($C30*F30)+($C31*F31)+($C32*F32))/$C34)</f>
        <v>1.4880296647082931</v>
      </c>
    </row>
    <row r="35" spans="1:6" s="5" customFormat="1" ht="10.199999999999999" x14ac:dyDescent="0.2">
      <c r="A35" s="36"/>
      <c r="B35" s="37"/>
      <c r="C35" s="38"/>
      <c r="D35" s="39"/>
      <c r="E35" s="59"/>
      <c r="F35" s="60"/>
    </row>
    <row r="36" spans="1:6" s="5" customFormat="1" ht="10.199999999999999" x14ac:dyDescent="0.2">
      <c r="A36" s="40"/>
      <c r="B36" s="42"/>
      <c r="C36" s="42"/>
      <c r="D36" s="42"/>
      <c r="E36" s="61"/>
      <c r="F36" s="62"/>
    </row>
    <row r="37" spans="1:6" s="69" customFormat="1" ht="12" x14ac:dyDescent="0.25">
      <c r="A37" s="90" t="s">
        <v>0</v>
      </c>
      <c r="B37" s="70">
        <f>B16+B25+B34</f>
        <v>1469</v>
      </c>
      <c r="C37" s="70">
        <f>C16+C25+C34</f>
        <v>302613132</v>
      </c>
      <c r="D37" s="71">
        <f>C37/B37</f>
        <v>205999.40912185161</v>
      </c>
      <c r="E37" s="72">
        <f>((($C16*E16)+($C25*E25)+($C34*E34))/$C37)</f>
        <v>29.189177887362799</v>
      </c>
      <c r="F37" s="73">
        <f>((($C16*F16)+($C25*F25)+($C34*F34))/$C37)</f>
        <v>2.4479151384778635</v>
      </c>
    </row>
    <row r="38" spans="1:6" s="5" customFormat="1" ht="10.199999999999999" x14ac:dyDescent="0.2">
      <c r="A38" s="41"/>
      <c r="B38" s="43"/>
      <c r="C38" s="43"/>
      <c r="D38" s="43"/>
      <c r="E38" s="63"/>
      <c r="F38" s="64"/>
    </row>
    <row r="39" spans="1:6" s="5" customFormat="1" ht="4.5" customHeight="1" x14ac:dyDescent="0.2">
      <c r="A39" s="1"/>
      <c r="B39" s="2"/>
      <c r="C39" s="3"/>
      <c r="D39" s="4"/>
      <c r="E39" s="55"/>
      <c r="F39" s="56"/>
    </row>
    <row r="40" spans="1:6" s="47" customFormat="1" ht="9.6" x14ac:dyDescent="0.2">
      <c r="A40" s="49" t="s">
        <v>38</v>
      </c>
      <c r="B40" s="44"/>
      <c r="C40" s="45"/>
      <c r="D40" s="46"/>
      <c r="E40" s="67"/>
      <c r="F40" s="68"/>
    </row>
    <row r="41" spans="1:6" s="47" customFormat="1" ht="9.6" x14ac:dyDescent="0.2">
      <c r="A41" s="48" t="s">
        <v>39</v>
      </c>
      <c r="B41" s="44"/>
      <c r="C41" s="45"/>
      <c r="D41" s="46"/>
      <c r="E41" s="67"/>
      <c r="F41" s="68"/>
    </row>
    <row r="42" spans="1:6" s="5" customFormat="1" ht="5.25" customHeight="1" x14ac:dyDescent="0.2">
      <c r="A42" s="1"/>
      <c r="B42" s="2"/>
      <c r="C42" s="3"/>
      <c r="D42" s="4"/>
      <c r="E42" s="55"/>
      <c r="F42" s="56"/>
    </row>
    <row r="43" spans="1:6" s="5" customFormat="1" ht="10.199999999999999" x14ac:dyDescent="0.2">
      <c r="A43" s="1" t="s">
        <v>41</v>
      </c>
      <c r="B43" s="2"/>
      <c r="C43" s="3"/>
      <c r="D43" s="4"/>
      <c r="E43" s="55"/>
      <c r="F43" s="56"/>
    </row>
    <row r="44" spans="1:6" s="5" customFormat="1" ht="10.199999999999999" x14ac:dyDescent="0.2">
      <c r="A44" s="1" t="s">
        <v>40</v>
      </c>
      <c r="B44" s="2"/>
      <c r="C44" s="3"/>
      <c r="D44" s="4"/>
      <c r="E44" s="55"/>
      <c r="F44" s="56"/>
    </row>
    <row r="45" spans="1:6" s="5" customFormat="1" ht="10.199999999999999" x14ac:dyDescent="0.2">
      <c r="A45" s="1" t="s">
        <v>42</v>
      </c>
      <c r="B45" s="2"/>
      <c r="C45" s="3"/>
      <c r="D45" s="4"/>
      <c r="E45" s="55"/>
      <c r="F45" s="56"/>
    </row>
    <row r="46" spans="1:6" s="5" customFormat="1" ht="10.199999999999999" x14ac:dyDescent="0.2">
      <c r="A46" s="1" t="s">
        <v>43</v>
      </c>
      <c r="B46" s="2"/>
      <c r="C46" s="3"/>
      <c r="D46" s="4"/>
      <c r="E46" s="55"/>
      <c r="F46" s="56"/>
    </row>
    <row r="47" spans="1:6" s="5" customFormat="1" ht="10.199999999999999" x14ac:dyDescent="0.2">
      <c r="A47" s="1" t="s">
        <v>44</v>
      </c>
      <c r="B47" s="2"/>
      <c r="C47" s="3"/>
      <c r="D47" s="4"/>
      <c r="E47" s="55"/>
      <c r="F47" s="56"/>
    </row>
    <row r="48" spans="1:6" s="5" customFormat="1" ht="10.199999999999999" x14ac:dyDescent="0.2">
      <c r="A48" s="1"/>
      <c r="B48" s="2"/>
      <c r="C48" s="3"/>
      <c r="D48" s="4"/>
      <c r="E48" s="55"/>
      <c r="F48" s="56"/>
    </row>
    <row r="49" spans="1:6" s="5" customFormat="1" ht="10.199999999999999" x14ac:dyDescent="0.2">
      <c r="A49" s="1"/>
      <c r="B49" s="2"/>
      <c r="C49" s="3"/>
      <c r="D49" s="4"/>
      <c r="E49" s="55"/>
      <c r="F49" s="56"/>
    </row>
    <row r="50" spans="1:6" s="5" customFormat="1" ht="10.199999999999999" x14ac:dyDescent="0.2">
      <c r="A50" s="1"/>
      <c r="B50" s="2"/>
      <c r="C50" s="3"/>
      <c r="D50" s="4"/>
      <c r="E50" s="55"/>
      <c r="F50" s="56"/>
    </row>
    <row r="51" spans="1:6" s="5" customFormat="1" ht="10.199999999999999" x14ac:dyDescent="0.2">
      <c r="A51" s="1"/>
      <c r="B51" s="2"/>
      <c r="C51" s="3"/>
      <c r="D51" s="4"/>
      <c r="E51" s="55"/>
      <c r="F51" s="56"/>
    </row>
    <row r="52" spans="1:6" s="5" customFormat="1" ht="10.199999999999999" x14ac:dyDescent="0.2">
      <c r="A52" s="1"/>
      <c r="B52" s="2"/>
      <c r="C52" s="3"/>
      <c r="D52" s="4"/>
      <c r="E52" s="55"/>
      <c r="F52" s="56"/>
    </row>
  </sheetData>
  <phoneticPr fontId="5" type="noConversion"/>
  <printOptions horizontalCentered="1"/>
  <pageMargins left="0.78740157480314965" right="0.78740157480314965" top="0.98425196850393704" bottom="0.98425196850393704" header="0" footer="0"/>
  <pageSetup paperSize="9" scale="82" orientation="portrait" horizontalDpi="300" verticalDpi="300" r:id="rId1"/>
  <headerFooter alignWithMargins="0"/>
  <ignoredErrors>
    <ignoredError sqref="B7:F7" numberStoredAsText="1"/>
    <ignoredError sqref="E16:F41 D32 E42:F5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3"/>
  <sheetViews>
    <sheetView showGridLines="0" zoomScaleNormal="100" workbookViewId="0">
      <selection activeCell="I72" sqref="I72"/>
    </sheetView>
  </sheetViews>
  <sheetFormatPr baseColWidth="10" defaultRowHeight="13.2" x14ac:dyDescent="0.25"/>
  <cols>
    <col min="1" max="1" width="1.33203125" customWidth="1"/>
    <col min="2" max="2" width="19.5546875" customWidth="1"/>
    <col min="3" max="3" width="11.6640625" style="347" customWidth="1"/>
    <col min="4" max="4" width="15.5546875" style="347" bestFit="1" customWidth="1"/>
    <col min="5" max="6" width="13.6640625" style="347" customWidth="1"/>
    <col min="7" max="7" width="12.6640625" style="437" bestFit="1" customWidth="1"/>
  </cols>
  <sheetData>
    <row r="1" spans="2:7" ht="4.2" customHeight="1" x14ac:dyDescent="0.25"/>
    <row r="2" spans="2:7" x14ac:dyDescent="0.25">
      <c r="B2" s="11" t="s">
        <v>170</v>
      </c>
      <c r="C2" s="348"/>
      <c r="D2" s="348"/>
      <c r="E2" s="348"/>
      <c r="F2" s="404"/>
      <c r="G2" s="393"/>
    </row>
    <row r="3" spans="2:7" x14ac:dyDescent="0.25">
      <c r="B3" s="240" t="s">
        <v>169</v>
      </c>
      <c r="C3" s="348"/>
      <c r="D3" s="348"/>
      <c r="E3" s="348"/>
      <c r="F3" s="404"/>
      <c r="G3" s="393"/>
    </row>
    <row r="4" spans="2:7" ht="4.95" customHeight="1" x14ac:dyDescent="0.25">
      <c r="B4" s="1"/>
      <c r="C4" s="348"/>
      <c r="D4" s="348"/>
      <c r="E4" s="348"/>
      <c r="F4" s="404"/>
      <c r="G4" s="393"/>
    </row>
    <row r="5" spans="2:7" x14ac:dyDescent="0.25">
      <c r="B5" s="128" t="s">
        <v>120</v>
      </c>
      <c r="C5" s="348"/>
      <c r="D5" s="348"/>
      <c r="E5" s="348"/>
      <c r="F5" s="404"/>
      <c r="G5" s="393"/>
    </row>
    <row r="6" spans="2:7" x14ac:dyDescent="0.25">
      <c r="B6" s="604" t="s">
        <v>7</v>
      </c>
      <c r="C6" s="349" t="s">
        <v>51</v>
      </c>
      <c r="D6" s="349" t="s">
        <v>3</v>
      </c>
      <c r="E6" s="350" t="s">
        <v>11</v>
      </c>
      <c r="F6" s="405" t="s">
        <v>13</v>
      </c>
      <c r="G6" s="341" t="s">
        <v>15</v>
      </c>
    </row>
    <row r="7" spans="2:7" x14ac:dyDescent="0.25">
      <c r="B7" s="604"/>
      <c r="C7" s="351" t="s">
        <v>9</v>
      </c>
      <c r="D7" s="351" t="s">
        <v>50</v>
      </c>
      <c r="E7" s="352" t="s">
        <v>52</v>
      </c>
      <c r="F7" s="406" t="s">
        <v>52</v>
      </c>
      <c r="G7" s="448" t="s">
        <v>16</v>
      </c>
    </row>
    <row r="8" spans="2:7" x14ac:dyDescent="0.25">
      <c r="B8" s="604"/>
      <c r="C8" s="353" t="s">
        <v>4</v>
      </c>
      <c r="D8" s="353" t="s">
        <v>5</v>
      </c>
      <c r="E8" s="354" t="s">
        <v>6</v>
      </c>
      <c r="F8" s="407" t="s">
        <v>17</v>
      </c>
      <c r="G8" s="342" t="s">
        <v>18</v>
      </c>
    </row>
    <row r="9" spans="2:7" x14ac:dyDescent="0.25">
      <c r="B9" s="7"/>
      <c r="C9" s="355"/>
      <c r="D9" s="355"/>
      <c r="E9" s="93"/>
      <c r="F9" s="408"/>
      <c r="G9" s="424"/>
    </row>
    <row r="10" spans="2:7" x14ac:dyDescent="0.25">
      <c r="B10" s="9" t="s">
        <v>19</v>
      </c>
      <c r="C10" s="336"/>
      <c r="D10" s="356"/>
      <c r="E10" s="94"/>
      <c r="F10" s="408"/>
      <c r="G10" s="343"/>
    </row>
    <row r="11" spans="2:7" x14ac:dyDescent="0.25">
      <c r="B11" s="7" t="s">
        <v>20</v>
      </c>
      <c r="C11" s="357">
        <v>1902</v>
      </c>
      <c r="D11" s="357">
        <v>3024549472</v>
      </c>
      <c r="E11" s="357">
        <v>1590194.25446898</v>
      </c>
      <c r="F11" s="340">
        <v>55.326314580117405</v>
      </c>
      <c r="G11" s="443">
        <v>1.2099536314445181</v>
      </c>
    </row>
    <row r="12" spans="2:7" x14ac:dyDescent="0.25">
      <c r="B12" s="7" t="s">
        <v>21</v>
      </c>
      <c r="C12" s="216">
        <v>1701</v>
      </c>
      <c r="D12" s="464">
        <v>2961358681</v>
      </c>
      <c r="E12" s="357">
        <v>1740951.6055261611</v>
      </c>
      <c r="F12" s="340">
        <v>54.670119577115827</v>
      </c>
      <c r="G12" s="443">
        <v>1.21</v>
      </c>
    </row>
    <row r="13" spans="2:7" x14ac:dyDescent="0.25">
      <c r="B13" s="7" t="s">
        <v>22</v>
      </c>
      <c r="C13" s="216">
        <v>1880</v>
      </c>
      <c r="D13" s="464">
        <v>3249330508</v>
      </c>
      <c r="E13" s="357">
        <v>1728367.2914893618</v>
      </c>
      <c r="F13" s="216">
        <v>55.044916024282749</v>
      </c>
      <c r="G13" s="465">
        <v>1.2101782215655115</v>
      </c>
    </row>
    <row r="14" spans="2:7" x14ac:dyDescent="0.25">
      <c r="B14" s="7" t="s">
        <v>23</v>
      </c>
      <c r="C14" s="216">
        <v>1565</v>
      </c>
      <c r="D14" s="464">
        <v>2835860835</v>
      </c>
      <c r="E14" s="357">
        <v>1812051.6517571886</v>
      </c>
      <c r="F14" s="216">
        <v>54.616343877466754</v>
      </c>
      <c r="G14" s="463">
        <v>1.2098309859411702</v>
      </c>
    </row>
    <row r="15" spans="2:7" x14ac:dyDescent="0.25">
      <c r="B15" s="7" t="s">
        <v>24</v>
      </c>
      <c r="C15" s="216">
        <v>1811</v>
      </c>
      <c r="D15" s="464">
        <v>3098015606</v>
      </c>
      <c r="E15" s="196">
        <v>1710665.7128658199</v>
      </c>
      <c r="F15" s="216">
        <v>54.754973247865557</v>
      </c>
      <c r="G15" s="463">
        <v>1.2098552043704585</v>
      </c>
    </row>
    <row r="16" spans="2:7" x14ac:dyDescent="0.25">
      <c r="B16" s="7" t="s">
        <v>25</v>
      </c>
      <c r="C16" s="216">
        <v>1666</v>
      </c>
      <c r="D16" s="464">
        <v>2969760164</v>
      </c>
      <c r="E16" s="196">
        <v>1782569.1260504201</v>
      </c>
      <c r="F16" s="216">
        <v>54.870103372765158</v>
      </c>
      <c r="G16" s="463">
        <v>1.2100449799655943</v>
      </c>
    </row>
    <row r="17" spans="2:7" x14ac:dyDescent="0.25">
      <c r="B17" s="7" t="s">
        <v>26</v>
      </c>
      <c r="C17" s="330">
        <v>1726</v>
      </c>
      <c r="D17" s="330">
        <v>3158418187</v>
      </c>
      <c r="E17" s="330">
        <v>1829906.2497103128</v>
      </c>
      <c r="F17" s="446">
        <v>54.819760779195384</v>
      </c>
      <c r="G17" s="447">
        <v>1.2099612919212208</v>
      </c>
    </row>
    <row r="18" spans="2:7" x14ac:dyDescent="0.25">
      <c r="B18" s="7" t="s">
        <v>27</v>
      </c>
      <c r="C18" s="216">
        <v>1788</v>
      </c>
      <c r="D18" s="464">
        <v>3330295124</v>
      </c>
      <c r="E18" s="330">
        <v>1862581.1655480985</v>
      </c>
      <c r="F18" s="216">
        <v>53.741204358499971</v>
      </c>
      <c r="G18" s="463">
        <v>1.21</v>
      </c>
    </row>
    <row r="19" spans="2:7" x14ac:dyDescent="0.25">
      <c r="B19" s="7" t="s">
        <v>28</v>
      </c>
      <c r="C19" s="216">
        <v>1402</v>
      </c>
      <c r="D19" s="464">
        <v>2559186717</v>
      </c>
      <c r="E19" s="330">
        <v>1825382.8223965764</v>
      </c>
      <c r="F19" s="216">
        <v>55.287672950593858</v>
      </c>
      <c r="G19" s="463">
        <v>1.2099448381944693</v>
      </c>
    </row>
    <row r="20" spans="2:7" x14ac:dyDescent="0.25">
      <c r="B20" s="7" t="s">
        <v>29</v>
      </c>
      <c r="C20" s="216">
        <v>1778</v>
      </c>
      <c r="D20" s="464">
        <v>3381842009</v>
      </c>
      <c r="E20" s="330">
        <v>1902048.374015748</v>
      </c>
      <c r="F20" s="216">
        <v>55.206056397118935</v>
      </c>
      <c r="G20" s="463">
        <v>1.21</v>
      </c>
    </row>
    <row r="21" spans="2:7" x14ac:dyDescent="0.25">
      <c r="B21" s="7" t="s">
        <v>30</v>
      </c>
      <c r="C21" s="216">
        <v>1995</v>
      </c>
      <c r="D21" s="464">
        <v>3557768072</v>
      </c>
      <c r="E21" s="330">
        <v>1783342.3919799498</v>
      </c>
      <c r="F21" s="216">
        <v>54.703638434922688</v>
      </c>
      <c r="G21" s="463">
        <v>1.2099816103639485</v>
      </c>
    </row>
    <row r="22" spans="2:7" x14ac:dyDescent="0.25">
      <c r="B22" s="7" t="s">
        <v>31</v>
      </c>
      <c r="C22" s="216">
        <v>2321</v>
      </c>
      <c r="D22" s="464">
        <v>3975511373</v>
      </c>
      <c r="E22" s="330">
        <v>1712844.1934510986</v>
      </c>
      <c r="F22" s="216">
        <v>54.874595432581096</v>
      </c>
      <c r="G22" s="463">
        <v>1.21</v>
      </c>
    </row>
    <row r="23" spans="2:7" x14ac:dyDescent="0.25">
      <c r="B23" s="7"/>
      <c r="C23" s="456"/>
      <c r="D23" s="456"/>
      <c r="E23" s="196"/>
      <c r="F23" s="466"/>
      <c r="G23" s="467"/>
    </row>
    <row r="24" spans="2:7" x14ac:dyDescent="0.25">
      <c r="B24" s="29" t="s">
        <v>0</v>
      </c>
      <c r="C24" s="468">
        <f>SUM(C11:C23)</f>
        <v>21535</v>
      </c>
      <c r="D24" s="468">
        <f>SUM(D11:D23)</f>
        <v>38101896748</v>
      </c>
      <c r="E24" s="469">
        <f>D24/C24</f>
        <v>1769300.9866728582</v>
      </c>
      <c r="F24" s="470">
        <f>IFERROR(((($D11*F11)+($D12*F12)+($D13*F13)+($D14*F14)+($D15*F15)+($D16*F16)+($D17*F17)+($D18*F18)+($D19*F19)+($D20*F20)+($D21*F21)+($D22*F22))/$D24),"")</f>
        <v>54.817380419457329</v>
      </c>
      <c r="G24" s="471">
        <f>IFERROR((($D11*G11)+($D12*G12)+($D13*G13)+($D14*G14)+($D15*G15)+($D16*G16)+($D17*G17)+($D18*G18)+($D19*G19)+($D20*G20)+($D21*G21)+($D22*G22))/$D24,"")</f>
        <v>1.2099820404032764</v>
      </c>
    </row>
    <row r="25" spans="2:7" x14ac:dyDescent="0.25">
      <c r="B25" s="9"/>
      <c r="C25" s="472"/>
      <c r="D25" s="472"/>
      <c r="E25" s="473"/>
      <c r="F25" s="474"/>
      <c r="G25" s="475"/>
    </row>
    <row r="26" spans="2:7" x14ac:dyDescent="0.25">
      <c r="B26" s="9" t="s">
        <v>171</v>
      </c>
      <c r="C26" s="472"/>
      <c r="D26" s="472"/>
      <c r="E26" s="476"/>
      <c r="F26" s="474"/>
      <c r="G26" s="475"/>
    </row>
    <row r="27" spans="2:7" x14ac:dyDescent="0.25">
      <c r="B27" s="7" t="s">
        <v>20</v>
      </c>
      <c r="C27" s="337">
        <v>0</v>
      </c>
      <c r="D27" s="337">
        <v>0</v>
      </c>
      <c r="E27" s="337">
        <v>0</v>
      </c>
      <c r="F27" s="337">
        <v>0</v>
      </c>
      <c r="G27" s="337">
        <v>0</v>
      </c>
    </row>
    <row r="28" spans="2:7" x14ac:dyDescent="0.25">
      <c r="B28" s="7" t="s">
        <v>21</v>
      </c>
      <c r="C28" s="337">
        <v>0</v>
      </c>
      <c r="D28" s="337">
        <v>0</v>
      </c>
      <c r="E28" s="337">
        <v>0</v>
      </c>
      <c r="F28" s="337">
        <v>0</v>
      </c>
      <c r="G28" s="337">
        <v>0</v>
      </c>
    </row>
    <row r="29" spans="2:7" x14ac:dyDescent="0.25">
      <c r="B29" s="7" t="s">
        <v>22</v>
      </c>
      <c r="C29" s="337">
        <v>0</v>
      </c>
      <c r="D29" s="337">
        <v>0</v>
      </c>
      <c r="E29" s="337">
        <v>0</v>
      </c>
      <c r="F29" s="337">
        <v>0</v>
      </c>
      <c r="G29" s="337">
        <v>0</v>
      </c>
    </row>
    <row r="30" spans="2:7" x14ac:dyDescent="0.25">
      <c r="B30" s="7" t="s">
        <v>23</v>
      </c>
      <c r="C30" s="337">
        <v>0</v>
      </c>
      <c r="D30" s="337">
        <v>0</v>
      </c>
      <c r="E30" s="337">
        <v>0</v>
      </c>
      <c r="F30" s="337">
        <v>0</v>
      </c>
      <c r="G30" s="337">
        <v>0</v>
      </c>
    </row>
    <row r="31" spans="2:7" x14ac:dyDescent="0.25">
      <c r="B31" s="7" t="s">
        <v>24</v>
      </c>
      <c r="C31" s="337">
        <v>0</v>
      </c>
      <c r="D31" s="337">
        <v>0</v>
      </c>
      <c r="E31" s="337">
        <v>0</v>
      </c>
      <c r="F31" s="337">
        <v>0</v>
      </c>
      <c r="G31" s="337">
        <v>0</v>
      </c>
    </row>
    <row r="32" spans="2:7" x14ac:dyDescent="0.25">
      <c r="B32" s="7" t="s">
        <v>25</v>
      </c>
      <c r="C32" s="337">
        <v>0</v>
      </c>
      <c r="D32" s="337">
        <v>0</v>
      </c>
      <c r="E32" s="337">
        <v>0</v>
      </c>
      <c r="F32" s="337">
        <v>0</v>
      </c>
      <c r="G32" s="337">
        <v>0</v>
      </c>
    </row>
    <row r="33" spans="2:7" x14ac:dyDescent="0.25">
      <c r="B33" s="7" t="s">
        <v>26</v>
      </c>
      <c r="C33" s="337">
        <v>0</v>
      </c>
      <c r="D33" s="337">
        <v>0</v>
      </c>
      <c r="E33" s="337">
        <v>0</v>
      </c>
      <c r="F33" s="337">
        <v>0</v>
      </c>
      <c r="G33" s="337">
        <v>0</v>
      </c>
    </row>
    <row r="34" spans="2:7" x14ac:dyDescent="0.25">
      <c r="B34" s="7" t="s">
        <v>27</v>
      </c>
      <c r="C34" s="337">
        <v>0</v>
      </c>
      <c r="D34" s="337">
        <v>0</v>
      </c>
      <c r="E34" s="337">
        <v>0</v>
      </c>
      <c r="F34" s="337">
        <v>0</v>
      </c>
      <c r="G34" s="337">
        <v>0</v>
      </c>
    </row>
    <row r="35" spans="2:7" x14ac:dyDescent="0.25">
      <c r="B35" s="7" t="s">
        <v>28</v>
      </c>
      <c r="C35" s="337">
        <v>0</v>
      </c>
      <c r="D35" s="337">
        <v>0</v>
      </c>
      <c r="E35" s="337">
        <v>0</v>
      </c>
      <c r="F35" s="337">
        <v>0</v>
      </c>
      <c r="G35" s="337">
        <v>0</v>
      </c>
    </row>
    <row r="36" spans="2:7" x14ac:dyDescent="0.25">
      <c r="B36" s="7" t="s">
        <v>29</v>
      </c>
      <c r="C36" s="337">
        <v>0</v>
      </c>
      <c r="D36" s="337">
        <v>0</v>
      </c>
      <c r="E36" s="337">
        <v>0</v>
      </c>
      <c r="F36" s="337">
        <v>0</v>
      </c>
      <c r="G36" s="337">
        <v>0</v>
      </c>
    </row>
    <row r="37" spans="2:7" x14ac:dyDescent="0.25">
      <c r="B37" s="7" t="s">
        <v>30</v>
      </c>
      <c r="C37" s="337">
        <v>0</v>
      </c>
      <c r="D37" s="337">
        <v>0</v>
      </c>
      <c r="E37" s="337">
        <v>0</v>
      </c>
      <c r="F37" s="337">
        <v>0</v>
      </c>
      <c r="G37" s="337">
        <v>0</v>
      </c>
    </row>
    <row r="38" spans="2:7" x14ac:dyDescent="0.25">
      <c r="B38" s="7" t="s">
        <v>31</v>
      </c>
      <c r="C38" s="337">
        <v>0</v>
      </c>
      <c r="D38" s="337">
        <v>0</v>
      </c>
      <c r="E38" s="337">
        <v>0</v>
      </c>
      <c r="F38" s="337">
        <v>0</v>
      </c>
      <c r="G38" s="337">
        <v>0</v>
      </c>
    </row>
    <row r="39" spans="2:7" x14ac:dyDescent="0.25">
      <c r="B39" s="9"/>
      <c r="C39" s="456"/>
      <c r="D39" s="456"/>
      <c r="E39" s="196"/>
      <c r="F39" s="466"/>
      <c r="G39" s="467"/>
    </row>
    <row r="40" spans="2:7" x14ac:dyDescent="0.25">
      <c r="B40" s="29" t="s">
        <v>0</v>
      </c>
      <c r="C40" s="468">
        <f>SUM(C27:C39)</f>
        <v>0</v>
      </c>
      <c r="D40" s="468">
        <f>SUM(D27:D39)</f>
        <v>0</v>
      </c>
      <c r="E40" s="469" t="str">
        <f>IFERROR(D40/C40,"")</f>
        <v/>
      </c>
      <c r="F40" s="470"/>
      <c r="G40" s="471"/>
    </row>
    <row r="41" spans="2:7" x14ac:dyDescent="0.25">
      <c r="B41" s="7"/>
      <c r="C41" s="356"/>
      <c r="D41" s="356"/>
      <c r="E41" s="94"/>
      <c r="F41" s="417"/>
      <c r="G41" s="343"/>
    </row>
    <row r="42" spans="2:7" x14ac:dyDescent="0.25">
      <c r="B42" s="9" t="s">
        <v>152</v>
      </c>
      <c r="C42" s="472"/>
      <c r="D42" s="472"/>
      <c r="E42" s="94"/>
      <c r="F42" s="462"/>
      <c r="G42" s="475"/>
    </row>
    <row r="43" spans="2:7" x14ac:dyDescent="0.25">
      <c r="B43" s="7" t="s">
        <v>20</v>
      </c>
      <c r="C43" s="357">
        <v>2036</v>
      </c>
      <c r="D43" s="357">
        <v>2607940018</v>
      </c>
      <c r="E43" s="357">
        <v>1280913.5648330059</v>
      </c>
      <c r="F43" s="340">
        <v>49.383770386240535</v>
      </c>
      <c r="G43" s="438">
        <v>1.1925181567078511</v>
      </c>
    </row>
    <row r="44" spans="2:7" x14ac:dyDescent="0.25">
      <c r="B44" s="7" t="s">
        <v>21</v>
      </c>
      <c r="C44" s="216">
        <v>1880</v>
      </c>
      <c r="D44" s="464">
        <v>2627992308</v>
      </c>
      <c r="E44" s="357">
        <v>1397868.2489361702</v>
      </c>
      <c r="F44" s="216">
        <v>49.494375673035648</v>
      </c>
      <c r="G44" s="463">
        <v>1.193593588920048</v>
      </c>
    </row>
    <row r="45" spans="2:7" x14ac:dyDescent="0.25">
      <c r="B45" s="7" t="s">
        <v>22</v>
      </c>
      <c r="C45" s="216">
        <v>2117</v>
      </c>
      <c r="D45" s="464">
        <v>3376770926</v>
      </c>
      <c r="E45" s="357">
        <v>1595073.6542276808</v>
      </c>
      <c r="F45" s="216">
        <v>50.552422154738728</v>
      </c>
      <c r="G45" s="463">
        <v>1.1943886176689973</v>
      </c>
    </row>
    <row r="46" spans="2:7" x14ac:dyDescent="0.25">
      <c r="B46" s="7" t="s">
        <v>23</v>
      </c>
      <c r="C46" s="216">
        <v>1689</v>
      </c>
      <c r="D46" s="464">
        <v>2824067881</v>
      </c>
      <c r="E46" s="357">
        <v>1672035.4535227946</v>
      </c>
      <c r="F46" s="216">
        <v>50.259433827327328</v>
      </c>
      <c r="G46" s="463">
        <v>1.1935574349496312</v>
      </c>
    </row>
    <row r="47" spans="2:7" x14ac:dyDescent="0.25">
      <c r="B47" s="7" t="s">
        <v>24</v>
      </c>
      <c r="C47" s="216">
        <v>1854</v>
      </c>
      <c r="D47" s="464">
        <v>2989888096</v>
      </c>
      <c r="E47" s="196">
        <v>1612668.875943905</v>
      </c>
      <c r="F47" s="216">
        <v>49.589268242298793</v>
      </c>
      <c r="G47" s="463">
        <v>1.2020025910461365</v>
      </c>
    </row>
    <row r="48" spans="2:7" x14ac:dyDescent="0.25">
      <c r="B48" s="7" t="s">
        <v>25</v>
      </c>
      <c r="C48" s="216">
        <v>1757</v>
      </c>
      <c r="D48" s="464">
        <v>2752578985</v>
      </c>
      <c r="E48" s="196">
        <v>1566635.7342060329</v>
      </c>
      <c r="F48" s="216">
        <v>49.983633897793489</v>
      </c>
      <c r="G48" s="463">
        <v>1.2020485291432972</v>
      </c>
    </row>
    <row r="49" spans="2:7" x14ac:dyDescent="0.25">
      <c r="B49" s="7" t="s">
        <v>26</v>
      </c>
      <c r="C49" s="330">
        <v>2098</v>
      </c>
      <c r="D49" s="330">
        <v>3506787026</v>
      </c>
      <c r="E49" s="330">
        <v>1671490.4795042898</v>
      </c>
      <c r="F49" s="446">
        <v>49.935924611807323</v>
      </c>
      <c r="G49" s="447">
        <v>1.2019038515599891</v>
      </c>
    </row>
    <row r="50" spans="2:7" x14ac:dyDescent="0.25">
      <c r="B50" s="7" t="s">
        <v>27</v>
      </c>
      <c r="C50" s="216">
        <v>1983</v>
      </c>
      <c r="D50" s="464">
        <v>3332030430</v>
      </c>
      <c r="E50" s="330">
        <v>1680297.745839637</v>
      </c>
      <c r="F50" s="216">
        <v>49.479586184331453</v>
      </c>
      <c r="G50" s="463">
        <v>1.2023139524869224</v>
      </c>
    </row>
    <row r="51" spans="2:7" x14ac:dyDescent="0.25">
      <c r="B51" s="7" t="s">
        <v>28</v>
      </c>
      <c r="C51" s="216">
        <v>1763</v>
      </c>
      <c r="D51" s="464">
        <v>2953283881</v>
      </c>
      <c r="E51" s="330">
        <v>1675146.8411798072</v>
      </c>
      <c r="F51" s="216">
        <v>49.126523162369843</v>
      </c>
      <c r="G51" s="463">
        <v>1.2023138608902326</v>
      </c>
    </row>
    <row r="52" spans="2:7" x14ac:dyDescent="0.25">
      <c r="B52" s="7" t="s">
        <v>29</v>
      </c>
      <c r="C52" s="216">
        <v>2105</v>
      </c>
      <c r="D52" s="464">
        <v>3899078382</v>
      </c>
      <c r="E52" s="330">
        <v>1852293.7681710215</v>
      </c>
      <c r="F52" s="216">
        <v>50.981086545646157</v>
      </c>
      <c r="G52" s="463">
        <v>1.201903097315062</v>
      </c>
    </row>
    <row r="53" spans="2:7" x14ac:dyDescent="0.25">
      <c r="B53" s="7" t="s">
        <v>30</v>
      </c>
      <c r="C53" s="216">
        <v>2328</v>
      </c>
      <c r="D53" s="464">
        <v>4429272565</v>
      </c>
      <c r="E53" s="196">
        <v>1902608.4901202749</v>
      </c>
      <c r="F53" s="216">
        <v>50.490377546228068</v>
      </c>
      <c r="G53" s="463">
        <v>1.208194424390769</v>
      </c>
    </row>
    <row r="54" spans="2:7" x14ac:dyDescent="0.25">
      <c r="B54" s="7" t="s">
        <v>31</v>
      </c>
      <c r="C54" s="216">
        <v>2211</v>
      </c>
      <c r="D54" s="464">
        <v>4149408404</v>
      </c>
      <c r="E54" s="196">
        <v>1876711.1732247851</v>
      </c>
      <c r="F54" s="216">
        <v>50.578186669137523</v>
      </c>
      <c r="G54" s="463">
        <v>1.2085651371279191</v>
      </c>
    </row>
    <row r="55" spans="2:7" x14ac:dyDescent="0.25">
      <c r="B55" s="259"/>
      <c r="C55" s="483"/>
      <c r="D55" s="484"/>
      <c r="E55" s="485"/>
      <c r="F55" s="486"/>
      <c r="G55" s="475"/>
    </row>
    <row r="56" spans="2:7" x14ac:dyDescent="0.25">
      <c r="B56" s="258" t="s">
        <v>0</v>
      </c>
      <c r="C56" s="468">
        <f>SUM(C43:C54)</f>
        <v>23821</v>
      </c>
      <c r="D56" s="468">
        <f>SUM(D43:D54)</f>
        <v>39449098902</v>
      </c>
      <c r="E56" s="469">
        <f>D56/C56</f>
        <v>1656063.9310692246</v>
      </c>
      <c r="F56" s="470">
        <f>IFERROR(((($D43*F43)+($D44*F44)+($D45*F45)+($D46*F46)+($D47*F47)+($D48*F48)+($D49*F49)+($D50*F50)+($D51*F51)+($D52*F52)+($D53*F53)+($D54*F54))/$D56),"")</f>
        <v>50.056965240792508</v>
      </c>
      <c r="G56" s="471">
        <f>IFERROR((($D43*G43)+($D44*G44)+($D45*G45)+($D46*G46)+($D47*G47)+($D48*G48)+($D49*G49)+($D50*G50)+($D51*G51)+($D52*G52)+($D53*G53)+($D54*G54))/$D56,"")</f>
        <v>1.20097876600492</v>
      </c>
    </row>
    <row r="57" spans="2:7" x14ac:dyDescent="0.25">
      <c r="B57" s="9"/>
      <c r="C57" s="472"/>
      <c r="D57" s="472"/>
      <c r="E57" s="476"/>
      <c r="F57" s="474"/>
      <c r="G57" s="475"/>
    </row>
    <row r="58" spans="2:7" x14ac:dyDescent="0.25">
      <c r="B58" s="9" t="s">
        <v>68</v>
      </c>
      <c r="C58" s="472"/>
      <c r="D58" s="472"/>
      <c r="E58" s="476"/>
      <c r="F58" s="474"/>
      <c r="G58" s="475"/>
    </row>
    <row r="59" spans="2:7" x14ac:dyDescent="0.25">
      <c r="B59" s="7" t="s">
        <v>20</v>
      </c>
      <c r="C59" s="357">
        <v>49</v>
      </c>
      <c r="D59" s="357">
        <v>25041726</v>
      </c>
      <c r="E59" s="357">
        <v>511055.63265306124</v>
      </c>
      <c r="F59" s="340">
        <v>27.29349478546327</v>
      </c>
      <c r="G59" s="438">
        <v>1.0245756742167054</v>
      </c>
    </row>
    <row r="60" spans="2:7" x14ac:dyDescent="0.25">
      <c r="B60" s="7" t="s">
        <v>21</v>
      </c>
      <c r="C60" s="216">
        <v>34</v>
      </c>
      <c r="D60" s="464">
        <v>21863446</v>
      </c>
      <c r="E60" s="357">
        <v>643042.5294117647</v>
      </c>
      <c r="F60" s="216">
        <v>30.103157022913955</v>
      </c>
      <c r="G60" s="463">
        <v>1.0506111662361002</v>
      </c>
    </row>
    <row r="61" spans="2:7" x14ac:dyDescent="0.25">
      <c r="B61" s="7" t="s">
        <v>22</v>
      </c>
      <c r="C61" s="216">
        <v>28</v>
      </c>
      <c r="D61" s="464">
        <v>18531050</v>
      </c>
      <c r="E61" s="357">
        <v>661823.21428571432</v>
      </c>
      <c r="F61" s="216">
        <v>22.800931409715044</v>
      </c>
      <c r="G61" s="463">
        <v>0.97108480631156902</v>
      </c>
    </row>
    <row r="62" spans="2:7" x14ac:dyDescent="0.25">
      <c r="B62" s="7" t="s">
        <v>23</v>
      </c>
      <c r="C62" s="216">
        <v>33</v>
      </c>
      <c r="D62" s="464">
        <v>20924064</v>
      </c>
      <c r="E62" s="357">
        <v>634062.54545454541</v>
      </c>
      <c r="F62" s="216">
        <v>30.498891993448311</v>
      </c>
      <c r="G62" s="463">
        <v>1.0458974853068697</v>
      </c>
    </row>
    <row r="63" spans="2:7" x14ac:dyDescent="0.25">
      <c r="B63" s="7" t="s">
        <v>24</v>
      </c>
      <c r="C63" s="216">
        <v>26</v>
      </c>
      <c r="D63" s="464">
        <v>16924320</v>
      </c>
      <c r="E63" s="357">
        <v>650935.38461538462</v>
      </c>
      <c r="F63" s="216">
        <v>33.108993448481236</v>
      </c>
      <c r="G63" s="463">
        <v>1.0798749255509232</v>
      </c>
    </row>
    <row r="64" spans="2:7" x14ac:dyDescent="0.25">
      <c r="B64" s="7" t="s">
        <v>25</v>
      </c>
      <c r="C64" s="491">
        <v>38</v>
      </c>
      <c r="D64" s="391">
        <v>22147266</v>
      </c>
      <c r="E64" s="357">
        <v>582822.78947368416</v>
      </c>
      <c r="F64" s="491">
        <v>28.89107540407019</v>
      </c>
      <c r="G64" s="495">
        <v>1.0356938585557243</v>
      </c>
    </row>
    <row r="65" spans="2:8" x14ac:dyDescent="0.25">
      <c r="B65" s="7" t="s">
        <v>26</v>
      </c>
      <c r="C65" s="330">
        <v>28</v>
      </c>
      <c r="D65" s="330">
        <v>13109040</v>
      </c>
      <c r="E65" s="330">
        <v>468180</v>
      </c>
      <c r="F65" s="446">
        <v>28.245290272971936</v>
      </c>
      <c r="G65" s="447">
        <v>1.0373202614379085</v>
      </c>
    </row>
    <row r="66" spans="2:8" x14ac:dyDescent="0.25">
      <c r="B66" s="7" t="s">
        <v>27</v>
      </c>
      <c r="C66" s="216">
        <v>39</v>
      </c>
      <c r="D66" s="464">
        <v>25866288</v>
      </c>
      <c r="E66" s="330">
        <v>663238.15384615387</v>
      </c>
      <c r="F66" s="216">
        <v>30.057753010404895</v>
      </c>
      <c r="G66" s="463">
        <v>0.940661314835743</v>
      </c>
    </row>
    <row r="67" spans="2:8" x14ac:dyDescent="0.25">
      <c r="B67" s="7" t="s">
        <v>28</v>
      </c>
      <c r="C67" s="491">
        <v>25</v>
      </c>
      <c r="D67" s="391">
        <v>17760960</v>
      </c>
      <c r="E67" s="330">
        <v>710438.40000000002</v>
      </c>
      <c r="F67" s="491">
        <v>29.029511918274689</v>
      </c>
      <c r="G67" s="495">
        <v>0.92150964812712821</v>
      </c>
    </row>
    <row r="68" spans="2:8" x14ac:dyDescent="0.25">
      <c r="B68" s="7" t="s">
        <v>29</v>
      </c>
      <c r="C68" s="216">
        <v>33</v>
      </c>
      <c r="D68" s="464">
        <v>23153760</v>
      </c>
      <c r="E68" s="330">
        <v>701629.09090909094</v>
      </c>
      <c r="F68" s="216">
        <v>29.425337396604267</v>
      </c>
      <c r="G68" s="463">
        <v>0.92753591641271227</v>
      </c>
    </row>
    <row r="69" spans="2:8" x14ac:dyDescent="0.25">
      <c r="B69" s="7" t="s">
        <v>30</v>
      </c>
      <c r="C69" s="216">
        <v>54</v>
      </c>
      <c r="D69" s="464">
        <v>35101584</v>
      </c>
      <c r="E69" s="196">
        <v>650029.33333333337</v>
      </c>
      <c r="F69" s="216">
        <v>28.939953479022485</v>
      </c>
      <c r="G69" s="463">
        <v>1.0298851333888521</v>
      </c>
    </row>
    <row r="70" spans="2:8" x14ac:dyDescent="0.25">
      <c r="B70" s="7" t="s">
        <v>31</v>
      </c>
      <c r="C70" s="216">
        <v>46</v>
      </c>
      <c r="D70" s="464">
        <v>35498232</v>
      </c>
      <c r="E70" s="196">
        <v>771700.69565217395</v>
      </c>
      <c r="F70" s="216">
        <v>26.447773060923147</v>
      </c>
      <c r="G70" s="463">
        <v>1.03</v>
      </c>
    </row>
    <row r="71" spans="2:8" x14ac:dyDescent="0.25">
      <c r="B71" s="9"/>
      <c r="C71" s="484"/>
      <c r="D71" s="484"/>
      <c r="E71" s="198"/>
      <c r="F71" s="486"/>
      <c r="G71" s="475"/>
    </row>
    <row r="72" spans="2:8" x14ac:dyDescent="0.25">
      <c r="B72" s="29" t="s">
        <v>0</v>
      </c>
      <c r="C72" s="468">
        <f>SUM(C59:C71)</f>
        <v>433</v>
      </c>
      <c r="D72" s="468">
        <f>SUM(D59:D71)</f>
        <v>275921736</v>
      </c>
      <c r="E72" s="487">
        <f>IFERROR(D72/C72,"")</f>
        <v>637232.64665127022</v>
      </c>
      <c r="F72" s="470">
        <f>IFERROR(((($D59*F59)+($D60*F60)+($D61*F61)+($D62*F62)+($D63*F63)+($D64*F64)+($D65*F65)+($D66*F66)+($D67*F67)+($D68*F68)+($D69*F69)+($D70*F70))/$D72),"")</f>
        <v>28.638063490583431</v>
      </c>
      <c r="G72" s="471">
        <f>IFERROR((($D59*G59)+($D60*G60)+($D61*G61)+($D62*G62)+($D63*G63)+($D64*G64)+($D65*G65)+($D66*G66)+($D67*G67)+($D68*G68)+($D69*G69)+($D70*G70))/$D72,"")</f>
        <v>1.0082823440919493</v>
      </c>
    </row>
    <row r="73" spans="2:8" x14ac:dyDescent="0.25">
      <c r="B73" s="32"/>
      <c r="C73" s="488"/>
      <c r="D73" s="488"/>
      <c r="E73" s="489"/>
      <c r="F73" s="490"/>
      <c r="G73" s="424"/>
    </row>
    <row r="74" spans="2:8" x14ac:dyDescent="0.25">
      <c r="B74" s="9" t="s">
        <v>1</v>
      </c>
      <c r="C74" s="356"/>
      <c r="D74" s="356"/>
      <c r="E74" s="94"/>
      <c r="F74" s="417"/>
      <c r="G74" s="343"/>
    </row>
    <row r="75" spans="2:8" x14ac:dyDescent="0.25">
      <c r="B75" s="7" t="s">
        <v>20</v>
      </c>
      <c r="C75" s="357">
        <v>2230</v>
      </c>
      <c r="D75" s="357">
        <v>5197220601</v>
      </c>
      <c r="E75" s="357">
        <v>2330592.1977578476</v>
      </c>
      <c r="F75" s="340">
        <v>57.076706769946092</v>
      </c>
      <c r="G75" s="438">
        <v>1.7212227759273442</v>
      </c>
    </row>
    <row r="76" spans="2:8" x14ac:dyDescent="0.25">
      <c r="B76" s="7" t="s">
        <v>21</v>
      </c>
      <c r="C76" s="216">
        <v>1826</v>
      </c>
      <c r="D76" s="464">
        <v>4294946476</v>
      </c>
      <c r="E76" s="357">
        <v>2352106.503833516</v>
      </c>
      <c r="F76" s="216">
        <v>56.697126655414927</v>
      </c>
      <c r="G76" s="463">
        <v>1.7542904820497698</v>
      </c>
    </row>
    <row r="77" spans="2:8" x14ac:dyDescent="0.25">
      <c r="B77" s="7" t="s">
        <v>22</v>
      </c>
      <c r="C77" s="216">
        <v>2189</v>
      </c>
      <c r="D77" s="464">
        <v>5611657492</v>
      </c>
      <c r="E77" s="357">
        <v>2563571.2617633622</v>
      </c>
      <c r="F77" s="216">
        <v>56.702637336940306</v>
      </c>
      <c r="G77" s="463">
        <v>1.7514515216906257</v>
      </c>
    </row>
    <row r="78" spans="2:8" x14ac:dyDescent="0.25">
      <c r="B78" s="7" t="s">
        <v>23</v>
      </c>
      <c r="C78" s="216">
        <v>1619</v>
      </c>
      <c r="D78" s="464">
        <v>4041482865</v>
      </c>
      <c r="E78" s="357">
        <v>2496283.4249536749</v>
      </c>
      <c r="F78" s="216">
        <v>55.673399685192031</v>
      </c>
      <c r="G78" s="463">
        <v>1.7520078561783039</v>
      </c>
    </row>
    <row r="79" spans="2:8" x14ac:dyDescent="0.25">
      <c r="B79" s="233" t="s">
        <v>24</v>
      </c>
      <c r="C79" s="491">
        <v>1824</v>
      </c>
      <c r="D79" s="391">
        <v>4942918862</v>
      </c>
      <c r="E79" s="357">
        <v>2709933.5866228072</v>
      </c>
      <c r="F79" s="491">
        <v>55.544796063455998</v>
      </c>
      <c r="G79" s="495">
        <v>1.7296736148609675</v>
      </c>
    </row>
    <row r="80" spans="2:8" x14ac:dyDescent="0.25">
      <c r="B80" s="233" t="s">
        <v>25</v>
      </c>
      <c r="C80" s="491">
        <v>1988</v>
      </c>
      <c r="D80" s="391">
        <v>5404028729</v>
      </c>
      <c r="E80" s="357">
        <v>2718324.3103621732</v>
      </c>
      <c r="F80" s="491">
        <v>55.851060291800309</v>
      </c>
      <c r="G80" s="495">
        <v>1.7331385146009648</v>
      </c>
      <c r="H80" s="460"/>
    </row>
    <row r="81" spans="2:8" x14ac:dyDescent="0.25">
      <c r="B81" s="233" t="s">
        <v>26</v>
      </c>
      <c r="C81" s="330">
        <v>1968</v>
      </c>
      <c r="D81" s="330">
        <v>5381676108</v>
      </c>
      <c r="E81" s="330">
        <v>2734591.5182926827</v>
      </c>
      <c r="F81" s="446">
        <v>55.404265817254569</v>
      </c>
      <c r="G81" s="447">
        <v>1.7351930194569785</v>
      </c>
      <c r="H81" s="460"/>
    </row>
    <row r="82" spans="2:8" x14ac:dyDescent="0.25">
      <c r="B82" s="7" t="s">
        <v>27</v>
      </c>
      <c r="C82" s="216">
        <v>2058</v>
      </c>
      <c r="D82" s="464">
        <v>5399683134</v>
      </c>
      <c r="E82" s="196">
        <v>2623752.7376093296</v>
      </c>
      <c r="F82" s="216">
        <v>55.630457628997604</v>
      </c>
      <c r="G82" s="463">
        <v>1.7367335731778515</v>
      </c>
      <c r="H82" s="460"/>
    </row>
    <row r="83" spans="2:8" x14ac:dyDescent="0.25">
      <c r="B83" s="7" t="s">
        <v>28</v>
      </c>
      <c r="C83" s="216">
        <v>1801</v>
      </c>
      <c r="D83" s="464">
        <v>4752772834</v>
      </c>
      <c r="E83" s="196">
        <v>2638963.2615213771</v>
      </c>
      <c r="F83" s="216">
        <v>55.363669515958186</v>
      </c>
      <c r="G83" s="463">
        <v>1.7347178816520732</v>
      </c>
    </row>
    <row r="84" spans="2:8" x14ac:dyDescent="0.25">
      <c r="B84" s="145" t="s">
        <v>29</v>
      </c>
      <c r="C84" s="216">
        <v>1962</v>
      </c>
      <c r="D84" s="464">
        <v>4868325420</v>
      </c>
      <c r="E84" s="196">
        <v>2481307.5535168196</v>
      </c>
      <c r="F84" s="216">
        <v>54.977425537835146</v>
      </c>
      <c r="G84" s="463">
        <v>1.7978187992884831</v>
      </c>
    </row>
    <row r="85" spans="2:8" x14ac:dyDescent="0.25">
      <c r="B85" s="145" t="s">
        <v>30</v>
      </c>
      <c r="C85" s="216">
        <v>2150</v>
      </c>
      <c r="D85" s="464">
        <v>5688690980</v>
      </c>
      <c r="E85" s="196">
        <v>2645902.7813953487</v>
      </c>
      <c r="F85" s="216">
        <v>55.551403564550803</v>
      </c>
      <c r="G85" s="463">
        <v>1.8368542251366939</v>
      </c>
    </row>
    <row r="86" spans="2:8" x14ac:dyDescent="0.25">
      <c r="B86" s="145" t="s">
        <v>31</v>
      </c>
      <c r="C86" s="491">
        <v>2616</v>
      </c>
      <c r="D86" s="464">
        <v>6760714874</v>
      </c>
      <c r="E86" s="196">
        <v>2584371.129204893</v>
      </c>
      <c r="F86" s="216">
        <v>55.098172989450049</v>
      </c>
      <c r="G86" s="463">
        <v>1.8332535189014687</v>
      </c>
    </row>
    <row r="87" spans="2:8" x14ac:dyDescent="0.25">
      <c r="B87" s="7"/>
      <c r="C87" s="456"/>
      <c r="D87" s="456"/>
      <c r="E87" s="196"/>
      <c r="F87" s="479"/>
      <c r="G87" s="492"/>
    </row>
    <row r="88" spans="2:8" x14ac:dyDescent="0.25">
      <c r="B88" s="29" t="s">
        <v>0</v>
      </c>
      <c r="C88" s="468">
        <f>SUM(C75:C87)</f>
        <v>24231</v>
      </c>
      <c r="D88" s="468">
        <f>SUM(D75:D87)</f>
        <v>62344118375</v>
      </c>
      <c r="E88" s="487">
        <f>IFERROR(D88/C88,"")</f>
        <v>2572907.3655647724</v>
      </c>
      <c r="F88" s="470">
        <f>IFERROR(((($D75*F75)+($D76*F76)+($D77*F77)+($D78*F78)+($D79*F79)+($D80*F80)+($D81*F81)+($D82*F82)+($D83*F83)+($D84*F84)+($D85*F85)+($D86*F86))/$D88),"")</f>
        <v>55.780334736347932</v>
      </c>
      <c r="G88" s="471">
        <f>IFERROR((($D75*G75)+($D76*G76)+($D77*G77)+($D78*G78)+($D79*G79)+($D80*G80)+($D81*G81)+($D82*G82)+($D83*G83)+($D84*G84)+($D85*G85)+($D86*G86))/$D88,"")</f>
        <v>1.7621794754491951</v>
      </c>
    </row>
    <row r="89" spans="2:8" x14ac:dyDescent="0.25">
      <c r="B89" s="9"/>
      <c r="C89" s="472"/>
      <c r="D89" s="472"/>
      <c r="E89" s="473"/>
      <c r="F89" s="474"/>
      <c r="G89" s="475"/>
    </row>
    <row r="90" spans="2:8" x14ac:dyDescent="0.25">
      <c r="B90" s="9" t="s">
        <v>73</v>
      </c>
      <c r="C90" s="493"/>
      <c r="D90" s="493"/>
      <c r="E90" s="476"/>
      <c r="F90" s="494"/>
      <c r="G90" s="475"/>
    </row>
    <row r="91" spans="2:8" x14ac:dyDescent="0.25">
      <c r="B91" s="7" t="s">
        <v>20</v>
      </c>
      <c r="C91" s="357">
        <v>126</v>
      </c>
      <c r="D91" s="357">
        <v>175805143</v>
      </c>
      <c r="E91" s="368">
        <v>1395278.9126984128</v>
      </c>
      <c r="F91" s="357">
        <v>50.947823727773425</v>
      </c>
      <c r="G91" s="438">
        <v>1.5</v>
      </c>
    </row>
    <row r="92" spans="2:8" x14ac:dyDescent="0.25">
      <c r="B92" s="7" t="s">
        <v>21</v>
      </c>
      <c r="C92" s="216">
        <v>65</v>
      </c>
      <c r="D92" s="464">
        <v>67077817</v>
      </c>
      <c r="E92" s="368">
        <v>1031966.4153846154</v>
      </c>
      <c r="F92" s="216">
        <v>49.143238278013726</v>
      </c>
      <c r="G92" s="463">
        <v>1.5</v>
      </c>
    </row>
    <row r="93" spans="2:8" x14ac:dyDescent="0.25">
      <c r="B93" s="7" t="s">
        <v>22</v>
      </c>
      <c r="C93" s="216">
        <v>62</v>
      </c>
      <c r="D93" s="464">
        <v>101200476</v>
      </c>
      <c r="E93" s="368">
        <v>1632265.7419354839</v>
      </c>
      <c r="F93" s="216">
        <v>52.47106513609679</v>
      </c>
      <c r="G93" s="463">
        <v>1.5</v>
      </c>
    </row>
    <row r="94" spans="2:8" x14ac:dyDescent="0.25">
      <c r="B94" s="7" t="s">
        <v>23</v>
      </c>
      <c r="C94" s="216">
        <v>60</v>
      </c>
      <c r="D94" s="464">
        <v>99120622</v>
      </c>
      <c r="E94" s="368">
        <v>1652010.3666666667</v>
      </c>
      <c r="F94" s="216">
        <v>52.448261492951488</v>
      </c>
      <c r="G94" s="463">
        <v>1.5</v>
      </c>
    </row>
    <row r="95" spans="2:8" x14ac:dyDescent="0.25">
      <c r="B95" s="7" t="s">
        <v>24</v>
      </c>
      <c r="C95" s="216">
        <v>43</v>
      </c>
      <c r="D95" s="464">
        <v>80857631</v>
      </c>
      <c r="E95" s="196">
        <v>1880410.0232558139</v>
      </c>
      <c r="F95" s="216">
        <v>53.708981308146413</v>
      </c>
      <c r="G95" s="463">
        <v>1.5</v>
      </c>
    </row>
    <row r="96" spans="2:8" x14ac:dyDescent="0.25">
      <c r="B96" s="7" t="s">
        <v>25</v>
      </c>
      <c r="C96" s="216">
        <v>60</v>
      </c>
      <c r="D96" s="464">
        <v>124917494</v>
      </c>
      <c r="E96" s="196">
        <v>2081958.2333333334</v>
      </c>
      <c r="F96" s="216">
        <v>53.812043875936226</v>
      </c>
      <c r="G96" s="463">
        <v>1.5</v>
      </c>
    </row>
    <row r="97" spans="2:7" x14ac:dyDescent="0.25">
      <c r="B97" s="7" t="s">
        <v>26</v>
      </c>
      <c r="C97" s="330">
        <v>69</v>
      </c>
      <c r="D97" s="330">
        <v>110852668</v>
      </c>
      <c r="E97" s="281">
        <v>1606560.4057971016</v>
      </c>
      <c r="F97" s="330">
        <v>51.933400971458802</v>
      </c>
      <c r="G97" s="447">
        <v>1.5</v>
      </c>
    </row>
    <row r="98" spans="2:7" x14ac:dyDescent="0.25">
      <c r="B98" s="7" t="s">
        <v>27</v>
      </c>
      <c r="C98" s="216">
        <v>64</v>
      </c>
      <c r="D98" s="464">
        <v>127103944</v>
      </c>
      <c r="E98" s="281">
        <v>1985999.125</v>
      </c>
      <c r="F98" s="216">
        <v>55.174979511257341</v>
      </c>
      <c r="G98" s="463">
        <v>1.5</v>
      </c>
    </row>
    <row r="99" spans="2:7" x14ac:dyDescent="0.25">
      <c r="B99" s="7" t="s">
        <v>28</v>
      </c>
      <c r="C99" s="216">
        <v>51</v>
      </c>
      <c r="D99" s="464">
        <v>98056681</v>
      </c>
      <c r="E99" s="281">
        <v>1922680.0196078431</v>
      </c>
      <c r="F99" s="216">
        <v>55.107884143049873</v>
      </c>
      <c r="G99" s="463">
        <v>1.5</v>
      </c>
    </row>
    <row r="100" spans="2:7" x14ac:dyDescent="0.25">
      <c r="B100" s="7" t="s">
        <v>29</v>
      </c>
      <c r="C100" s="330">
        <v>79</v>
      </c>
      <c r="D100" s="330">
        <v>174689889</v>
      </c>
      <c r="E100" s="281">
        <v>2211264.4177215188</v>
      </c>
      <c r="F100" s="330">
        <v>54.961875555373439</v>
      </c>
      <c r="G100" s="447">
        <v>1.5</v>
      </c>
    </row>
    <row r="101" spans="2:7" x14ac:dyDescent="0.25">
      <c r="B101" s="7" t="s">
        <v>30</v>
      </c>
      <c r="C101" s="330">
        <v>72</v>
      </c>
      <c r="D101" s="330">
        <v>120638127</v>
      </c>
      <c r="E101" s="281">
        <v>1675529.5416666667</v>
      </c>
      <c r="F101" s="330">
        <v>53.022570501281074</v>
      </c>
      <c r="G101" s="447">
        <v>1.5</v>
      </c>
    </row>
    <row r="102" spans="2:7" x14ac:dyDescent="0.25">
      <c r="B102" s="7" t="s">
        <v>31</v>
      </c>
      <c r="C102" s="491">
        <v>94</v>
      </c>
      <c r="D102" s="464">
        <v>166805672</v>
      </c>
      <c r="E102" s="196">
        <v>1774528.4255319149</v>
      </c>
      <c r="F102" s="216">
        <v>52.717677130307656</v>
      </c>
      <c r="G102" s="463">
        <v>1.5</v>
      </c>
    </row>
    <row r="103" spans="2:7" x14ac:dyDescent="0.25">
      <c r="B103" s="238"/>
      <c r="C103" s="369"/>
      <c r="D103" s="369"/>
      <c r="E103" s="370"/>
      <c r="F103" s="491"/>
      <c r="G103" s="495"/>
    </row>
    <row r="104" spans="2:7" x14ac:dyDescent="0.25">
      <c r="B104" s="29" t="s">
        <v>0</v>
      </c>
      <c r="C104" s="468">
        <f>SUM(C91:C102)</f>
        <v>845</v>
      </c>
      <c r="D104" s="468">
        <f>SUM(D91:D102)</f>
        <v>1447126164</v>
      </c>
      <c r="E104" s="487">
        <f>IFERROR(D104/C104,"")</f>
        <v>1712575.3420118343</v>
      </c>
      <c r="F104" s="470">
        <f>IFERROR(((($D91*F91)+($D92*F92)+($D93*F93)+($D94*F94)+($D95*F95)+($D96*F96)+($D97*F97)+($D98*F98)+($D99*F99)+($D100*F100)+($D101*F101)+($D102*F102))/$D104),"")</f>
        <v>53.065175029203601</v>
      </c>
      <c r="G104" s="471">
        <f>IFERROR((($D91*G91)+($D92*G92)+($D93*G93)+($D94*G94)+($D95*G95)+($D96*G96)+($D97*G97)+($D98*G98)+($D99*G99)+($D100*G100)+($D101*G101)+($D102*G102))/$D104,"")</f>
        <v>1.5</v>
      </c>
    </row>
    <row r="105" spans="2:7" x14ac:dyDescent="0.25">
      <c r="B105" s="32"/>
      <c r="C105" s="488"/>
      <c r="D105" s="488"/>
      <c r="E105" s="489"/>
      <c r="F105" s="490"/>
      <c r="G105" s="424"/>
    </row>
    <row r="106" spans="2:7" x14ac:dyDescent="0.25">
      <c r="B106" s="9" t="s">
        <v>66</v>
      </c>
      <c r="C106" s="356"/>
      <c r="D106" s="356"/>
      <c r="E106" s="94"/>
      <c r="F106" s="417"/>
      <c r="G106" s="343"/>
    </row>
    <row r="107" spans="2:7" x14ac:dyDescent="0.25">
      <c r="B107" s="7" t="s">
        <v>20</v>
      </c>
      <c r="C107" s="357">
        <v>933</v>
      </c>
      <c r="D107" s="357">
        <v>1562989788</v>
      </c>
      <c r="E107" s="357">
        <v>1675230.2122186495</v>
      </c>
      <c r="F107" s="340">
        <v>68.413055364760964</v>
      </c>
      <c r="G107" s="438">
        <v>1.6187674173850712</v>
      </c>
    </row>
    <row r="108" spans="2:7" x14ac:dyDescent="0.25">
      <c r="B108" s="7" t="s">
        <v>21</v>
      </c>
      <c r="C108" s="491">
        <v>765</v>
      </c>
      <c r="D108" s="391">
        <v>1330668981</v>
      </c>
      <c r="E108" s="357">
        <v>1739436.5764705883</v>
      </c>
      <c r="F108" s="491">
        <v>62.699180035970194</v>
      </c>
      <c r="G108" s="495">
        <v>1.549970372601629</v>
      </c>
    </row>
    <row r="109" spans="2:7" x14ac:dyDescent="0.25">
      <c r="B109" s="7" t="s">
        <v>22</v>
      </c>
      <c r="C109" s="216">
        <v>844</v>
      </c>
      <c r="D109" s="464">
        <v>1483377680</v>
      </c>
      <c r="E109" s="357">
        <v>1757556.4928909952</v>
      </c>
      <c r="F109" s="216">
        <v>64.999511014619017</v>
      </c>
      <c r="G109" s="463">
        <v>1.5532774295889364</v>
      </c>
    </row>
    <row r="110" spans="2:7" x14ac:dyDescent="0.25">
      <c r="B110" s="7" t="s">
        <v>23</v>
      </c>
      <c r="C110" s="216">
        <v>676</v>
      </c>
      <c r="D110" s="464">
        <v>1242123137</v>
      </c>
      <c r="E110" s="357">
        <v>1837460.2618343194</v>
      </c>
      <c r="F110" s="216">
        <v>61.95603960640176</v>
      </c>
      <c r="G110" s="463">
        <v>1.5173247508149428</v>
      </c>
    </row>
    <row r="111" spans="2:7" x14ac:dyDescent="0.25">
      <c r="B111" s="7" t="s">
        <v>24</v>
      </c>
      <c r="C111" s="216">
        <v>735</v>
      </c>
      <c r="D111" s="464">
        <v>1436205752</v>
      </c>
      <c r="E111" s="196">
        <v>1954021.4312925171</v>
      </c>
      <c r="F111" s="216">
        <v>63.922703618304404</v>
      </c>
      <c r="G111" s="463">
        <v>1.5099978576607176</v>
      </c>
    </row>
    <row r="112" spans="2:7" x14ac:dyDescent="0.25">
      <c r="B112" s="7" t="s">
        <v>25</v>
      </c>
      <c r="C112" s="216">
        <v>721</v>
      </c>
      <c r="D112" s="464">
        <v>1371452435</v>
      </c>
      <c r="E112" s="196">
        <v>1902153.1692094314</v>
      </c>
      <c r="F112" s="216">
        <v>68.740808081324374</v>
      </c>
      <c r="G112" s="463">
        <v>1.5857201650963564</v>
      </c>
    </row>
    <row r="113" spans="2:7" x14ac:dyDescent="0.25">
      <c r="B113" s="7" t="s">
        <v>26</v>
      </c>
      <c r="C113" s="330">
        <v>738</v>
      </c>
      <c r="D113" s="330">
        <v>1341945719</v>
      </c>
      <c r="E113" s="330">
        <v>1818354.632791328</v>
      </c>
      <c r="F113" s="446">
        <v>66.274614224541523</v>
      </c>
      <c r="G113" s="447">
        <v>1.5638681306527571</v>
      </c>
    </row>
    <row r="114" spans="2:7" x14ac:dyDescent="0.25">
      <c r="B114" s="7" t="s">
        <v>27</v>
      </c>
      <c r="C114" s="216">
        <v>697</v>
      </c>
      <c r="D114" s="464">
        <v>1281536543</v>
      </c>
      <c r="E114" s="330">
        <v>1838646.4031563846</v>
      </c>
      <c r="F114" s="216">
        <v>62.29656355261654</v>
      </c>
      <c r="G114" s="463">
        <v>1.534389270622617</v>
      </c>
    </row>
    <row r="115" spans="2:7" x14ac:dyDescent="0.25">
      <c r="B115" s="7" t="s">
        <v>28</v>
      </c>
      <c r="C115" s="216">
        <v>1026</v>
      </c>
      <c r="D115" s="464">
        <v>2054807067</v>
      </c>
      <c r="E115" s="330">
        <v>2002735.932748538</v>
      </c>
      <c r="F115" s="216">
        <v>68.922701331161036</v>
      </c>
      <c r="G115" s="463">
        <v>1.5985349759019492</v>
      </c>
    </row>
    <row r="116" spans="2:7" x14ac:dyDescent="0.25">
      <c r="B116" s="7" t="s">
        <v>29</v>
      </c>
      <c r="C116" s="216">
        <v>966</v>
      </c>
      <c r="D116" s="464">
        <v>1962035427</v>
      </c>
      <c r="E116" s="330">
        <v>2031092.5745341615</v>
      </c>
      <c r="F116" s="216">
        <v>65.270171683806197</v>
      </c>
      <c r="G116" s="463">
        <v>1.5477981823566735</v>
      </c>
    </row>
    <row r="117" spans="2:7" x14ac:dyDescent="0.25">
      <c r="B117" s="7" t="s">
        <v>30</v>
      </c>
      <c r="C117" s="462">
        <v>901</v>
      </c>
      <c r="D117" s="462">
        <v>1945516806</v>
      </c>
      <c r="E117" s="462">
        <v>2159286.1331853494</v>
      </c>
      <c r="F117" s="462">
        <v>58.563300697593668</v>
      </c>
      <c r="G117" s="463">
        <v>1.4688641757176371</v>
      </c>
    </row>
    <row r="118" spans="2:7" x14ac:dyDescent="0.25">
      <c r="B118" s="7" t="s">
        <v>31</v>
      </c>
      <c r="C118" s="216">
        <v>951</v>
      </c>
      <c r="D118" s="464">
        <v>1722852940</v>
      </c>
      <c r="E118" s="196">
        <v>1811622.4395373291</v>
      </c>
      <c r="F118" s="216">
        <v>53.91780110379009</v>
      </c>
      <c r="G118" s="463">
        <v>1.4116852521956982</v>
      </c>
    </row>
    <row r="119" spans="2:7" x14ac:dyDescent="0.25">
      <c r="B119" s="7"/>
      <c r="C119" s="456"/>
      <c r="D119" s="456"/>
      <c r="E119" s="196"/>
      <c r="F119" s="479"/>
      <c r="G119" s="492"/>
    </row>
    <row r="120" spans="2:7" x14ac:dyDescent="0.25">
      <c r="B120" s="29" t="s">
        <v>0</v>
      </c>
      <c r="C120" s="468">
        <f>SUM(C107:C119)</f>
        <v>9953</v>
      </c>
      <c r="D120" s="468">
        <f t="shared" ref="D120" si="0">SUM(D107:D119)</f>
        <v>18735512275</v>
      </c>
      <c r="E120" s="487">
        <f>IFERROR(D120/C120,"")</f>
        <v>1882398.500452125</v>
      </c>
      <c r="F120" s="470">
        <f>IFERROR(((($D107*F107)+($D108*F108)+($D109*F109)+($D110*F110)+($D111*F111)+($D112*F112)+($D113*F113)+($D114*F114)+($D115*F115)+($D116*F116)+($D117*F117)+($D118*F118))/$D120),"")</f>
        <v>63.788132882798372</v>
      </c>
      <c r="G120" s="471">
        <f>IFERROR((($D107*G107)+($D108*G108)+($D109*G109)+($D110*G110)+($D111*G111)+($D112*G112)+($D113*G113)+($D114*G114)+($D115*G115)+($D116*G116)+($D117*G117)+($D118*G118))/$D120,"")</f>
        <v>1.537250040445985</v>
      </c>
    </row>
    <row r="121" spans="2:7" x14ac:dyDescent="0.25">
      <c r="B121" s="32"/>
      <c r="C121" s="488"/>
      <c r="D121" s="488"/>
      <c r="E121" s="489"/>
      <c r="F121" s="490"/>
      <c r="G121" s="424"/>
    </row>
    <row r="122" spans="2:7" x14ac:dyDescent="0.25">
      <c r="B122" s="9" t="s">
        <v>59</v>
      </c>
      <c r="C122" s="356"/>
      <c r="D122" s="356"/>
      <c r="E122" s="94"/>
      <c r="F122" s="417"/>
      <c r="G122" s="343"/>
    </row>
    <row r="123" spans="2:7" x14ac:dyDescent="0.25">
      <c r="B123" s="7" t="s">
        <v>20</v>
      </c>
      <c r="C123" s="357">
        <v>311</v>
      </c>
      <c r="D123" s="357">
        <v>690923913</v>
      </c>
      <c r="E123" s="357">
        <v>2221620.2990353699</v>
      </c>
      <c r="F123" s="340">
        <v>53.278807149927083</v>
      </c>
      <c r="G123" s="438">
        <v>1.282963595732429</v>
      </c>
    </row>
    <row r="124" spans="2:7" x14ac:dyDescent="0.25">
      <c r="B124" s="7" t="s">
        <v>21</v>
      </c>
      <c r="C124" s="216">
        <v>287</v>
      </c>
      <c r="D124" s="464">
        <v>621487817</v>
      </c>
      <c r="E124" s="357">
        <v>2165462.7770034843</v>
      </c>
      <c r="F124" s="216">
        <v>53.436517060478437</v>
      </c>
      <c r="G124" s="463">
        <v>1.2764479231939634</v>
      </c>
    </row>
    <row r="125" spans="2:7" x14ac:dyDescent="0.25">
      <c r="B125" s="7" t="s">
        <v>22</v>
      </c>
      <c r="C125" s="216">
        <v>351</v>
      </c>
      <c r="D125" s="464">
        <v>785603015</v>
      </c>
      <c r="E125" s="357">
        <v>2238185.2279202281</v>
      </c>
      <c r="F125" s="216">
        <v>53.328058859346406</v>
      </c>
      <c r="G125" s="463">
        <v>1.276144133942765</v>
      </c>
    </row>
    <row r="126" spans="2:7" x14ac:dyDescent="0.25">
      <c r="B126" s="7" t="s">
        <v>23</v>
      </c>
      <c r="C126" s="216">
        <v>238</v>
      </c>
      <c r="D126" s="464">
        <v>511531934</v>
      </c>
      <c r="E126" s="357">
        <v>2149293.8403361347</v>
      </c>
      <c r="F126" s="216">
        <v>54.179505109841294</v>
      </c>
      <c r="G126" s="463">
        <v>1.2806752566302146</v>
      </c>
    </row>
    <row r="127" spans="2:7" x14ac:dyDescent="0.25">
      <c r="B127" s="7" t="s">
        <v>24</v>
      </c>
      <c r="C127" s="216">
        <v>276</v>
      </c>
      <c r="D127" s="464">
        <v>628917125</v>
      </c>
      <c r="E127" s="196">
        <v>2278685.2355072466</v>
      </c>
      <c r="F127" s="216">
        <v>54.395532613299409</v>
      </c>
      <c r="G127" s="463">
        <v>1.2739669353891421</v>
      </c>
    </row>
    <row r="128" spans="2:7" x14ac:dyDescent="0.25">
      <c r="B128" s="7" t="s">
        <v>25</v>
      </c>
      <c r="C128" s="216">
        <v>260</v>
      </c>
      <c r="D128" s="464">
        <v>608039455</v>
      </c>
      <c r="E128" s="196">
        <v>2338613.2884615385</v>
      </c>
      <c r="F128" s="216">
        <v>52.816697212518882</v>
      </c>
      <c r="G128" s="463">
        <v>1.2741963723390286</v>
      </c>
    </row>
    <row r="129" spans="2:7" x14ac:dyDescent="0.25">
      <c r="B129" s="7" t="s">
        <v>26</v>
      </c>
      <c r="C129" s="330">
        <v>460</v>
      </c>
      <c r="D129" s="330">
        <v>1092272388</v>
      </c>
      <c r="E129" s="330">
        <v>2374505.1913043479</v>
      </c>
      <c r="F129" s="446">
        <v>52.758568101787446</v>
      </c>
      <c r="G129" s="447">
        <v>1.2510642556863756</v>
      </c>
    </row>
    <row r="130" spans="2:7" x14ac:dyDescent="0.25">
      <c r="B130" s="7" t="s">
        <v>27</v>
      </c>
      <c r="C130" s="216">
        <v>439</v>
      </c>
      <c r="D130" s="464">
        <v>1018294644</v>
      </c>
      <c r="E130" s="330">
        <v>2319577.7767653759</v>
      </c>
      <c r="F130" s="216">
        <v>51.70728009053537</v>
      </c>
      <c r="G130" s="463">
        <v>1.2725313302836148</v>
      </c>
    </row>
    <row r="131" spans="2:7" x14ac:dyDescent="0.25">
      <c r="B131" s="7" t="s">
        <v>28</v>
      </c>
      <c r="C131" s="216">
        <v>301</v>
      </c>
      <c r="D131" s="464">
        <v>712646322</v>
      </c>
      <c r="E131" s="330">
        <v>2367595.7541528237</v>
      </c>
      <c r="F131" s="216">
        <v>52.400872942413081</v>
      </c>
      <c r="G131" s="463">
        <v>1.2620825957199004</v>
      </c>
    </row>
    <row r="132" spans="2:7" x14ac:dyDescent="0.25">
      <c r="B132" s="145" t="s">
        <v>29</v>
      </c>
      <c r="C132" s="216">
        <v>383</v>
      </c>
      <c r="D132" s="464">
        <v>869716504</v>
      </c>
      <c r="E132" s="330">
        <v>2270800.27154047</v>
      </c>
      <c r="F132" s="216">
        <v>50.870227643742631</v>
      </c>
      <c r="G132" s="463">
        <v>1.259986779554088</v>
      </c>
    </row>
    <row r="133" spans="2:7" x14ac:dyDescent="0.25">
      <c r="B133" s="145" t="s">
        <v>30</v>
      </c>
      <c r="C133" s="216">
        <v>397</v>
      </c>
      <c r="D133" s="464">
        <v>910344346</v>
      </c>
      <c r="E133" s="196">
        <v>2293058.8060453399</v>
      </c>
      <c r="F133" s="216">
        <v>52.13275405128951</v>
      </c>
      <c r="G133" s="463">
        <v>1.2688064278920672</v>
      </c>
    </row>
    <row r="134" spans="2:7" x14ac:dyDescent="0.25">
      <c r="B134" s="7" t="s">
        <v>31</v>
      </c>
      <c r="C134" s="216">
        <v>350</v>
      </c>
      <c r="D134" s="464">
        <v>761826844</v>
      </c>
      <c r="E134" s="196">
        <v>2176648.1257142858</v>
      </c>
      <c r="F134" s="216">
        <v>53.076026777549465</v>
      </c>
      <c r="G134" s="463">
        <v>1.2794466107051485</v>
      </c>
    </row>
    <row r="135" spans="2:7" x14ac:dyDescent="0.25">
      <c r="B135" s="7"/>
      <c r="C135" s="456"/>
      <c r="D135" s="456"/>
      <c r="E135" s="196"/>
      <c r="F135" s="479"/>
      <c r="G135" s="492"/>
    </row>
    <row r="136" spans="2:7" x14ac:dyDescent="0.25">
      <c r="B136" s="29" t="s">
        <v>0</v>
      </c>
      <c r="C136" s="468">
        <f>SUM(C123:C135)</f>
        <v>4053</v>
      </c>
      <c r="D136" s="468">
        <f>SUM(D123:D135)</f>
        <v>9211604307</v>
      </c>
      <c r="E136" s="487">
        <f>IFERROR(D136/C136,"")</f>
        <v>2272786.6535899332</v>
      </c>
      <c r="F136" s="470">
        <f>IFERROR(((($D123*F123)+($D124*F124)+($D125*F125)+($D126*F126)+($D127*F127)+($D128*F128)+($D129*F129)+($D130*F130)+($D131*F131)+($D132*F132)+($D133*F133)+($D134*F134))/$D136),"")</f>
        <v>52.728636403856335</v>
      </c>
      <c r="G136" s="471">
        <f>IFERROR((($D123*G123)+($D124*G124)+($D125*G125)+($D126*G126)+($D127*G127)+($D128*G128)+($D129*G129)+($D130*G130)+($D131*G131)+($D132*G132)+($D133*G133)+($D134*G134))/$D136,"")</f>
        <v>1.2702119044191376</v>
      </c>
    </row>
    <row r="137" spans="2:7" x14ac:dyDescent="0.25">
      <c r="B137" s="7"/>
      <c r="C137" s="355"/>
      <c r="D137" s="355"/>
      <c r="E137" s="93"/>
      <c r="F137" s="417"/>
      <c r="G137" s="343"/>
    </row>
    <row r="138" spans="2:7" x14ac:dyDescent="0.25">
      <c r="B138" s="9" t="s">
        <v>83</v>
      </c>
      <c r="C138" s="356"/>
      <c r="D138" s="356"/>
      <c r="E138" s="94"/>
      <c r="F138" s="417"/>
      <c r="G138" s="343"/>
    </row>
    <row r="139" spans="2:7" x14ac:dyDescent="0.25">
      <c r="B139" s="7" t="s">
        <v>20</v>
      </c>
      <c r="C139" s="357">
        <v>110</v>
      </c>
      <c r="D139" s="357">
        <v>138846399</v>
      </c>
      <c r="E139" s="357">
        <v>1262239.990909091</v>
      </c>
      <c r="F139" s="340">
        <v>38.201048224520392</v>
      </c>
      <c r="G139" s="438">
        <v>1.444314061756834</v>
      </c>
    </row>
    <row r="140" spans="2:7" x14ac:dyDescent="0.25">
      <c r="B140" s="233" t="s">
        <v>21</v>
      </c>
      <c r="C140" s="491">
        <v>62</v>
      </c>
      <c r="D140" s="391">
        <v>64208180</v>
      </c>
      <c r="E140" s="357">
        <v>1035615.8064516129</v>
      </c>
      <c r="F140" s="491">
        <v>39.250116745249592</v>
      </c>
      <c r="G140" s="495">
        <v>1.4616341313521113</v>
      </c>
    </row>
    <row r="141" spans="2:7" x14ac:dyDescent="0.25">
      <c r="B141" s="7" t="s">
        <v>22</v>
      </c>
      <c r="C141" s="491">
        <v>80</v>
      </c>
      <c r="D141" s="391">
        <v>75822511</v>
      </c>
      <c r="E141" s="357">
        <v>947781.38749999995</v>
      </c>
      <c r="F141" s="491">
        <v>31.976368522007931</v>
      </c>
      <c r="G141" s="495">
        <v>1.4255384327749314</v>
      </c>
    </row>
    <row r="142" spans="2:7" x14ac:dyDescent="0.25">
      <c r="B142" s="233" t="s">
        <v>23</v>
      </c>
      <c r="C142" s="491">
        <v>54</v>
      </c>
      <c r="D142" s="391">
        <v>52927569</v>
      </c>
      <c r="E142" s="357">
        <v>980140.16666666663</v>
      </c>
      <c r="F142" s="491">
        <v>32.385549825649463</v>
      </c>
      <c r="G142" s="495">
        <v>1.4122913825873997</v>
      </c>
    </row>
    <row r="143" spans="2:7" x14ac:dyDescent="0.25">
      <c r="B143" s="7" t="s">
        <v>24</v>
      </c>
      <c r="C143" s="216">
        <v>71</v>
      </c>
      <c r="D143" s="464">
        <v>70767454</v>
      </c>
      <c r="E143" s="196">
        <v>996724.70422535215</v>
      </c>
      <c r="F143" s="216">
        <v>26.34670628393668</v>
      </c>
      <c r="G143" s="463">
        <v>1.4485320935807582</v>
      </c>
    </row>
    <row r="144" spans="2:7" x14ac:dyDescent="0.25">
      <c r="B144" s="7" t="s">
        <v>25</v>
      </c>
      <c r="C144" s="216">
        <v>54</v>
      </c>
      <c r="D144" s="464">
        <v>48558677</v>
      </c>
      <c r="E144" s="196">
        <v>899234.75925925921</v>
      </c>
      <c r="F144" s="216">
        <v>32.051662445416298</v>
      </c>
      <c r="G144" s="463">
        <v>1.0787477265906564</v>
      </c>
    </row>
    <row r="145" spans="2:7" x14ac:dyDescent="0.25">
      <c r="B145" s="7" t="s">
        <v>26</v>
      </c>
      <c r="C145" s="330">
        <v>61</v>
      </c>
      <c r="D145" s="330">
        <v>71073525</v>
      </c>
      <c r="E145" s="330">
        <v>1165139.7540983607</v>
      </c>
      <c r="F145" s="446">
        <v>32.503605414252355</v>
      </c>
      <c r="G145" s="447">
        <v>1.0684688983696813</v>
      </c>
    </row>
    <row r="146" spans="2:7" x14ac:dyDescent="0.25">
      <c r="B146" s="7" t="s">
        <v>27</v>
      </c>
      <c r="C146" s="216">
        <v>84</v>
      </c>
      <c r="D146" s="464">
        <v>99659017</v>
      </c>
      <c r="E146" s="330">
        <v>1186416.8690476189</v>
      </c>
      <c r="F146" s="216">
        <v>35.636052912301956</v>
      </c>
      <c r="G146" s="463">
        <v>1.1691797279116249</v>
      </c>
    </row>
    <row r="147" spans="2:7" x14ac:dyDescent="0.25">
      <c r="B147" s="7" t="s">
        <v>28</v>
      </c>
      <c r="C147" s="491">
        <v>72</v>
      </c>
      <c r="D147" s="391">
        <v>76304131</v>
      </c>
      <c r="E147" s="330">
        <v>1059779.5972222222</v>
      </c>
      <c r="F147" s="491">
        <v>30.598935711619596</v>
      </c>
      <c r="G147" s="495">
        <v>1.0931569010333138</v>
      </c>
    </row>
    <row r="148" spans="2:7" x14ac:dyDescent="0.25">
      <c r="B148" s="145" t="s">
        <v>29</v>
      </c>
      <c r="C148" s="491">
        <v>88</v>
      </c>
      <c r="D148" s="391">
        <v>102013704</v>
      </c>
      <c r="E148" s="330">
        <v>1159246.6363636365</v>
      </c>
      <c r="F148" s="491">
        <v>30.479195716685279</v>
      </c>
      <c r="G148" s="495">
        <v>1.03</v>
      </c>
    </row>
    <row r="149" spans="2:7" x14ac:dyDescent="0.25">
      <c r="B149" s="145" t="s">
        <v>30</v>
      </c>
      <c r="C149" s="491">
        <v>90</v>
      </c>
      <c r="D149" s="391">
        <v>88503306</v>
      </c>
      <c r="E149" s="357">
        <v>983370.06666666665</v>
      </c>
      <c r="F149" s="491">
        <v>32.953874118555525</v>
      </c>
      <c r="G149" s="495">
        <v>1.1375405587673753</v>
      </c>
    </row>
    <row r="150" spans="2:7" x14ac:dyDescent="0.25">
      <c r="B150" s="7" t="s">
        <v>31</v>
      </c>
      <c r="C150" s="491">
        <v>124</v>
      </c>
      <c r="D150" s="391">
        <v>126851071</v>
      </c>
      <c r="E150" s="357">
        <v>1022992.5080645161</v>
      </c>
      <c r="F150" s="491">
        <v>31.384294492870303</v>
      </c>
      <c r="G150" s="495">
        <v>1.0690390413022213</v>
      </c>
    </row>
    <row r="151" spans="2:7" x14ac:dyDescent="0.25">
      <c r="B151" s="7"/>
      <c r="C151" s="456"/>
      <c r="D151" s="456"/>
      <c r="E151" s="196"/>
      <c r="F151" s="479"/>
      <c r="G151" s="467"/>
    </row>
    <row r="152" spans="2:7" x14ac:dyDescent="0.25">
      <c r="B152" s="29" t="s">
        <v>0</v>
      </c>
      <c r="C152" s="468">
        <f>SUM(C139:C151)</f>
        <v>950</v>
      </c>
      <c r="D152" s="468">
        <f>SUM(D139:D151)</f>
        <v>1015535544</v>
      </c>
      <c r="E152" s="487">
        <f>IFERROR(D152/C152,"")</f>
        <v>1068984.7831578946</v>
      </c>
      <c r="F152" s="470">
        <f>IFERROR(((($D139*F139)+($D140*F140)+($D141*F141)+($D142*F142)+($D143*F143)+($D144*F144)+($D145*F145)+($D146*F146)+($D147*F147)+($D148*F148)+($D149*F149)+($D150*F150))/$D152),"")</f>
        <v>33.073316052244451</v>
      </c>
      <c r="G152" s="471">
        <f>IFERROR((($D139*G139)+($D140*G140)+($D141*G141)+($D142*G142)+($D143*G143)+($D144*G144)+($D145*G145)+($D146*G146)+($D147*G147)+($D148*G148)+($D149*G149)+($D150*G150))/$D152,"")</f>
        <v>1.2302333763021887</v>
      </c>
    </row>
    <row r="153" spans="2:7" x14ac:dyDescent="0.25">
      <c r="B153" s="7"/>
      <c r="C153" s="355"/>
      <c r="D153" s="355"/>
      <c r="E153" s="93"/>
      <c r="F153" s="417"/>
      <c r="G153" s="343"/>
    </row>
    <row r="154" spans="2:7" x14ac:dyDescent="0.25">
      <c r="B154" s="285" t="s">
        <v>86</v>
      </c>
      <c r="C154" s="356"/>
      <c r="D154" s="356"/>
      <c r="E154" s="94"/>
      <c r="F154" s="417"/>
      <c r="G154" s="343"/>
    </row>
    <row r="155" spans="2:7" x14ac:dyDescent="0.25">
      <c r="B155" s="7" t="s">
        <v>20</v>
      </c>
      <c r="C155" s="357">
        <v>346</v>
      </c>
      <c r="D155" s="357">
        <v>699236680</v>
      </c>
      <c r="E155" s="357">
        <v>2020915.2601156069</v>
      </c>
      <c r="F155" s="340">
        <v>55.857085523602677</v>
      </c>
      <c r="G155" s="438">
        <v>1.35</v>
      </c>
    </row>
    <row r="156" spans="2:7" x14ac:dyDescent="0.25">
      <c r="B156" s="233" t="s">
        <v>21</v>
      </c>
      <c r="C156" s="491">
        <v>224</v>
      </c>
      <c r="D156" s="391">
        <v>494561725</v>
      </c>
      <c r="E156" s="357">
        <v>2207864.84375</v>
      </c>
      <c r="F156" s="491">
        <v>56.070325237967012</v>
      </c>
      <c r="G156" s="495">
        <v>1.35</v>
      </c>
    </row>
    <row r="157" spans="2:7" x14ac:dyDescent="0.25">
      <c r="B157" s="7" t="s">
        <v>22</v>
      </c>
      <c r="C157" s="216">
        <v>299</v>
      </c>
      <c r="D157" s="464">
        <v>712727326</v>
      </c>
      <c r="E157" s="357">
        <v>2383703.4314381271</v>
      </c>
      <c r="F157" s="216">
        <v>55.616112859688506</v>
      </c>
      <c r="G157" s="463">
        <v>1.35</v>
      </c>
    </row>
    <row r="158" spans="2:7" x14ac:dyDescent="0.25">
      <c r="B158" s="7" t="s">
        <v>23</v>
      </c>
      <c r="C158" s="216">
        <v>226</v>
      </c>
      <c r="D158" s="464">
        <v>540623207</v>
      </c>
      <c r="E158" s="357">
        <v>2392138.0840707966</v>
      </c>
      <c r="F158" s="216">
        <v>55.701699546168392</v>
      </c>
      <c r="G158" s="463">
        <v>1.35</v>
      </c>
    </row>
    <row r="159" spans="2:7" x14ac:dyDescent="0.25">
      <c r="B159" s="7" t="s">
        <v>24</v>
      </c>
      <c r="C159" s="216">
        <v>254</v>
      </c>
      <c r="D159" s="464">
        <v>652028903</v>
      </c>
      <c r="E159" s="357">
        <v>2567042.9251968502</v>
      </c>
      <c r="F159" s="216">
        <v>56.853675532540002</v>
      </c>
      <c r="G159" s="463">
        <v>1.35</v>
      </c>
    </row>
    <row r="160" spans="2:7" x14ac:dyDescent="0.25">
      <c r="B160" s="233" t="s">
        <v>25</v>
      </c>
      <c r="C160" s="491">
        <v>238</v>
      </c>
      <c r="D160" s="491">
        <v>533126643</v>
      </c>
      <c r="E160" s="491">
        <v>2240027.911764706</v>
      </c>
      <c r="F160" s="491">
        <v>55.108447879615724</v>
      </c>
      <c r="G160" s="528">
        <v>1.35</v>
      </c>
    </row>
    <row r="161" spans="2:7" x14ac:dyDescent="0.25">
      <c r="B161" s="7" t="s">
        <v>26</v>
      </c>
      <c r="C161" s="330">
        <v>235</v>
      </c>
      <c r="D161" s="330">
        <v>557841801</v>
      </c>
      <c r="E161" s="330">
        <v>2373794.8978723404</v>
      </c>
      <c r="F161" s="446">
        <v>57.265551793957442</v>
      </c>
      <c r="G161" s="447">
        <v>1.35</v>
      </c>
    </row>
    <row r="162" spans="2:7" x14ac:dyDescent="0.25">
      <c r="B162" s="7" t="s">
        <v>27</v>
      </c>
      <c r="C162" s="216">
        <v>248</v>
      </c>
      <c r="D162" s="464">
        <v>567949817</v>
      </c>
      <c r="E162" s="330">
        <v>2290120.2298387098</v>
      </c>
      <c r="F162" s="216">
        <v>56.011464164271402</v>
      </c>
      <c r="G162" s="463">
        <v>1.35</v>
      </c>
    </row>
    <row r="163" spans="2:7" x14ac:dyDescent="0.25">
      <c r="B163" s="7" t="s">
        <v>28</v>
      </c>
      <c r="C163" s="216">
        <v>533</v>
      </c>
      <c r="D163" s="464">
        <v>1469996187</v>
      </c>
      <c r="E163" s="330">
        <v>2757966.5797373359</v>
      </c>
      <c r="F163" s="216">
        <v>57.600211575922948</v>
      </c>
      <c r="G163" s="463">
        <v>1.2</v>
      </c>
    </row>
    <row r="164" spans="2:7" x14ac:dyDescent="0.25">
      <c r="B164" s="145" t="s">
        <v>29</v>
      </c>
      <c r="C164" s="216">
        <v>370</v>
      </c>
      <c r="D164" s="464">
        <v>883381268</v>
      </c>
      <c r="E164" s="330">
        <v>2387516.9405405405</v>
      </c>
      <c r="F164" s="216">
        <v>56.093987112934798</v>
      </c>
      <c r="G164" s="463">
        <v>1.2</v>
      </c>
    </row>
    <row r="165" spans="2:7" x14ac:dyDescent="0.25">
      <c r="B165" s="145" t="s">
        <v>30</v>
      </c>
      <c r="C165" s="216">
        <v>367</v>
      </c>
      <c r="D165" s="464">
        <v>895220852</v>
      </c>
      <c r="E165" s="196">
        <v>2439293.8746594004</v>
      </c>
      <c r="F165" s="216">
        <v>56.529428453259484</v>
      </c>
      <c r="G165" s="463">
        <v>1.2</v>
      </c>
    </row>
    <row r="166" spans="2:7" x14ac:dyDescent="0.25">
      <c r="B166" s="7" t="s">
        <v>31</v>
      </c>
      <c r="C166" s="491">
        <v>532</v>
      </c>
      <c r="D166" s="464">
        <v>1370614651</v>
      </c>
      <c r="E166" s="196">
        <v>2576343.3289473685</v>
      </c>
      <c r="F166" s="216">
        <v>56.755876909125497</v>
      </c>
      <c r="G166" s="463">
        <v>1.2</v>
      </c>
    </row>
    <row r="167" spans="2:7" x14ac:dyDescent="0.25">
      <c r="B167" s="7"/>
      <c r="C167" s="456"/>
      <c r="D167" s="456"/>
      <c r="E167" s="196"/>
      <c r="F167" s="479"/>
      <c r="G167" s="467"/>
    </row>
    <row r="168" spans="2:7" x14ac:dyDescent="0.25">
      <c r="B168" s="29" t="s">
        <v>0</v>
      </c>
      <c r="C168" s="468">
        <f>SUM(C155:C167)</f>
        <v>3872</v>
      </c>
      <c r="D168" s="468">
        <f>SUM(D155:D167)</f>
        <v>9377309060</v>
      </c>
      <c r="E168" s="487">
        <f>IFERROR(D168/C168,"")</f>
        <v>2421825.6869834713</v>
      </c>
      <c r="F168" s="470">
        <f>IFERROR(((($D155*F155)+($D156*F156)+($D157*F157)+($D158*F158)+($D159*F159)+($D160*F160)+($D161*F161)+($D162*F162)+($D163*F163)+($D164*F164)+($D165*F165)+($D166*F166))/$D168),"")</f>
        <v>56.452056823324966</v>
      </c>
      <c r="G168" s="471">
        <f>IFERROR((($D155*G155)+($D156*G156)+($D157*G157)+($D158*G158)+($D159*G159)+($D160*G160)+($D161*G161)+($D162*G162)+($D163*G163)+($D164*G164)+($D165*G165)+($D166*G166))/$D168,"")</f>
        <v>1.2761107915643339</v>
      </c>
    </row>
    <row r="169" spans="2:7" x14ac:dyDescent="0.25">
      <c r="B169" s="318"/>
      <c r="C169" s="496"/>
      <c r="D169" s="497"/>
      <c r="E169" s="498"/>
      <c r="F169" s="499"/>
      <c r="G169" s="500"/>
    </row>
    <row r="170" spans="2:7" x14ac:dyDescent="0.25">
      <c r="B170" s="319" t="s">
        <v>135</v>
      </c>
      <c r="C170" s="373">
        <f>SUM(C24,C40,C56,C72,C88,C104,C120, C136,C152,C168)</f>
        <v>89693</v>
      </c>
      <c r="D170" s="374">
        <f>SUM(D24,D40,D56,D72,D88,D104,D120, D136,D152,D168)</f>
        <v>179958123111</v>
      </c>
      <c r="E170" s="323">
        <f>IFERROR(D170/C170,"")</f>
        <v>2006378.6818480818</v>
      </c>
      <c r="F170" s="419">
        <f>(($D24*F24)+($D40*F40)+($D56*F56)+($D72*F72)+($D88*F88)+($D104*F104)+($D120*F120)+($D136*F136)+($D152*F152)+($D168*F168))/$D170</f>
        <v>54.842715752727976</v>
      </c>
      <c r="G170" s="280">
        <f>(($D24*G24)+($D40*G40)+($D56*G56)+($D72*G72)+($D88*G88)+($D104*G104)+($D120*G120)+($D136*G136)+($D152*G152)+($D168*G168))/$D170</f>
        <v>1.4420479939448061</v>
      </c>
    </row>
    <row r="171" spans="2:7" x14ac:dyDescent="0.25">
      <c r="B171" s="320"/>
      <c r="C171" s="375"/>
      <c r="D171" s="376"/>
      <c r="E171" s="327"/>
      <c r="F171" s="354"/>
      <c r="G171" s="342"/>
    </row>
    <row r="172" spans="2:7" x14ac:dyDescent="0.25">
      <c r="B172" s="284"/>
      <c r="C172" s="348"/>
      <c r="D172" s="348"/>
      <c r="E172" s="348"/>
      <c r="F172" s="404"/>
      <c r="G172" s="399"/>
    </row>
    <row r="173" spans="2:7" x14ac:dyDescent="0.25">
      <c r="B173" s="284"/>
      <c r="C173" s="348"/>
      <c r="D173" s="348"/>
      <c r="E173" s="348"/>
      <c r="F173" s="404"/>
      <c r="G173" s="399"/>
    </row>
    <row r="174" spans="2:7" x14ac:dyDescent="0.25">
      <c r="B174" s="128" t="s">
        <v>163</v>
      </c>
      <c r="C174" s="348"/>
      <c r="D174" s="348"/>
      <c r="E174" s="348"/>
      <c r="F174" s="404"/>
      <c r="G174" s="399"/>
    </row>
    <row r="175" spans="2:7" x14ac:dyDescent="0.25">
      <c r="B175" s="110" t="s">
        <v>7</v>
      </c>
      <c r="C175" s="349" t="s">
        <v>51</v>
      </c>
      <c r="D175" s="349" t="s">
        <v>3</v>
      </c>
      <c r="E175" s="350" t="s">
        <v>11</v>
      </c>
      <c r="F175" s="405" t="s">
        <v>13</v>
      </c>
      <c r="G175" s="394" t="s">
        <v>15</v>
      </c>
    </row>
    <row r="176" spans="2:7" x14ac:dyDescent="0.25">
      <c r="B176" s="114"/>
      <c r="C176" s="351" t="s">
        <v>9</v>
      </c>
      <c r="D176" s="351" t="s">
        <v>50</v>
      </c>
      <c r="E176" s="352" t="s">
        <v>52</v>
      </c>
      <c r="F176" s="406" t="s">
        <v>52</v>
      </c>
      <c r="G176" s="395" t="s">
        <v>60</v>
      </c>
    </row>
    <row r="177" spans="2:7" x14ac:dyDescent="0.25">
      <c r="B177" s="41"/>
      <c r="C177" s="353" t="s">
        <v>4</v>
      </c>
      <c r="D177" s="353" t="s">
        <v>5</v>
      </c>
      <c r="E177" s="354" t="s">
        <v>6</v>
      </c>
      <c r="F177" s="407" t="s">
        <v>17</v>
      </c>
      <c r="G177" s="396" t="s">
        <v>18</v>
      </c>
    </row>
    <row r="178" spans="2:7" x14ac:dyDescent="0.25">
      <c r="B178" s="32"/>
      <c r="C178" s="488"/>
      <c r="D178" s="488"/>
      <c r="E178" s="489"/>
      <c r="F178" s="490"/>
      <c r="G178" s="424"/>
    </row>
    <row r="179" spans="2:7" x14ac:dyDescent="0.25">
      <c r="B179" s="9" t="s">
        <v>66</v>
      </c>
      <c r="C179" s="356"/>
      <c r="D179" s="356"/>
      <c r="E179" s="94"/>
      <c r="F179" s="417"/>
      <c r="G179" s="343"/>
    </row>
    <row r="180" spans="2:7" x14ac:dyDescent="0.25">
      <c r="B180" s="7" t="s">
        <v>20</v>
      </c>
      <c r="C180" s="357">
        <v>0</v>
      </c>
      <c r="D180" s="357">
        <v>0</v>
      </c>
      <c r="E180" s="357">
        <v>0</v>
      </c>
      <c r="F180" s="357">
        <v>0</v>
      </c>
      <c r="G180" s="357">
        <v>0</v>
      </c>
    </row>
    <row r="181" spans="2:7" x14ac:dyDescent="0.25">
      <c r="B181" s="7" t="s">
        <v>21</v>
      </c>
      <c r="C181" s="357">
        <v>0</v>
      </c>
      <c r="D181" s="357">
        <v>0</v>
      </c>
      <c r="E181" s="357">
        <v>0</v>
      </c>
      <c r="F181" s="357">
        <v>0</v>
      </c>
      <c r="G181" s="357">
        <v>0</v>
      </c>
    </row>
    <row r="182" spans="2:7" x14ac:dyDescent="0.25">
      <c r="B182" s="7" t="s">
        <v>22</v>
      </c>
      <c r="C182" s="357">
        <v>0</v>
      </c>
      <c r="D182" s="357">
        <v>0</v>
      </c>
      <c r="E182" s="357">
        <v>0</v>
      </c>
      <c r="F182" s="357">
        <v>0</v>
      </c>
      <c r="G182" s="357">
        <v>0</v>
      </c>
    </row>
    <row r="183" spans="2:7" x14ac:dyDescent="0.25">
      <c r="B183" s="7" t="s">
        <v>23</v>
      </c>
      <c r="C183" s="357">
        <v>0</v>
      </c>
      <c r="D183" s="357">
        <v>0</v>
      </c>
      <c r="E183" s="357">
        <v>0</v>
      </c>
      <c r="F183" s="357">
        <v>0</v>
      </c>
      <c r="G183" s="357">
        <v>0</v>
      </c>
    </row>
    <row r="184" spans="2:7" x14ac:dyDescent="0.25">
      <c r="B184" s="7" t="s">
        <v>24</v>
      </c>
      <c r="C184" s="357">
        <v>0</v>
      </c>
      <c r="D184" s="357">
        <v>0</v>
      </c>
      <c r="E184" s="357">
        <v>0</v>
      </c>
      <c r="F184" s="357">
        <v>0</v>
      </c>
      <c r="G184" s="357">
        <v>0</v>
      </c>
    </row>
    <row r="185" spans="2:7" x14ac:dyDescent="0.25">
      <c r="B185" s="7" t="s">
        <v>25</v>
      </c>
      <c r="C185" s="357">
        <v>0</v>
      </c>
      <c r="D185" s="357">
        <v>0</v>
      </c>
      <c r="E185" s="357">
        <v>0</v>
      </c>
      <c r="F185" s="357">
        <v>0</v>
      </c>
      <c r="G185" s="357">
        <v>0</v>
      </c>
    </row>
    <row r="186" spans="2:7" x14ac:dyDescent="0.25">
      <c r="B186" s="7" t="s">
        <v>26</v>
      </c>
      <c r="C186" s="357">
        <v>0</v>
      </c>
      <c r="D186" s="357">
        <v>0</v>
      </c>
      <c r="E186" s="357">
        <v>0</v>
      </c>
      <c r="F186" s="357">
        <v>0</v>
      </c>
      <c r="G186" s="357">
        <v>0</v>
      </c>
    </row>
    <row r="187" spans="2:7" x14ac:dyDescent="0.25">
      <c r="B187" s="7" t="s">
        <v>27</v>
      </c>
      <c r="C187" s="357">
        <v>0</v>
      </c>
      <c r="D187" s="357">
        <v>0</v>
      </c>
      <c r="E187" s="357">
        <v>0</v>
      </c>
      <c r="F187" s="357">
        <v>0</v>
      </c>
      <c r="G187" s="357">
        <v>0</v>
      </c>
    </row>
    <row r="188" spans="2:7" x14ac:dyDescent="0.25">
      <c r="B188" s="7" t="s">
        <v>28</v>
      </c>
      <c r="C188" s="357">
        <v>0</v>
      </c>
      <c r="D188" s="357">
        <v>0</v>
      </c>
      <c r="E188" s="357">
        <v>0</v>
      </c>
      <c r="F188" s="357">
        <v>0</v>
      </c>
      <c r="G188" s="357">
        <v>0</v>
      </c>
    </row>
    <row r="189" spans="2:7" x14ac:dyDescent="0.25">
      <c r="B189" s="7" t="s">
        <v>29</v>
      </c>
      <c r="C189" s="357">
        <v>0</v>
      </c>
      <c r="D189" s="357">
        <v>0</v>
      </c>
      <c r="E189" s="357">
        <v>0</v>
      </c>
      <c r="F189" s="357">
        <v>0</v>
      </c>
      <c r="G189" s="357">
        <v>0</v>
      </c>
    </row>
    <row r="190" spans="2:7" x14ac:dyDescent="0.25">
      <c r="B190" s="7" t="s">
        <v>30</v>
      </c>
      <c r="C190" s="357">
        <v>0</v>
      </c>
      <c r="D190" s="357">
        <v>0</v>
      </c>
      <c r="E190" s="357">
        <v>0</v>
      </c>
      <c r="F190" s="357">
        <v>0</v>
      </c>
      <c r="G190" s="357">
        <v>0</v>
      </c>
    </row>
    <row r="191" spans="2:7" x14ac:dyDescent="0.25">
      <c r="B191" s="7" t="s">
        <v>31</v>
      </c>
      <c r="C191" s="357">
        <v>0</v>
      </c>
      <c r="D191" s="357">
        <v>0</v>
      </c>
      <c r="E191" s="357">
        <v>0</v>
      </c>
      <c r="F191" s="357">
        <v>0</v>
      </c>
      <c r="G191" s="357">
        <v>0</v>
      </c>
    </row>
    <row r="192" spans="2:7" x14ac:dyDescent="0.25">
      <c r="B192" s="7"/>
      <c r="C192" s="456"/>
      <c r="D192" s="456"/>
      <c r="E192" s="196"/>
      <c r="F192" s="479"/>
      <c r="G192" s="492"/>
    </row>
    <row r="193" spans="2:7" x14ac:dyDescent="0.25">
      <c r="B193" s="29" t="s">
        <v>0</v>
      </c>
      <c r="C193" s="468">
        <f>SUM(C180:C192)</f>
        <v>0</v>
      </c>
      <c r="D193" s="468">
        <f>SUM(D180:D192)</f>
        <v>0</v>
      </c>
      <c r="E193" s="469" t="str">
        <f>IFERROR(D193/C193,"")</f>
        <v/>
      </c>
      <c r="F193" s="470" t="str">
        <f>IFERROR(((($D180*F180)+($D181*F181)+($D182*F182)+($D183*F183)+($D184*F184)+($D185*F185)+($D186*F186)+($D187*F187)+($D188*F188)+($D189*F189)+($D190*F190)+($D191*F191))/$D193),"")</f>
        <v/>
      </c>
      <c r="G193" s="471" t="str">
        <f>IFERROR((($D180*G180)+($D181*G181)+($D182*G182)+($D183*G183)+($D184*G184)+($D185*G185)+($D186*G186)+($D187*G187)+($D188*G188)+($D189*G189)+($D190*G190)+($D191*G191))/$D193,"")</f>
        <v/>
      </c>
    </row>
    <row r="194" spans="2:7" x14ac:dyDescent="0.25">
      <c r="B194" s="434"/>
      <c r="C194" s="432"/>
      <c r="D194" s="381"/>
      <c r="E194" s="531"/>
      <c r="F194" s="350"/>
      <c r="G194" s="341"/>
    </row>
    <row r="195" spans="2:7" x14ac:dyDescent="0.25">
      <c r="B195" s="436" t="s">
        <v>135</v>
      </c>
      <c r="C195" s="373">
        <f>+C193</f>
        <v>0</v>
      </c>
      <c r="D195" s="374">
        <f>+D193</f>
        <v>0</v>
      </c>
      <c r="E195" s="373" t="str">
        <f>IFERROR(D195/C195,"")</f>
        <v/>
      </c>
      <c r="F195" s="536" t="str">
        <f>IFERROR((($D193*F193))/$D195,"")</f>
        <v/>
      </c>
      <c r="G195" s="537" t="str">
        <f>IFERROR((+($D193*G193))/$D195,"")</f>
        <v/>
      </c>
    </row>
    <row r="196" spans="2:7" x14ac:dyDescent="0.25">
      <c r="B196" s="435"/>
      <c r="C196" s="433"/>
      <c r="D196" s="376"/>
      <c r="E196" s="532"/>
      <c r="F196" s="354"/>
      <c r="G196" s="342"/>
    </row>
    <row r="197" spans="2:7" x14ac:dyDescent="0.25">
      <c r="B197" s="284"/>
      <c r="C197" s="348"/>
      <c r="D197" s="348"/>
      <c r="E197" s="348"/>
      <c r="F197" s="404"/>
      <c r="G197" s="399"/>
    </row>
    <row r="198" spans="2:7" x14ac:dyDescent="0.25">
      <c r="B198" s="284"/>
      <c r="C198" s="348"/>
      <c r="D198" s="348"/>
      <c r="E198" s="348"/>
      <c r="F198" s="404"/>
      <c r="G198" s="399"/>
    </row>
    <row r="199" spans="2:7" x14ac:dyDescent="0.25">
      <c r="B199" s="10"/>
      <c r="C199" s="348"/>
      <c r="D199" s="348"/>
      <c r="E199" s="348"/>
      <c r="F199" s="404"/>
      <c r="G199" s="399"/>
    </row>
    <row r="200" spans="2:7" x14ac:dyDescent="0.25">
      <c r="B200" s="128" t="s">
        <v>133</v>
      </c>
      <c r="C200" s="348"/>
      <c r="D200" s="348"/>
      <c r="E200" s="348"/>
      <c r="F200" s="404"/>
      <c r="G200" s="399"/>
    </row>
    <row r="201" spans="2:7" x14ac:dyDescent="0.25">
      <c r="B201" s="110" t="s">
        <v>7</v>
      </c>
      <c r="C201" s="349" t="s">
        <v>51</v>
      </c>
      <c r="D201" s="349" t="s">
        <v>3</v>
      </c>
      <c r="E201" s="350" t="s">
        <v>11</v>
      </c>
      <c r="F201" s="405" t="s">
        <v>13</v>
      </c>
      <c r="G201" s="394" t="s">
        <v>15</v>
      </c>
    </row>
    <row r="202" spans="2:7" x14ac:dyDescent="0.25">
      <c r="B202" s="114"/>
      <c r="C202" s="351" t="s">
        <v>9</v>
      </c>
      <c r="D202" s="351" t="s">
        <v>50</v>
      </c>
      <c r="E202" s="352" t="s">
        <v>52</v>
      </c>
      <c r="F202" s="406" t="s">
        <v>52</v>
      </c>
      <c r="G202" s="395" t="s">
        <v>60</v>
      </c>
    </row>
    <row r="203" spans="2:7" x14ac:dyDescent="0.25">
      <c r="B203" s="41"/>
      <c r="C203" s="353" t="s">
        <v>4</v>
      </c>
      <c r="D203" s="353" t="s">
        <v>5</v>
      </c>
      <c r="E203" s="354" t="s">
        <v>6</v>
      </c>
      <c r="F203" s="407" t="s">
        <v>17</v>
      </c>
      <c r="G203" s="396" t="s">
        <v>18</v>
      </c>
    </row>
    <row r="204" spans="2:7" x14ac:dyDescent="0.25">
      <c r="B204" s="7"/>
      <c r="C204" s="355"/>
      <c r="D204" s="355"/>
      <c r="E204" s="93"/>
      <c r="F204" s="417"/>
      <c r="G204" s="399"/>
    </row>
    <row r="205" spans="2:7" x14ac:dyDescent="0.25">
      <c r="B205" s="9" t="s">
        <v>19</v>
      </c>
      <c r="C205" s="356"/>
      <c r="D205" s="356"/>
      <c r="E205" s="94"/>
      <c r="F205" s="417"/>
      <c r="G205" s="399"/>
    </row>
    <row r="206" spans="2:7" x14ac:dyDescent="0.25">
      <c r="B206" s="7" t="s">
        <v>20</v>
      </c>
      <c r="C206" s="377">
        <v>0</v>
      </c>
      <c r="D206" s="377">
        <v>0</v>
      </c>
      <c r="E206" s="377">
        <v>0</v>
      </c>
      <c r="F206" s="377">
        <v>0</v>
      </c>
      <c r="G206" s="377">
        <v>0</v>
      </c>
    </row>
    <row r="207" spans="2:7" x14ac:dyDescent="0.25">
      <c r="B207" s="7" t="s">
        <v>21</v>
      </c>
      <c r="C207" s="377">
        <v>0</v>
      </c>
      <c r="D207" s="377">
        <v>0</v>
      </c>
      <c r="E207" s="377">
        <v>0</v>
      </c>
      <c r="F207" s="377">
        <v>0</v>
      </c>
      <c r="G207" s="377">
        <v>0</v>
      </c>
    </row>
    <row r="208" spans="2:7" x14ac:dyDescent="0.25">
      <c r="B208" s="7" t="s">
        <v>22</v>
      </c>
      <c r="C208" s="377">
        <v>0</v>
      </c>
      <c r="D208" s="377">
        <v>0</v>
      </c>
      <c r="E208" s="377">
        <v>0</v>
      </c>
      <c r="F208" s="377">
        <v>0</v>
      </c>
      <c r="G208" s="377">
        <v>0</v>
      </c>
    </row>
    <row r="209" spans="2:8" x14ac:dyDescent="0.25">
      <c r="B209" s="7" t="s">
        <v>23</v>
      </c>
      <c r="C209" s="377">
        <v>0</v>
      </c>
      <c r="D209" s="377">
        <v>0</v>
      </c>
      <c r="E209" s="377">
        <v>0</v>
      </c>
      <c r="F209" s="377">
        <v>0</v>
      </c>
      <c r="G209" s="377">
        <v>0</v>
      </c>
    </row>
    <row r="210" spans="2:8" x14ac:dyDescent="0.25">
      <c r="B210" s="233" t="s">
        <v>24</v>
      </c>
      <c r="C210" s="377">
        <v>0</v>
      </c>
      <c r="D210" s="377">
        <v>0</v>
      </c>
      <c r="E210" s="377">
        <v>0</v>
      </c>
      <c r="F210" s="377">
        <v>0</v>
      </c>
      <c r="G210" s="377">
        <v>0</v>
      </c>
    </row>
    <row r="211" spans="2:8" x14ac:dyDescent="0.25">
      <c r="B211" s="233" t="s">
        <v>25</v>
      </c>
      <c r="C211" s="377">
        <v>0</v>
      </c>
      <c r="D211" s="377">
        <v>0</v>
      </c>
      <c r="E211" s="377">
        <v>0</v>
      </c>
      <c r="F211" s="377">
        <v>0</v>
      </c>
      <c r="G211" s="377">
        <v>0</v>
      </c>
      <c r="H211" s="460"/>
    </row>
    <row r="212" spans="2:8" x14ac:dyDescent="0.25">
      <c r="B212" s="7" t="s">
        <v>26</v>
      </c>
      <c r="C212" s="377">
        <v>0</v>
      </c>
      <c r="D212" s="377">
        <v>0</v>
      </c>
      <c r="E212" s="377">
        <v>0</v>
      </c>
      <c r="F212" s="377">
        <v>0</v>
      </c>
      <c r="G212" s="377">
        <v>0</v>
      </c>
    </row>
    <row r="213" spans="2:8" x14ac:dyDescent="0.25">
      <c r="B213" s="7" t="s">
        <v>27</v>
      </c>
      <c r="C213" s="377">
        <v>0</v>
      </c>
      <c r="D213" s="377">
        <v>0</v>
      </c>
      <c r="E213" s="377">
        <v>0</v>
      </c>
      <c r="F213" s="377">
        <v>0</v>
      </c>
      <c r="G213" s="377">
        <v>0</v>
      </c>
    </row>
    <row r="214" spans="2:8" x14ac:dyDescent="0.25">
      <c r="B214" s="7" t="s">
        <v>28</v>
      </c>
      <c r="C214" s="377">
        <v>0</v>
      </c>
      <c r="D214" s="377">
        <v>0</v>
      </c>
      <c r="E214" s="377">
        <v>0</v>
      </c>
      <c r="F214" s="377">
        <v>0</v>
      </c>
      <c r="G214" s="377">
        <v>0</v>
      </c>
    </row>
    <row r="215" spans="2:8" x14ac:dyDescent="0.25">
      <c r="B215" s="145" t="s">
        <v>29</v>
      </c>
      <c r="C215" s="377">
        <v>0</v>
      </c>
      <c r="D215" s="377">
        <v>0</v>
      </c>
      <c r="E215" s="377">
        <v>0</v>
      </c>
      <c r="F215" s="377">
        <v>0</v>
      </c>
      <c r="G215" s="377">
        <v>0</v>
      </c>
    </row>
    <row r="216" spans="2:8" x14ac:dyDescent="0.25">
      <c r="B216" s="145" t="s">
        <v>30</v>
      </c>
      <c r="C216" s="377">
        <v>0</v>
      </c>
      <c r="D216" s="377">
        <v>0</v>
      </c>
      <c r="E216" s="377">
        <v>0</v>
      </c>
      <c r="F216" s="377">
        <v>0</v>
      </c>
      <c r="G216" s="377">
        <v>0</v>
      </c>
    </row>
    <row r="217" spans="2:8" x14ac:dyDescent="0.25">
      <c r="B217" s="233" t="s">
        <v>31</v>
      </c>
      <c r="C217" s="377">
        <v>0</v>
      </c>
      <c r="D217" s="377">
        <v>0</v>
      </c>
      <c r="E217" s="377">
        <v>0</v>
      </c>
      <c r="F217" s="377">
        <v>0</v>
      </c>
      <c r="G217" s="377">
        <v>0</v>
      </c>
    </row>
    <row r="218" spans="2:8" x14ac:dyDescent="0.25">
      <c r="B218" s="7"/>
      <c r="C218" s="356"/>
      <c r="D218" s="356"/>
      <c r="E218" s="196"/>
      <c r="F218" s="417"/>
      <c r="G218" s="502"/>
    </row>
    <row r="219" spans="2:8" x14ac:dyDescent="0.25">
      <c r="B219" s="29" t="s">
        <v>0</v>
      </c>
      <c r="C219" s="468">
        <f>SUM(C206:C217)</f>
        <v>0</v>
      </c>
      <c r="D219" s="468">
        <f>SUM(D206:D217)</f>
        <v>0</v>
      </c>
      <c r="E219" s="469"/>
      <c r="F219" s="470"/>
      <c r="G219" s="471"/>
    </row>
    <row r="220" spans="2:8" x14ac:dyDescent="0.25">
      <c r="B220" s="252"/>
      <c r="C220" s="480"/>
      <c r="D220" s="480"/>
      <c r="E220" s="503"/>
      <c r="F220" s="504"/>
      <c r="G220" s="505"/>
    </row>
    <row r="221" spans="2:8" x14ac:dyDescent="0.25">
      <c r="B221" s="9" t="s">
        <v>85</v>
      </c>
      <c r="C221" s="356"/>
      <c r="D221" s="356"/>
      <c r="E221" s="94"/>
      <c r="F221" s="417"/>
      <c r="G221" s="399"/>
    </row>
    <row r="222" spans="2:8" x14ac:dyDescent="0.25">
      <c r="B222" s="7" t="s">
        <v>20</v>
      </c>
      <c r="C222" s="216">
        <v>1</v>
      </c>
      <c r="D222" s="216">
        <v>15833501</v>
      </c>
      <c r="E222" s="216">
        <v>15833501</v>
      </c>
      <c r="F222" s="216">
        <v>336</v>
      </c>
      <c r="G222" s="506">
        <v>6.1677811864499565</v>
      </c>
    </row>
    <row r="223" spans="2:8" x14ac:dyDescent="0.25">
      <c r="B223" s="233" t="s">
        <v>21</v>
      </c>
      <c r="C223" s="491">
        <v>1</v>
      </c>
      <c r="D223" s="491">
        <v>6761824</v>
      </c>
      <c r="E223" s="491">
        <v>6761824</v>
      </c>
      <c r="F223" s="491">
        <v>360</v>
      </c>
      <c r="G223" s="528">
        <v>6.1677811864499565</v>
      </c>
    </row>
    <row r="224" spans="2:8" x14ac:dyDescent="0.25">
      <c r="B224" s="7" t="s">
        <v>22</v>
      </c>
      <c r="C224" s="377">
        <v>0</v>
      </c>
      <c r="D224" s="377">
        <v>0</v>
      </c>
      <c r="E224" s="377">
        <v>0</v>
      </c>
      <c r="F224" s="377">
        <v>0</v>
      </c>
      <c r="G224" s="377">
        <v>0</v>
      </c>
    </row>
    <row r="225" spans="2:7" x14ac:dyDescent="0.25">
      <c r="B225" s="7" t="s">
        <v>23</v>
      </c>
      <c r="C225" s="377">
        <v>0</v>
      </c>
      <c r="D225" s="377">
        <v>0</v>
      </c>
      <c r="E225" s="377">
        <v>0</v>
      </c>
      <c r="F225" s="377">
        <v>0</v>
      </c>
      <c r="G225" s="377">
        <v>0</v>
      </c>
    </row>
    <row r="226" spans="2:7" x14ac:dyDescent="0.25">
      <c r="B226" s="7" t="s">
        <v>24</v>
      </c>
      <c r="C226" s="377">
        <v>0</v>
      </c>
      <c r="D226" s="377">
        <v>0</v>
      </c>
      <c r="E226" s="377">
        <v>0</v>
      </c>
      <c r="F226" s="377">
        <v>0</v>
      </c>
      <c r="G226" s="377">
        <v>0</v>
      </c>
    </row>
    <row r="227" spans="2:7" x14ac:dyDescent="0.25">
      <c r="B227" s="7" t="s">
        <v>25</v>
      </c>
      <c r="C227" s="377">
        <v>0</v>
      </c>
      <c r="D227" s="377">
        <v>0</v>
      </c>
      <c r="E227" s="377">
        <v>0</v>
      </c>
      <c r="F227" s="377">
        <v>0</v>
      </c>
      <c r="G227" s="377">
        <v>0</v>
      </c>
    </row>
    <row r="228" spans="2:7" x14ac:dyDescent="0.25">
      <c r="B228" s="7" t="s">
        <v>26</v>
      </c>
      <c r="C228" s="216">
        <v>2</v>
      </c>
      <c r="D228" s="464">
        <v>68799576</v>
      </c>
      <c r="E228" s="196">
        <v>34399788</v>
      </c>
      <c r="F228" s="462">
        <v>271.62228642223027</v>
      </c>
      <c r="G228" s="501">
        <v>4.8948396538922552</v>
      </c>
    </row>
    <row r="229" spans="2:7" x14ac:dyDescent="0.25">
      <c r="B229" s="7" t="s">
        <v>27</v>
      </c>
      <c r="C229" s="377">
        <v>0</v>
      </c>
      <c r="D229" s="377">
        <v>0</v>
      </c>
      <c r="E229" s="377">
        <v>0</v>
      </c>
      <c r="F229" s="377">
        <v>0</v>
      </c>
      <c r="G229" s="377">
        <v>0</v>
      </c>
    </row>
    <row r="230" spans="2:7" x14ac:dyDescent="0.25">
      <c r="B230" s="145" t="s">
        <v>28</v>
      </c>
      <c r="C230" s="377">
        <v>2</v>
      </c>
      <c r="D230" s="377">
        <v>9592345</v>
      </c>
      <c r="E230" s="377">
        <v>4796172.5</v>
      </c>
      <c r="F230" s="377">
        <v>360</v>
      </c>
      <c r="G230" s="447">
        <v>5.9360722284427858</v>
      </c>
    </row>
    <row r="231" spans="2:7" x14ac:dyDescent="0.25">
      <c r="B231" s="145" t="s">
        <v>29</v>
      </c>
      <c r="C231" s="491">
        <v>7</v>
      </c>
      <c r="D231" s="491">
        <v>104192144</v>
      </c>
      <c r="E231" s="491">
        <v>14884592</v>
      </c>
      <c r="F231" s="491">
        <v>356.13014061789534</v>
      </c>
      <c r="G231" s="528">
        <v>5.8138390773185087</v>
      </c>
    </row>
    <row r="232" spans="2:7" x14ac:dyDescent="0.25">
      <c r="B232" s="535" t="s">
        <v>30</v>
      </c>
      <c r="C232" s="491">
        <v>7</v>
      </c>
      <c r="D232" s="491">
        <v>126446382</v>
      </c>
      <c r="E232" s="491">
        <v>18063768.857142858</v>
      </c>
      <c r="F232" s="491">
        <v>362.66426465250703</v>
      </c>
      <c r="G232" s="528">
        <v>5.806472658972055</v>
      </c>
    </row>
    <row r="233" spans="2:7" x14ac:dyDescent="0.25">
      <c r="B233" s="145" t="s">
        <v>31</v>
      </c>
      <c r="C233" s="491">
        <v>9</v>
      </c>
      <c r="D233" s="491">
        <v>96143917</v>
      </c>
      <c r="E233" s="491">
        <v>10682657.444444444</v>
      </c>
      <c r="F233" s="491">
        <v>357.44766448406716</v>
      </c>
      <c r="G233" s="528">
        <v>5.8287595942572628</v>
      </c>
    </row>
    <row r="234" spans="2:7" x14ac:dyDescent="0.25">
      <c r="B234" s="145"/>
      <c r="C234" s="216"/>
      <c r="D234" s="507"/>
      <c r="E234" s="196"/>
      <c r="F234" s="508"/>
      <c r="G234" s="501"/>
    </row>
    <row r="235" spans="2:7" x14ac:dyDescent="0.25">
      <c r="B235" s="29" t="s">
        <v>0</v>
      </c>
      <c r="C235" s="468">
        <f>SUM(C222:C233)</f>
        <v>29</v>
      </c>
      <c r="D235" s="468">
        <f>SUM(D222:D233)</f>
        <v>427769689</v>
      </c>
      <c r="E235" s="469">
        <f>D235/C235</f>
        <v>14750678.931034483</v>
      </c>
      <c r="F235" s="470">
        <f>(($D222*F222)+($D223*F223)+($D224*F224)+($D225*F225)+($D226*F226)+($D227*F227)+($D228*F228)+($D229*F229)+($D230*F230)+($D231*F231)+($D232*F232)+(D233*F233))/$D235</f>
        <v>344.16889444450561</v>
      </c>
      <c r="G235" s="471">
        <f>(($D222*G222)+($D223*G223)+($D224*G224)+($D225*G225)+($D226*G226)+($D227*G227)+($D228*G228)+($D229*G229)+($D230*G230)+($D231*G231)+($D232*G232)+($D233*G233))/$D235</f>
        <v>5.688646076233784</v>
      </c>
    </row>
    <row r="236" spans="2:7" x14ac:dyDescent="0.25">
      <c r="B236" s="252"/>
      <c r="C236" s="480"/>
      <c r="D236" s="480"/>
      <c r="E236" s="503"/>
      <c r="F236" s="504"/>
      <c r="G236" s="505"/>
    </row>
    <row r="237" spans="2:7" x14ac:dyDescent="0.25">
      <c r="B237" s="9" t="str">
        <f>+B278</f>
        <v>PENTA</v>
      </c>
      <c r="C237" s="356"/>
      <c r="D237" s="356"/>
      <c r="E237" s="94"/>
      <c r="F237" s="417"/>
      <c r="G237" s="399"/>
    </row>
    <row r="238" spans="2:7" x14ac:dyDescent="0.25">
      <c r="B238" s="7" t="str">
        <f t="shared" ref="B238:B249" si="1">+B279</f>
        <v>Enero</v>
      </c>
      <c r="C238" s="491">
        <v>1</v>
      </c>
      <c r="D238" s="216">
        <v>2057748</v>
      </c>
      <c r="E238" s="216">
        <v>2057748</v>
      </c>
      <c r="F238" s="216">
        <v>468</v>
      </c>
      <c r="G238" s="506">
        <v>6.6899691037545592</v>
      </c>
    </row>
    <row r="239" spans="2:7" x14ac:dyDescent="0.25">
      <c r="B239" s="233" t="str">
        <f t="shared" si="1"/>
        <v>Febrero</v>
      </c>
      <c r="C239" s="377">
        <v>0</v>
      </c>
      <c r="D239" s="377">
        <v>0</v>
      </c>
      <c r="E239" s="377">
        <v>0</v>
      </c>
      <c r="F239" s="377">
        <v>0</v>
      </c>
      <c r="G239" s="377">
        <v>0</v>
      </c>
    </row>
    <row r="240" spans="2:7" x14ac:dyDescent="0.25">
      <c r="B240" s="7" t="str">
        <f t="shared" si="1"/>
        <v>Marzo</v>
      </c>
      <c r="C240" s="377">
        <v>0</v>
      </c>
      <c r="D240" s="377">
        <v>0</v>
      </c>
      <c r="E240" s="377">
        <v>0</v>
      </c>
      <c r="F240" s="377">
        <v>0</v>
      </c>
      <c r="G240" s="377">
        <v>0</v>
      </c>
    </row>
    <row r="241" spans="2:7" x14ac:dyDescent="0.25">
      <c r="B241" s="7" t="str">
        <f t="shared" si="1"/>
        <v>Abril</v>
      </c>
      <c r="C241" s="377">
        <v>0</v>
      </c>
      <c r="D241" s="377">
        <v>0</v>
      </c>
      <c r="E241" s="377">
        <v>0</v>
      </c>
      <c r="F241" s="377">
        <v>0</v>
      </c>
      <c r="G241" s="377">
        <v>0</v>
      </c>
    </row>
    <row r="242" spans="2:7" x14ac:dyDescent="0.25">
      <c r="B242" s="7" t="str">
        <f t="shared" si="1"/>
        <v>Mayo</v>
      </c>
      <c r="C242" s="377">
        <v>0</v>
      </c>
      <c r="D242" s="377">
        <v>0</v>
      </c>
      <c r="E242" s="377">
        <v>0</v>
      </c>
      <c r="F242" s="377">
        <v>0</v>
      </c>
      <c r="G242" s="377">
        <v>0</v>
      </c>
    </row>
    <row r="243" spans="2:7" x14ac:dyDescent="0.25">
      <c r="B243" s="7" t="str">
        <f t="shared" si="1"/>
        <v>Junio</v>
      </c>
      <c r="C243" s="216">
        <v>2</v>
      </c>
      <c r="D243" s="216">
        <v>6625668</v>
      </c>
      <c r="E243" s="216">
        <v>3312834</v>
      </c>
      <c r="F243" s="216">
        <v>360</v>
      </c>
      <c r="G243" s="506">
        <v>6.1906015843285562</v>
      </c>
    </row>
    <row r="244" spans="2:7" x14ac:dyDescent="0.25">
      <c r="B244" s="7" t="str">
        <f t="shared" si="1"/>
        <v>Julio</v>
      </c>
      <c r="C244" s="216">
        <v>5</v>
      </c>
      <c r="D244" s="216">
        <v>15111750</v>
      </c>
      <c r="E244" s="216">
        <v>3022350</v>
      </c>
      <c r="F244" s="216">
        <v>350.82552662663159</v>
      </c>
      <c r="G244" s="506">
        <v>6.1906015843285562</v>
      </c>
    </row>
    <row r="245" spans="2:7" x14ac:dyDescent="0.25">
      <c r="B245" s="7" t="str">
        <f t="shared" si="1"/>
        <v>Agosto</v>
      </c>
      <c r="C245" s="377">
        <v>0</v>
      </c>
      <c r="D245" s="377">
        <v>0</v>
      </c>
      <c r="E245" s="377">
        <v>0</v>
      </c>
      <c r="F245" s="377">
        <v>0</v>
      </c>
      <c r="G245" s="377">
        <v>0</v>
      </c>
    </row>
    <row r="246" spans="2:7" x14ac:dyDescent="0.25">
      <c r="B246" s="7" t="str">
        <f t="shared" si="1"/>
        <v>Septiembre</v>
      </c>
      <c r="C246" s="377">
        <v>0</v>
      </c>
      <c r="D246" s="377">
        <v>0</v>
      </c>
      <c r="E246" s="377">
        <v>0</v>
      </c>
      <c r="F246" s="377">
        <v>0</v>
      </c>
      <c r="G246" s="377">
        <v>0</v>
      </c>
    </row>
    <row r="247" spans="2:7" x14ac:dyDescent="0.25">
      <c r="B247" s="145" t="str">
        <f t="shared" si="1"/>
        <v>Octubre</v>
      </c>
      <c r="C247" s="216">
        <v>5</v>
      </c>
      <c r="D247" s="464">
        <v>14700482</v>
      </c>
      <c r="E247" s="196">
        <v>2940096.4</v>
      </c>
      <c r="F247" s="462">
        <v>350.86554522497971</v>
      </c>
      <c r="G247" s="501">
        <v>5.9904425989239263</v>
      </c>
    </row>
    <row r="248" spans="2:7" x14ac:dyDescent="0.25">
      <c r="B248" s="145" t="str">
        <f t="shared" si="1"/>
        <v>Noviembre</v>
      </c>
      <c r="C248" s="216">
        <v>1</v>
      </c>
      <c r="D248" s="216">
        <v>3948898</v>
      </c>
      <c r="E248" s="216">
        <v>3948898</v>
      </c>
      <c r="F248" s="216">
        <v>480</v>
      </c>
      <c r="G248" s="506">
        <v>5.9904425989239263</v>
      </c>
    </row>
    <row r="249" spans="2:7" x14ac:dyDescent="0.25">
      <c r="B249" s="145" t="str">
        <f t="shared" si="1"/>
        <v>Diciembre</v>
      </c>
      <c r="C249" s="216">
        <v>4</v>
      </c>
      <c r="D249" s="216">
        <v>9771254</v>
      </c>
      <c r="E249" s="216">
        <v>2442813.5</v>
      </c>
      <c r="F249" s="216">
        <v>385.25602384299907</v>
      </c>
      <c r="G249" s="506">
        <v>7.6797562970319735</v>
      </c>
    </row>
    <row r="250" spans="2:7" x14ac:dyDescent="0.25">
      <c r="B250" s="9"/>
      <c r="C250" s="216"/>
      <c r="D250" s="507"/>
      <c r="E250" s="196"/>
      <c r="F250" s="508"/>
      <c r="G250" s="501"/>
    </row>
    <row r="251" spans="2:7" x14ac:dyDescent="0.25">
      <c r="B251" s="29" t="s">
        <v>0</v>
      </c>
      <c r="C251" s="468">
        <f>SUM(C238:C249)</f>
        <v>18</v>
      </c>
      <c r="D251" s="468">
        <f>SUM(D238:D249)</f>
        <v>52215800</v>
      </c>
      <c r="E251" s="469">
        <f>D251/C251</f>
        <v>2900877.777777778</v>
      </c>
      <c r="F251" s="470">
        <f>(($D238*F238)+($D239*F239)+($D240*F240)+($D241*F241)+($D242*F242)+($D243*F243)+($D244*F244)+($D245*F245)+($D246*F246)+($D247*F247)+($D248*F248)+(D249*F249))/$D251</f>
        <v>372.83068213069606</v>
      </c>
      <c r="G251" s="471">
        <f>(($D238*G238)+($D239*G239)+($D240*G240)+($D241*G241)+($D242*G242)+($D243*G243)+($D244*G244)+($D245*G245)+($D246*G246)+($D247*G247)+($D248*G248)+($D249*G249))/$D251</f>
        <v>6.4174608966106739</v>
      </c>
    </row>
    <row r="252" spans="2:7" x14ac:dyDescent="0.25">
      <c r="B252" s="252"/>
      <c r="C252" s="480"/>
      <c r="D252" s="480"/>
      <c r="E252" s="503"/>
      <c r="F252" s="504"/>
      <c r="G252" s="505"/>
    </row>
    <row r="253" spans="2:7" x14ac:dyDescent="0.25">
      <c r="B253" s="9" t="s">
        <v>155</v>
      </c>
      <c r="C253" s="356"/>
      <c r="D253" s="356"/>
      <c r="E253" s="94"/>
      <c r="F253" s="417"/>
      <c r="G253" s="399"/>
    </row>
    <row r="254" spans="2:7" x14ac:dyDescent="0.25">
      <c r="B254" s="7" t="s">
        <v>20</v>
      </c>
      <c r="C254" s="491">
        <v>0</v>
      </c>
      <c r="D254" s="491">
        <v>0</v>
      </c>
      <c r="E254" s="491">
        <v>0</v>
      </c>
      <c r="F254" s="491">
        <v>0</v>
      </c>
      <c r="G254" s="491">
        <v>0</v>
      </c>
    </row>
    <row r="255" spans="2:7" x14ac:dyDescent="0.25">
      <c r="B255" s="233" t="s">
        <v>21</v>
      </c>
      <c r="C255" s="377">
        <v>0</v>
      </c>
      <c r="D255" s="377">
        <v>0</v>
      </c>
      <c r="E255" s="377">
        <v>0</v>
      </c>
      <c r="F255" s="377">
        <v>0</v>
      </c>
      <c r="G255" s="377">
        <v>0</v>
      </c>
    </row>
    <row r="256" spans="2:7" x14ac:dyDescent="0.25">
      <c r="B256" s="7" t="s">
        <v>22</v>
      </c>
      <c r="C256" s="377">
        <v>0</v>
      </c>
      <c r="D256" s="377">
        <v>0</v>
      </c>
      <c r="E256" s="377">
        <v>0</v>
      </c>
      <c r="F256" s="377">
        <v>0</v>
      </c>
      <c r="G256" s="377">
        <v>0</v>
      </c>
    </row>
    <row r="257" spans="2:8" x14ac:dyDescent="0.25">
      <c r="B257" s="7" t="s">
        <v>23</v>
      </c>
      <c r="C257" s="377">
        <v>0</v>
      </c>
      <c r="D257" s="377">
        <v>0</v>
      </c>
      <c r="E257" s="377">
        <v>0</v>
      </c>
      <c r="F257" s="377">
        <v>0</v>
      </c>
      <c r="G257" s="377">
        <v>0</v>
      </c>
    </row>
    <row r="258" spans="2:8" x14ac:dyDescent="0.25">
      <c r="B258" s="7" t="s">
        <v>24</v>
      </c>
      <c r="C258" s="377">
        <v>0</v>
      </c>
      <c r="D258" s="377">
        <v>0</v>
      </c>
      <c r="E258" s="377">
        <v>0</v>
      </c>
      <c r="F258" s="377">
        <v>0</v>
      </c>
      <c r="G258" s="377">
        <v>0</v>
      </c>
    </row>
    <row r="259" spans="2:8" x14ac:dyDescent="0.25">
      <c r="B259" s="7" t="s">
        <v>25</v>
      </c>
      <c r="C259" s="377">
        <v>0</v>
      </c>
      <c r="D259" s="377">
        <v>0</v>
      </c>
      <c r="E259" s="377">
        <v>0</v>
      </c>
      <c r="F259" s="377">
        <v>0</v>
      </c>
      <c r="G259" s="377">
        <v>0</v>
      </c>
    </row>
    <row r="260" spans="2:8" x14ac:dyDescent="0.25">
      <c r="B260" s="7" t="s">
        <v>26</v>
      </c>
      <c r="C260" s="377">
        <v>0</v>
      </c>
      <c r="D260" s="377">
        <v>0</v>
      </c>
      <c r="E260" s="377">
        <v>0</v>
      </c>
      <c r="F260" s="377">
        <v>0</v>
      </c>
      <c r="G260" s="377">
        <v>0</v>
      </c>
    </row>
    <row r="261" spans="2:8" x14ac:dyDescent="0.25">
      <c r="B261" s="7" t="s">
        <v>27</v>
      </c>
      <c r="C261" s="377">
        <v>0</v>
      </c>
      <c r="D261" s="377">
        <v>0</v>
      </c>
      <c r="E261" s="377">
        <v>0</v>
      </c>
      <c r="F261" s="377">
        <v>0</v>
      </c>
      <c r="G261" s="377">
        <v>0</v>
      </c>
      <c r="H261" s="571"/>
    </row>
    <row r="262" spans="2:8" x14ac:dyDescent="0.25">
      <c r="B262" s="7" t="s">
        <v>28</v>
      </c>
      <c r="C262" s="377">
        <v>0</v>
      </c>
      <c r="D262" s="377">
        <v>0</v>
      </c>
      <c r="E262" s="377">
        <v>0</v>
      </c>
      <c r="F262" s="377">
        <v>0</v>
      </c>
      <c r="G262" s="377">
        <v>0</v>
      </c>
    </row>
    <row r="263" spans="2:8" x14ac:dyDescent="0.25">
      <c r="B263" s="145" t="s">
        <v>29</v>
      </c>
      <c r="C263" s="377">
        <v>0</v>
      </c>
      <c r="D263" s="377">
        <v>0</v>
      </c>
      <c r="E263" s="377">
        <v>0</v>
      </c>
      <c r="F263" s="377">
        <v>0</v>
      </c>
      <c r="G263" s="377">
        <v>0</v>
      </c>
    </row>
    <row r="264" spans="2:8" x14ac:dyDescent="0.25">
      <c r="B264" s="145" t="s">
        <v>30</v>
      </c>
      <c r="C264" s="377">
        <v>0</v>
      </c>
      <c r="D264" s="377">
        <v>0</v>
      </c>
      <c r="E264" s="377">
        <v>0</v>
      </c>
      <c r="F264" s="377">
        <v>0</v>
      </c>
      <c r="G264" s="377">
        <v>0</v>
      </c>
    </row>
    <row r="265" spans="2:8" x14ac:dyDescent="0.25">
      <c r="B265" s="233" t="s">
        <v>31</v>
      </c>
      <c r="C265" s="377">
        <v>0</v>
      </c>
      <c r="D265" s="377">
        <v>0</v>
      </c>
      <c r="E265" s="377">
        <v>0</v>
      </c>
      <c r="F265" s="377">
        <v>0</v>
      </c>
      <c r="G265" s="377">
        <v>0</v>
      </c>
    </row>
    <row r="266" spans="2:8" x14ac:dyDescent="0.25">
      <c r="B266" s="9"/>
      <c r="C266" s="216"/>
      <c r="D266" s="507"/>
      <c r="E266" s="196"/>
      <c r="F266" s="508"/>
      <c r="G266" s="501"/>
    </row>
    <row r="267" spans="2:8" x14ac:dyDescent="0.25">
      <c r="B267" s="29" t="s">
        <v>0</v>
      </c>
      <c r="C267" s="468">
        <f>SUM(C254:C265)</f>
        <v>0</v>
      </c>
      <c r="D267" s="468">
        <f>SUM(D254:D265)</f>
        <v>0</v>
      </c>
      <c r="E267" s="469">
        <f>IFERROR(D267/C267,0)</f>
        <v>0</v>
      </c>
      <c r="F267" s="470"/>
      <c r="G267" s="471"/>
    </row>
    <row r="268" spans="2:8" x14ac:dyDescent="0.25">
      <c r="B268" s="434"/>
      <c r="C268" s="381"/>
      <c r="D268" s="432"/>
      <c r="E268" s="101"/>
      <c r="F268" s="350"/>
      <c r="G268" s="341"/>
    </row>
    <row r="269" spans="2:8" x14ac:dyDescent="0.25">
      <c r="B269" s="436" t="s">
        <v>135</v>
      </c>
      <c r="C269" s="374">
        <f>+C219+C235+C251+C267</f>
        <v>47</v>
      </c>
      <c r="D269" s="374">
        <f>+D219+D235+D251+D267</f>
        <v>479985489</v>
      </c>
      <c r="E269" s="102">
        <f>D269/C269</f>
        <v>10212457.212765958</v>
      </c>
      <c r="F269" s="422">
        <f>+(($D219*F219)+(D235*F235)+(D251*F251)+(D267*F267))/$D269</f>
        <v>347.28690156714299</v>
      </c>
      <c r="G269" s="280">
        <f>(+($D219*G219)+(D235*G235)+(D251*G251)+(D267*G267))/$D269</f>
        <v>5.7679310749888932</v>
      </c>
    </row>
    <row r="270" spans="2:8" x14ac:dyDescent="0.25">
      <c r="B270" s="435"/>
      <c r="C270" s="376"/>
      <c r="D270" s="433"/>
      <c r="E270" s="103"/>
      <c r="F270" s="354"/>
      <c r="G270" s="342"/>
    </row>
    <row r="271" spans="2:8" ht="7.2" customHeight="1" x14ac:dyDescent="0.25">
      <c r="B271" s="312"/>
      <c r="C271" s="383"/>
      <c r="D271" s="383"/>
      <c r="E271" s="314"/>
      <c r="F271" s="423"/>
      <c r="G271" s="403"/>
    </row>
    <row r="272" spans="2:8" ht="4.95" customHeight="1" x14ac:dyDescent="0.25">
      <c r="B272" s="312"/>
    </row>
    <row r="273" spans="1:7" x14ac:dyDescent="0.25">
      <c r="B273" s="300" t="s">
        <v>121</v>
      </c>
      <c r="C273" s="384"/>
      <c r="D273" s="384"/>
      <c r="E273" s="384"/>
      <c r="F273" s="384"/>
      <c r="G273" s="440"/>
    </row>
    <row r="274" spans="1:7" x14ac:dyDescent="0.25">
      <c r="B274" s="331" t="s">
        <v>7</v>
      </c>
      <c r="C274" s="385" t="s">
        <v>123</v>
      </c>
      <c r="D274" s="385" t="s">
        <v>3</v>
      </c>
      <c r="E274" s="386" t="s">
        <v>134</v>
      </c>
      <c r="F274" s="386" t="s">
        <v>124</v>
      </c>
      <c r="G274" s="344" t="s">
        <v>15</v>
      </c>
    </row>
    <row r="275" spans="1:7" x14ac:dyDescent="0.25">
      <c r="B275" s="332"/>
      <c r="C275" s="387" t="s">
        <v>125</v>
      </c>
      <c r="D275" s="387" t="s">
        <v>126</v>
      </c>
      <c r="E275" s="388" t="s">
        <v>12</v>
      </c>
      <c r="F275" s="388" t="s">
        <v>127</v>
      </c>
      <c r="G275" s="345" t="s">
        <v>16</v>
      </c>
    </row>
    <row r="276" spans="1:7" x14ac:dyDescent="0.25">
      <c r="B276" s="333"/>
      <c r="C276" s="389" t="s">
        <v>4</v>
      </c>
      <c r="D276" s="389" t="s">
        <v>5</v>
      </c>
      <c r="E276" s="390" t="s">
        <v>6</v>
      </c>
      <c r="F276" s="390" t="s">
        <v>17</v>
      </c>
      <c r="G276" s="346" t="s">
        <v>18</v>
      </c>
    </row>
    <row r="277" spans="1:7" x14ac:dyDescent="0.25">
      <c r="A277" s="445"/>
      <c r="C277" s="380"/>
      <c r="D277" s="380"/>
      <c r="E277" s="391"/>
      <c r="F277" s="380"/>
      <c r="G277" s="441"/>
    </row>
    <row r="278" spans="1:7" x14ac:dyDescent="0.25">
      <c r="B278" s="9" t="s">
        <v>2</v>
      </c>
      <c r="C278" s="377"/>
      <c r="D278" s="377"/>
      <c r="E278" s="378"/>
      <c r="F278" s="377"/>
      <c r="G278" s="438"/>
    </row>
    <row r="279" spans="1:7" x14ac:dyDescent="0.25">
      <c r="B279" s="7" t="s">
        <v>20</v>
      </c>
      <c r="C279" s="356">
        <v>0</v>
      </c>
      <c r="D279" s="356">
        <v>0</v>
      </c>
      <c r="E279" s="356">
        <v>0</v>
      </c>
      <c r="F279" s="356">
        <v>0</v>
      </c>
      <c r="G279" s="438">
        <v>0</v>
      </c>
    </row>
    <row r="280" spans="1:7" x14ac:dyDescent="0.25">
      <c r="B280" s="7" t="s">
        <v>21</v>
      </c>
      <c r="C280" s="377">
        <v>0</v>
      </c>
      <c r="D280" s="377">
        <v>0</v>
      </c>
      <c r="E280" s="377">
        <v>0</v>
      </c>
      <c r="F280" s="377">
        <v>0</v>
      </c>
      <c r="G280" s="377">
        <v>0</v>
      </c>
    </row>
    <row r="281" spans="1:7" x14ac:dyDescent="0.25">
      <c r="B281" s="7" t="s">
        <v>22</v>
      </c>
      <c r="C281" s="377">
        <v>0</v>
      </c>
      <c r="D281" s="377">
        <v>0</v>
      </c>
      <c r="E281" s="377">
        <v>0</v>
      </c>
      <c r="F281" s="377">
        <v>0</v>
      </c>
      <c r="G281" s="377">
        <v>0</v>
      </c>
    </row>
    <row r="282" spans="1:7" x14ac:dyDescent="0.25">
      <c r="B282" s="7" t="s">
        <v>23</v>
      </c>
      <c r="C282" s="377">
        <v>0</v>
      </c>
      <c r="D282" s="377">
        <v>0</v>
      </c>
      <c r="E282" s="377">
        <v>0</v>
      </c>
      <c r="F282" s="377">
        <v>0</v>
      </c>
      <c r="G282" s="377">
        <v>0</v>
      </c>
    </row>
    <row r="283" spans="1:7" x14ac:dyDescent="0.25">
      <c r="B283" s="7" t="s">
        <v>24</v>
      </c>
      <c r="C283" s="491">
        <v>1</v>
      </c>
      <c r="D283" s="391">
        <v>4012600</v>
      </c>
      <c r="E283" s="357">
        <v>4012600</v>
      </c>
      <c r="F283" s="520">
        <v>38</v>
      </c>
      <c r="G283" s="521">
        <v>1.5</v>
      </c>
    </row>
    <row r="284" spans="1:7" x14ac:dyDescent="0.25">
      <c r="B284" s="7" t="s">
        <v>25</v>
      </c>
      <c r="C284" s="377">
        <v>0</v>
      </c>
      <c r="D284" s="377">
        <v>0</v>
      </c>
      <c r="E284" s="377">
        <v>0</v>
      </c>
      <c r="F284" s="377">
        <v>0</v>
      </c>
      <c r="G284" s="377">
        <v>0</v>
      </c>
    </row>
    <row r="285" spans="1:7" x14ac:dyDescent="0.25">
      <c r="B285" s="7" t="s">
        <v>26</v>
      </c>
      <c r="C285" s="377">
        <v>0</v>
      </c>
      <c r="D285" s="377">
        <v>0</v>
      </c>
      <c r="E285" s="377">
        <v>0</v>
      </c>
      <c r="F285" s="377">
        <v>0</v>
      </c>
      <c r="G285" s="377">
        <v>0</v>
      </c>
    </row>
    <row r="286" spans="1:7" x14ac:dyDescent="0.25">
      <c r="B286" s="7" t="s">
        <v>27</v>
      </c>
      <c r="C286" s="377">
        <v>0</v>
      </c>
      <c r="D286" s="377">
        <v>0</v>
      </c>
      <c r="E286" s="377">
        <v>0</v>
      </c>
      <c r="F286" s="377">
        <v>0</v>
      </c>
      <c r="G286" s="377">
        <v>0</v>
      </c>
    </row>
    <row r="287" spans="1:7" x14ac:dyDescent="0.25">
      <c r="B287" s="7" t="s">
        <v>28</v>
      </c>
      <c r="C287" s="377">
        <v>0</v>
      </c>
      <c r="D287" s="377">
        <v>0</v>
      </c>
      <c r="E287" s="377">
        <v>0</v>
      </c>
      <c r="F287" s="377">
        <v>0</v>
      </c>
      <c r="G287" s="377">
        <v>0</v>
      </c>
    </row>
    <row r="288" spans="1:7" x14ac:dyDescent="0.25">
      <c r="B288" s="145" t="s">
        <v>29</v>
      </c>
      <c r="C288" s="377">
        <v>1</v>
      </c>
      <c r="D288" s="377">
        <v>18976247</v>
      </c>
      <c r="E288" s="377">
        <v>18976247</v>
      </c>
      <c r="F288" s="377">
        <v>63</v>
      </c>
      <c r="G288" s="447">
        <v>0.92</v>
      </c>
    </row>
    <row r="289" spans="2:7" x14ac:dyDescent="0.25">
      <c r="B289" s="145" t="s">
        <v>30</v>
      </c>
      <c r="C289" s="377">
        <v>0</v>
      </c>
      <c r="D289" s="377">
        <v>0</v>
      </c>
      <c r="E289" s="377">
        <v>0</v>
      </c>
      <c r="F289" s="377">
        <v>0</v>
      </c>
      <c r="G289" s="377">
        <v>0</v>
      </c>
    </row>
    <row r="290" spans="2:7" x14ac:dyDescent="0.25">
      <c r="B290" s="233" t="s">
        <v>31</v>
      </c>
      <c r="C290" s="377">
        <v>0</v>
      </c>
      <c r="D290" s="377">
        <v>0</v>
      </c>
      <c r="E290" s="377">
        <v>0</v>
      </c>
      <c r="F290" s="377">
        <v>0</v>
      </c>
      <c r="G290" s="377">
        <v>0</v>
      </c>
    </row>
    <row r="291" spans="2:7" x14ac:dyDescent="0.25">
      <c r="B291" s="7"/>
      <c r="C291" s="513"/>
      <c r="D291" s="514"/>
      <c r="E291" s="456"/>
      <c r="F291" s="462"/>
      <c r="G291" s="501"/>
    </row>
    <row r="292" spans="2:7" x14ac:dyDescent="0.25">
      <c r="B292" s="258" t="s">
        <v>0</v>
      </c>
      <c r="C292" s="468">
        <f>SUM(C279:C290)</f>
        <v>2</v>
      </c>
      <c r="D292" s="468">
        <f>SUM(D278:D290)</f>
        <v>22988847</v>
      </c>
      <c r="E292" s="468">
        <f>IFERROR(D292/C292,"")</f>
        <v>11494423.5</v>
      </c>
      <c r="F292" s="533">
        <f>IFERROR((($D279*F279)+($D280*F280)+($D281*F281)+($D282*F282)+($D283*F283)+($D284*F284)+($D285*F285)+($D286*F286)+($D287*F287)+($D288*F288)+($D289*F289)+(D290*F290))/$D292,"")</f>
        <v>58.636362276020193</v>
      </c>
      <c r="G292" s="471">
        <f>IFERROR((($D279*G279)+($D280*G280)+($D281*G281)+($D282*G282)+($D283*G283)+($D284*G284)+($D285*G285)+($D286*G286)+($D287*G287)+($D288*G288)+($D289*G289)+($D290*G290))/$D292,"")</f>
        <v>1.0212363951963317</v>
      </c>
    </row>
    <row r="293" spans="2:7" x14ac:dyDescent="0.25">
      <c r="B293" s="434"/>
      <c r="C293" s="432"/>
      <c r="D293" s="381"/>
      <c r="E293" s="531"/>
      <c r="F293" s="350"/>
      <c r="G293" s="341"/>
    </row>
    <row r="294" spans="2:7" x14ac:dyDescent="0.25">
      <c r="B294" s="436" t="s">
        <v>135</v>
      </c>
      <c r="C294" s="373">
        <f>+C292</f>
        <v>2</v>
      </c>
      <c r="D294" s="374">
        <f>+D292</f>
        <v>22988847</v>
      </c>
      <c r="E294" s="373">
        <f>IFERROR(D294/C294,"")</f>
        <v>11494423.5</v>
      </c>
      <c r="F294" s="536">
        <f>IFERROR((($D292*F292))/$D294,"")</f>
        <v>58.636362276020193</v>
      </c>
      <c r="G294" s="537">
        <f>IFERROR((+($D292*G292))/$D294,"")</f>
        <v>1.0212363951963317</v>
      </c>
    </row>
    <row r="295" spans="2:7" x14ac:dyDescent="0.25">
      <c r="B295" s="435"/>
      <c r="C295" s="433"/>
      <c r="D295" s="376"/>
      <c r="E295" s="532"/>
      <c r="F295" s="354"/>
      <c r="G295" s="342"/>
    </row>
    <row r="296" spans="2:7" x14ac:dyDescent="0.25">
      <c r="B296" s="572"/>
      <c r="C296" s="383"/>
      <c r="D296" s="383"/>
      <c r="E296" s="314"/>
      <c r="F296" s="423"/>
      <c r="G296" s="403"/>
    </row>
    <row r="297" spans="2:7" x14ac:dyDescent="0.25">
      <c r="B297" s="572"/>
      <c r="C297" s="383"/>
      <c r="D297" s="383"/>
      <c r="E297" s="314"/>
      <c r="F297" s="423"/>
      <c r="G297" s="403"/>
    </row>
    <row r="298" spans="2:7" x14ac:dyDescent="0.25">
      <c r="B298" s="300" t="s">
        <v>165</v>
      </c>
      <c r="C298" s="384"/>
      <c r="D298" s="384"/>
      <c r="E298" s="384"/>
      <c r="F298" s="384"/>
      <c r="G298" s="440"/>
    </row>
    <row r="299" spans="2:7" x14ac:dyDescent="0.25">
      <c r="B299" s="581" t="s">
        <v>7</v>
      </c>
      <c r="C299" s="385" t="s">
        <v>123</v>
      </c>
      <c r="D299" s="582" t="s">
        <v>3</v>
      </c>
      <c r="E299" s="385" t="s">
        <v>134</v>
      </c>
      <c r="F299" s="582" t="s">
        <v>124</v>
      </c>
      <c r="G299" s="344" t="s">
        <v>15</v>
      </c>
    </row>
    <row r="300" spans="2:7" x14ac:dyDescent="0.25">
      <c r="B300" s="576"/>
      <c r="C300" s="387" t="s">
        <v>125</v>
      </c>
      <c r="D300" s="583" t="s">
        <v>126</v>
      </c>
      <c r="E300" s="387" t="s">
        <v>12</v>
      </c>
      <c r="F300" s="583" t="s">
        <v>127</v>
      </c>
      <c r="G300" s="345" t="s">
        <v>16</v>
      </c>
    </row>
    <row r="301" spans="2:7" x14ac:dyDescent="0.25">
      <c r="B301" s="577"/>
      <c r="C301" s="389" t="s">
        <v>4</v>
      </c>
      <c r="D301" s="584" t="s">
        <v>5</v>
      </c>
      <c r="E301" s="389" t="s">
        <v>6</v>
      </c>
      <c r="F301" s="584" t="s">
        <v>17</v>
      </c>
      <c r="G301" s="346" t="s">
        <v>18</v>
      </c>
    </row>
    <row r="302" spans="2:7" x14ac:dyDescent="0.25">
      <c r="B302" s="578"/>
      <c r="C302" s="380"/>
      <c r="D302" s="585"/>
      <c r="E302" s="491"/>
      <c r="F302" s="585"/>
      <c r="G302" s="441"/>
    </row>
    <row r="303" spans="2:7" x14ac:dyDescent="0.25">
      <c r="B303" s="9" t="s">
        <v>2</v>
      </c>
      <c r="C303" s="377"/>
      <c r="D303" s="314"/>
      <c r="E303" s="377"/>
      <c r="F303" s="314"/>
      <c r="G303" s="438"/>
    </row>
    <row r="304" spans="2:7" x14ac:dyDescent="0.25">
      <c r="B304" s="7" t="s">
        <v>20</v>
      </c>
      <c r="C304" s="336">
        <v>8</v>
      </c>
      <c r="D304" s="579">
        <v>2564823042</v>
      </c>
      <c r="E304" s="94">
        <v>320602880.25</v>
      </c>
      <c r="F304" s="408">
        <v>24</v>
      </c>
      <c r="G304" s="343">
        <v>6.5003886697804472</v>
      </c>
    </row>
    <row r="305" spans="2:7" x14ac:dyDescent="0.25">
      <c r="B305" s="7" t="s">
        <v>21</v>
      </c>
      <c r="C305" s="377">
        <v>0</v>
      </c>
      <c r="D305" s="377">
        <v>0</v>
      </c>
      <c r="E305" s="377">
        <v>0</v>
      </c>
      <c r="F305" s="377">
        <v>0</v>
      </c>
      <c r="G305" s="377">
        <v>0</v>
      </c>
    </row>
    <row r="306" spans="2:7" x14ac:dyDescent="0.25">
      <c r="B306" s="7" t="s">
        <v>22</v>
      </c>
      <c r="C306" s="216">
        <v>1</v>
      </c>
      <c r="D306" s="507">
        <v>209943110</v>
      </c>
      <c r="E306" s="377">
        <v>209943110</v>
      </c>
      <c r="F306" s="588">
        <v>240</v>
      </c>
      <c r="G306" s="463">
        <v>6.0005689130767772</v>
      </c>
    </row>
    <row r="307" spans="2:7" x14ac:dyDescent="0.25">
      <c r="B307" s="7" t="s">
        <v>23</v>
      </c>
      <c r="C307" s="216">
        <v>3</v>
      </c>
      <c r="D307" s="507">
        <v>806151161</v>
      </c>
      <c r="E307" s="377">
        <v>268717053.66666669</v>
      </c>
      <c r="F307" s="588">
        <v>12</v>
      </c>
      <c r="G307" s="463">
        <v>6.5003886697804472</v>
      </c>
    </row>
    <row r="308" spans="2:7" x14ac:dyDescent="0.25">
      <c r="B308" s="7" t="s">
        <v>24</v>
      </c>
      <c r="C308" s="491">
        <v>1</v>
      </c>
      <c r="D308" s="586">
        <v>215713620</v>
      </c>
      <c r="E308" s="357">
        <v>215713620</v>
      </c>
      <c r="F308" s="589">
        <v>228</v>
      </c>
      <c r="G308" s="495">
        <v>6.0005689130767772</v>
      </c>
    </row>
    <row r="309" spans="2:7" x14ac:dyDescent="0.25">
      <c r="B309" s="7" t="s">
        <v>25</v>
      </c>
      <c r="C309" s="216">
        <v>9</v>
      </c>
      <c r="D309" s="507">
        <v>2066087200</v>
      </c>
      <c r="E309" s="196">
        <v>229565244.44444445</v>
      </c>
      <c r="F309" s="588">
        <v>24</v>
      </c>
      <c r="G309" s="463">
        <v>6.5003886697804472</v>
      </c>
    </row>
    <row r="310" spans="2:7" x14ac:dyDescent="0.25">
      <c r="B310" s="7" t="s">
        <v>26</v>
      </c>
      <c r="C310" s="377">
        <v>0</v>
      </c>
      <c r="D310" s="377">
        <v>0</v>
      </c>
      <c r="E310" s="377">
        <v>0</v>
      </c>
      <c r="F310" s="377">
        <v>0</v>
      </c>
      <c r="G310" s="377">
        <v>0</v>
      </c>
    </row>
    <row r="311" spans="2:7" x14ac:dyDescent="0.25">
      <c r="B311" s="7" t="s">
        <v>27</v>
      </c>
      <c r="C311" s="377">
        <v>0</v>
      </c>
      <c r="D311" s="377">
        <v>0</v>
      </c>
      <c r="E311" s="377">
        <v>0</v>
      </c>
      <c r="F311" s="377">
        <v>0</v>
      </c>
      <c r="G311" s="377">
        <v>0</v>
      </c>
    </row>
    <row r="312" spans="2:7" x14ac:dyDescent="0.25">
      <c r="B312" s="7" t="s">
        <v>28</v>
      </c>
      <c r="C312" s="377">
        <v>0</v>
      </c>
      <c r="D312" s="377">
        <v>0</v>
      </c>
      <c r="E312" s="377">
        <v>0</v>
      </c>
      <c r="F312" s="377">
        <v>0</v>
      </c>
      <c r="G312" s="377">
        <v>0</v>
      </c>
    </row>
    <row r="313" spans="2:7" x14ac:dyDescent="0.25">
      <c r="B313" s="7" t="s">
        <v>29</v>
      </c>
      <c r="C313" s="216">
        <v>1</v>
      </c>
      <c r="D313" s="507">
        <v>11782133</v>
      </c>
      <c r="E313" s="216">
        <v>11782133</v>
      </c>
      <c r="F313" s="507">
        <v>48</v>
      </c>
      <c r="G313" s="506">
        <v>5.7994746715664851</v>
      </c>
    </row>
    <row r="314" spans="2:7" x14ac:dyDescent="0.25">
      <c r="B314" s="7" t="s">
        <v>30</v>
      </c>
      <c r="C314" s="216">
        <v>6</v>
      </c>
      <c r="D314" s="507">
        <v>81098665</v>
      </c>
      <c r="E314" s="216">
        <v>13516444.166666666</v>
      </c>
      <c r="F314" s="507">
        <v>48</v>
      </c>
      <c r="G314" s="506">
        <v>5.7994746715664851</v>
      </c>
    </row>
    <row r="315" spans="2:7" x14ac:dyDescent="0.25">
      <c r="B315" s="233" t="s">
        <v>31</v>
      </c>
      <c r="C315" s="216">
        <v>4</v>
      </c>
      <c r="D315" s="507">
        <v>53509576</v>
      </c>
      <c r="E315" s="216">
        <v>13377394</v>
      </c>
      <c r="F315" s="507">
        <v>48</v>
      </c>
      <c r="G315" s="506">
        <v>5.7994746715664851</v>
      </c>
    </row>
    <row r="316" spans="2:7" x14ac:dyDescent="0.25">
      <c r="B316" s="7"/>
      <c r="C316" s="216"/>
      <c r="D316" s="587"/>
      <c r="E316" s="196"/>
      <c r="F316" s="588"/>
      <c r="G316" s="463"/>
    </row>
    <row r="317" spans="2:7" x14ac:dyDescent="0.25">
      <c r="B317" s="29" t="s">
        <v>0</v>
      </c>
      <c r="C317" s="524">
        <f>SUM(C304:C315)</f>
        <v>33</v>
      </c>
      <c r="D317" s="580">
        <f>SUM(D303:D315)</f>
        <v>6009108507</v>
      </c>
      <c r="E317" s="524">
        <f>IFERROR(D317/C317,"")</f>
        <v>182094197.18181819</v>
      </c>
      <c r="F317" s="590">
        <f>IFERROR((($D304*F304)+($D305*F305)+($D306*F306)+($D307*F307)+($D308*F308)+($D309*F309)+($D310*F310)+($D311*F311)+($D312*F312)+($D313*F313)+($D314*F314)+(D315*F315))/$D317,"")</f>
        <v>37.844457158177256</v>
      </c>
      <c r="G317" s="471">
        <f>IFERROR((($D304*G304)+($D305*G305)+($D306*G306)+($D307*G307)+($D308*G308)+($D309*G309)+($D310*G310)+($D311*G311)+($D312*G312)+($D313*G313)+($D314*G314)+($D315*G315))/$D317,"")</f>
        <v>6.4479085547682295</v>
      </c>
    </row>
    <row r="318" spans="2:7" x14ac:dyDescent="0.25">
      <c r="B318" s="575"/>
      <c r="C318" s="337"/>
      <c r="D318" s="383"/>
      <c r="E318" s="377"/>
      <c r="F318" s="423"/>
      <c r="G318" s="438"/>
    </row>
    <row r="319" spans="2:7" x14ac:dyDescent="0.25">
      <c r="B319" s="9" t="s">
        <v>155</v>
      </c>
      <c r="C319" s="336"/>
      <c r="D319" s="579"/>
      <c r="E319" s="94"/>
      <c r="F319" s="408"/>
      <c r="G319" s="343"/>
    </row>
    <row r="320" spans="2:7" x14ac:dyDescent="0.25">
      <c r="B320" s="7" t="s">
        <v>20</v>
      </c>
      <c r="C320" s="491">
        <v>0</v>
      </c>
      <c r="D320" s="491">
        <v>0</v>
      </c>
      <c r="E320" s="491">
        <v>0</v>
      </c>
      <c r="F320" s="491">
        <v>0</v>
      </c>
      <c r="G320" s="491">
        <v>0</v>
      </c>
    </row>
    <row r="321" spans="2:7" x14ac:dyDescent="0.25">
      <c r="B321" s="233" t="s">
        <v>21</v>
      </c>
      <c r="C321" s="377">
        <v>0</v>
      </c>
      <c r="D321" s="377">
        <v>0</v>
      </c>
      <c r="E321" s="377">
        <v>0</v>
      </c>
      <c r="F321" s="377">
        <v>0</v>
      </c>
      <c r="G321" s="377">
        <v>0</v>
      </c>
    </row>
    <row r="322" spans="2:7" x14ac:dyDescent="0.25">
      <c r="B322" s="7" t="s">
        <v>22</v>
      </c>
      <c r="C322" s="491">
        <v>1</v>
      </c>
      <c r="D322" s="507">
        <v>355754800</v>
      </c>
      <c r="E322" s="216">
        <v>355754800</v>
      </c>
      <c r="F322" s="507">
        <v>48</v>
      </c>
      <c r="G322" s="506">
        <v>6.1677811864499565</v>
      </c>
    </row>
    <row r="323" spans="2:7" x14ac:dyDescent="0.25">
      <c r="B323" s="7" t="s">
        <v>23</v>
      </c>
      <c r="C323" s="491">
        <v>0</v>
      </c>
      <c r="D323" s="491">
        <v>0</v>
      </c>
      <c r="E323" s="491">
        <v>0</v>
      </c>
      <c r="F323" s="491">
        <v>0</v>
      </c>
      <c r="G323" s="491">
        <v>0</v>
      </c>
    </row>
    <row r="324" spans="2:7" x14ac:dyDescent="0.25">
      <c r="B324" s="7" t="s">
        <v>24</v>
      </c>
      <c r="C324" s="491">
        <v>0</v>
      </c>
      <c r="D324" s="491">
        <v>0</v>
      </c>
      <c r="E324" s="491">
        <v>0</v>
      </c>
      <c r="F324" s="491">
        <v>0</v>
      </c>
      <c r="G324" s="491">
        <v>0</v>
      </c>
    </row>
    <row r="325" spans="2:7" x14ac:dyDescent="0.25">
      <c r="B325" s="7" t="s">
        <v>25</v>
      </c>
      <c r="C325" s="491">
        <v>0</v>
      </c>
      <c r="D325" s="491">
        <v>0</v>
      </c>
      <c r="E325" s="491">
        <v>0</v>
      </c>
      <c r="F325" s="491">
        <v>0</v>
      </c>
      <c r="G325" s="491">
        <v>0</v>
      </c>
    </row>
    <row r="326" spans="2:7" x14ac:dyDescent="0.25">
      <c r="B326" s="7" t="s">
        <v>26</v>
      </c>
      <c r="C326" s="377">
        <v>0</v>
      </c>
      <c r="D326" s="377">
        <v>0</v>
      </c>
      <c r="E326" s="377">
        <v>0</v>
      </c>
      <c r="F326" s="377">
        <v>0</v>
      </c>
      <c r="G326" s="377">
        <v>0</v>
      </c>
    </row>
    <row r="327" spans="2:7" x14ac:dyDescent="0.25">
      <c r="B327" s="7" t="s">
        <v>27</v>
      </c>
      <c r="C327" s="377">
        <v>0</v>
      </c>
      <c r="D327" s="377">
        <v>0</v>
      </c>
      <c r="E327" s="377">
        <v>0</v>
      </c>
      <c r="F327" s="377">
        <v>0</v>
      </c>
      <c r="G327" s="377">
        <v>0</v>
      </c>
    </row>
    <row r="328" spans="2:7" x14ac:dyDescent="0.25">
      <c r="B328" s="7" t="s">
        <v>28</v>
      </c>
      <c r="C328" s="377">
        <v>0</v>
      </c>
      <c r="D328" s="377">
        <v>0</v>
      </c>
      <c r="E328" s="377">
        <v>0</v>
      </c>
      <c r="F328" s="377">
        <v>0</v>
      </c>
      <c r="G328" s="377">
        <v>0</v>
      </c>
    </row>
    <row r="329" spans="2:7" x14ac:dyDescent="0.25">
      <c r="B329" s="7" t="s">
        <v>29</v>
      </c>
      <c r="C329" s="377">
        <v>0</v>
      </c>
      <c r="D329" s="377">
        <v>0</v>
      </c>
      <c r="E329" s="377">
        <v>0</v>
      </c>
      <c r="F329" s="377">
        <v>0</v>
      </c>
      <c r="G329" s="377">
        <v>0</v>
      </c>
    </row>
    <row r="330" spans="2:7" x14ac:dyDescent="0.25">
      <c r="B330" s="7" t="s">
        <v>30</v>
      </c>
      <c r="C330" s="377">
        <v>0</v>
      </c>
      <c r="D330" s="377">
        <v>0</v>
      </c>
      <c r="E330" s="377">
        <v>0</v>
      </c>
      <c r="F330" s="377">
        <v>0</v>
      </c>
      <c r="G330" s="377">
        <v>0</v>
      </c>
    </row>
    <row r="331" spans="2:7" x14ac:dyDescent="0.25">
      <c r="B331" s="233" t="s">
        <v>31</v>
      </c>
      <c r="C331" s="377">
        <v>0</v>
      </c>
      <c r="D331" s="377">
        <v>0</v>
      </c>
      <c r="E331" s="377">
        <v>0</v>
      </c>
      <c r="F331" s="377">
        <v>0</v>
      </c>
      <c r="G331" s="377">
        <v>0</v>
      </c>
    </row>
    <row r="332" spans="2:7" x14ac:dyDescent="0.25">
      <c r="B332" s="233"/>
      <c r="C332" s="514"/>
      <c r="D332" s="507"/>
      <c r="E332" s="514"/>
      <c r="F332" s="507"/>
      <c r="G332" s="591"/>
    </row>
    <row r="333" spans="2:7" x14ac:dyDescent="0.25">
      <c r="B333" s="258" t="s">
        <v>0</v>
      </c>
      <c r="C333" s="468">
        <f>SUM(C320:C331)</f>
        <v>1</v>
      </c>
      <c r="D333" s="468">
        <f>SUM(D319:D331)</f>
        <v>355754800</v>
      </c>
      <c r="E333" s="468">
        <f>IFERROR(D333/C333,"")</f>
        <v>355754800</v>
      </c>
      <c r="F333" s="590">
        <f>IFERROR((($D320*F320)+($D321*F321)+($D322*F322)+($D323*F323)+($D324*F324)+($D325*F325)+($D326*F326)+($D327*F327)+($D328*F328)+($D329*F329)+($D330*F330)+(D331*F331))/$D333,"")</f>
        <v>48</v>
      </c>
      <c r="G333" s="471">
        <f>IFERROR((($D320*G320)+($D321*G321)+($D322*G322)+($D323*G323)+($D324*G324)+($D325*G325)+($D326*G326)+($D327*G327)+($D328*G328)+($D329*G329)+($D330*G330)+($D331*G331))/$D333,"")</f>
        <v>6.1677811864499565</v>
      </c>
    </row>
    <row r="334" spans="2:7" x14ac:dyDescent="0.25">
      <c r="B334" s="434"/>
      <c r="C334" s="432"/>
      <c r="D334" s="381"/>
      <c r="E334" s="531"/>
      <c r="F334" s="350"/>
      <c r="G334" s="341"/>
    </row>
    <row r="335" spans="2:7" x14ac:dyDescent="0.25">
      <c r="B335" s="436" t="s">
        <v>135</v>
      </c>
      <c r="C335" s="373">
        <f>+C317+C333</f>
        <v>34</v>
      </c>
      <c r="D335" s="374">
        <f>+D317+D333</f>
        <v>6364863307</v>
      </c>
      <c r="E335" s="373">
        <f>IFERROR(D335/C335,"")</f>
        <v>187201861.97058824</v>
      </c>
      <c r="F335" s="536">
        <f>IFERROR((($D317*F317+D333*F333))/$D335,"")</f>
        <v>38.412086491019437</v>
      </c>
      <c r="G335" s="537">
        <f>IFERROR((+($D317*G317+D333*G333))/$D335,"")</f>
        <v>6.4322512419425175</v>
      </c>
    </row>
    <row r="336" spans="2:7" x14ac:dyDescent="0.25">
      <c r="B336" s="435"/>
      <c r="C336" s="433"/>
      <c r="D336" s="376"/>
      <c r="E336" s="532"/>
      <c r="F336" s="354"/>
      <c r="G336" s="342"/>
    </row>
    <row r="337" spans="2:7" x14ac:dyDescent="0.25">
      <c r="B337" s="572"/>
      <c r="C337" s="383"/>
      <c r="D337" s="383"/>
      <c r="E337" s="314"/>
      <c r="F337" s="423"/>
      <c r="G337" s="403"/>
    </row>
    <row r="338" spans="2:7" x14ac:dyDescent="0.25">
      <c r="B338" s="284" t="s">
        <v>128</v>
      </c>
      <c r="C338" s="392"/>
      <c r="D338" s="392"/>
      <c r="E338" s="392"/>
      <c r="F338" s="392"/>
      <c r="G338" s="442"/>
    </row>
    <row r="339" spans="2:7" x14ac:dyDescent="0.25">
      <c r="B339" s="284" t="s">
        <v>129</v>
      </c>
      <c r="C339" s="392"/>
      <c r="D339" s="392"/>
      <c r="E339" s="392"/>
      <c r="F339" s="392"/>
      <c r="G339" s="442"/>
    </row>
    <row r="340" spans="2:7" x14ac:dyDescent="0.25">
      <c r="B340" s="284" t="s">
        <v>130</v>
      </c>
      <c r="C340" s="392"/>
      <c r="D340" s="392"/>
      <c r="E340" s="392"/>
      <c r="F340" s="392"/>
      <c r="G340" s="442"/>
    </row>
    <row r="341" spans="2:7" x14ac:dyDescent="0.25">
      <c r="B341" s="284" t="s">
        <v>131</v>
      </c>
      <c r="C341" s="392"/>
      <c r="D341" s="392"/>
      <c r="E341" s="392"/>
      <c r="F341" s="392"/>
      <c r="G341" s="442"/>
    </row>
    <row r="342" spans="2:7" x14ac:dyDescent="0.25">
      <c r="B342" s="284" t="s">
        <v>132</v>
      </c>
    </row>
    <row r="343" spans="2:7" x14ac:dyDescent="0.25">
      <c r="B343" s="605"/>
      <c r="C343" s="605"/>
      <c r="D343" s="605"/>
      <c r="E343" s="605"/>
      <c r="F343" s="605"/>
      <c r="G343" s="605"/>
    </row>
  </sheetData>
  <mergeCells count="2">
    <mergeCell ref="B6:B8"/>
    <mergeCell ref="B343:G343"/>
  </mergeCells>
  <pageMargins left="0.7" right="0.7" top="0.75" bottom="0.75" header="0.3" footer="0.3"/>
  <pageSetup paperSize="9" orientation="portrait" r:id="rId1"/>
  <ignoredErrors>
    <ignoredError sqref="F24:G24 F56:G56 F72:G72 F88:G88 F104:G104 F120:G120 F136:G136 F152:G152 F168:G16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6DC39-5AF9-422B-901B-924FD6A563BB}">
  <dimension ref="A1:H343"/>
  <sheetViews>
    <sheetView showGridLines="0" zoomScaleNormal="100" workbookViewId="0">
      <pane xSplit="1" ySplit="8" topLeftCell="B168" activePane="bottomRight" state="frozen"/>
      <selection pane="topRight" activeCell="B1" sqref="B1"/>
      <selection pane="bottomLeft" activeCell="A9" sqref="A9"/>
      <selection pane="bottomRight" activeCell="G249" sqref="G249"/>
    </sheetView>
  </sheetViews>
  <sheetFormatPr baseColWidth="10" defaultColWidth="10.88671875" defaultRowHeight="13.2" x14ac:dyDescent="0.25"/>
  <cols>
    <col min="1" max="1" width="1.33203125" style="592" customWidth="1"/>
    <col min="2" max="2" width="19.5546875" style="592" customWidth="1"/>
    <col min="3" max="3" width="11.6640625" style="347" customWidth="1"/>
    <col min="4" max="4" width="15.5546875" style="347" bestFit="1" customWidth="1"/>
    <col min="5" max="6" width="13.6640625" style="347" customWidth="1"/>
    <col min="7" max="7" width="18.5546875" style="437" bestFit="1" customWidth="1"/>
    <col min="8" max="16384" width="10.88671875" style="592"/>
  </cols>
  <sheetData>
    <row r="1" spans="2:7" ht="4.2" customHeight="1" x14ac:dyDescent="0.25"/>
    <row r="2" spans="2:7" x14ac:dyDescent="0.25">
      <c r="B2" s="538" t="s">
        <v>168</v>
      </c>
      <c r="C2" s="348"/>
      <c r="D2" s="348"/>
      <c r="E2" s="348"/>
      <c r="F2" s="404"/>
      <c r="G2" s="393"/>
    </row>
    <row r="3" spans="2:7" x14ac:dyDescent="0.25">
      <c r="B3" s="539" t="s">
        <v>166</v>
      </c>
      <c r="C3" s="348"/>
      <c r="D3" s="348"/>
      <c r="E3" s="348"/>
      <c r="F3" s="404"/>
      <c r="G3" s="393"/>
    </row>
    <row r="4" spans="2:7" ht="4.95" customHeight="1" x14ac:dyDescent="0.25">
      <c r="B4" s="540"/>
      <c r="C4" s="348"/>
      <c r="D4" s="348"/>
      <c r="E4" s="348"/>
      <c r="F4" s="404"/>
      <c r="G4" s="393"/>
    </row>
    <row r="5" spans="2:7" x14ac:dyDescent="0.25">
      <c r="B5" s="541" t="s">
        <v>120</v>
      </c>
      <c r="C5" s="348"/>
      <c r="D5" s="348"/>
      <c r="E5" s="348"/>
      <c r="F5" s="404"/>
      <c r="G5" s="393"/>
    </row>
    <row r="6" spans="2:7" x14ac:dyDescent="0.25">
      <c r="B6" s="606" t="s">
        <v>7</v>
      </c>
      <c r="C6" s="349" t="s">
        <v>51</v>
      </c>
      <c r="D6" s="349" t="s">
        <v>3</v>
      </c>
      <c r="E6" s="350" t="s">
        <v>11</v>
      </c>
      <c r="F6" s="405" t="s">
        <v>13</v>
      </c>
      <c r="G6" s="341" t="s">
        <v>15</v>
      </c>
    </row>
    <row r="7" spans="2:7" x14ac:dyDescent="0.25">
      <c r="B7" s="606"/>
      <c r="C7" s="351" t="s">
        <v>9</v>
      </c>
      <c r="D7" s="351" t="s">
        <v>50</v>
      </c>
      <c r="E7" s="352" t="s">
        <v>52</v>
      </c>
      <c r="F7" s="406" t="s">
        <v>52</v>
      </c>
      <c r="G7" s="448" t="s">
        <v>16</v>
      </c>
    </row>
    <row r="8" spans="2:7" x14ac:dyDescent="0.25">
      <c r="B8" s="606"/>
      <c r="C8" s="353" t="s">
        <v>4</v>
      </c>
      <c r="D8" s="353" t="s">
        <v>5</v>
      </c>
      <c r="E8" s="354" t="s">
        <v>6</v>
      </c>
      <c r="F8" s="407" t="s">
        <v>17</v>
      </c>
      <c r="G8" s="342" t="s">
        <v>18</v>
      </c>
    </row>
    <row r="9" spans="2:7" x14ac:dyDescent="0.25">
      <c r="B9" s="542"/>
      <c r="C9" s="355"/>
      <c r="D9" s="355"/>
      <c r="E9" s="93"/>
      <c r="F9" s="408"/>
      <c r="G9" s="424"/>
    </row>
    <row r="10" spans="2:7" x14ac:dyDescent="0.25">
      <c r="B10" s="543" t="s">
        <v>19</v>
      </c>
      <c r="C10" s="336"/>
      <c r="D10" s="356"/>
      <c r="E10" s="94"/>
      <c r="F10" s="408"/>
      <c r="G10" s="343"/>
    </row>
    <row r="11" spans="2:7" x14ac:dyDescent="0.25">
      <c r="B11" s="542" t="s">
        <v>20</v>
      </c>
      <c r="C11" s="357">
        <v>1462</v>
      </c>
      <c r="D11" s="357">
        <v>2860005694</v>
      </c>
      <c r="E11" s="357">
        <v>1956228.244870041</v>
      </c>
      <c r="F11" s="340">
        <v>56.090176978507792</v>
      </c>
      <c r="G11" s="443">
        <v>0.99514685357825727</v>
      </c>
    </row>
    <row r="12" spans="2:7" x14ac:dyDescent="0.25">
      <c r="B12" s="542" t="s">
        <v>21</v>
      </c>
      <c r="C12" s="216">
        <v>1458</v>
      </c>
      <c r="D12" s="464">
        <v>2668505532</v>
      </c>
      <c r="E12" s="357">
        <v>1830250.70781893</v>
      </c>
      <c r="F12" s="340">
        <v>56.488196208093903</v>
      </c>
      <c r="G12" s="443">
        <v>0.99431216923930288</v>
      </c>
    </row>
    <row r="13" spans="2:7" x14ac:dyDescent="0.25">
      <c r="B13" s="542" t="s">
        <v>22</v>
      </c>
      <c r="C13" s="216">
        <v>1623</v>
      </c>
      <c r="D13" s="464">
        <v>2670337537</v>
      </c>
      <c r="E13" s="357">
        <v>1645309.6346272335</v>
      </c>
      <c r="F13" s="216">
        <v>55.970634981565631</v>
      </c>
      <c r="G13" s="465">
        <v>1.119531626345857</v>
      </c>
    </row>
    <row r="14" spans="2:7" x14ac:dyDescent="0.25">
      <c r="B14" s="542" t="s">
        <v>23</v>
      </c>
      <c r="C14" s="216">
        <v>1201</v>
      </c>
      <c r="D14" s="464">
        <v>1928224277</v>
      </c>
      <c r="E14" s="357">
        <v>1605515.634471274</v>
      </c>
      <c r="F14" s="216">
        <v>55.858072110042208</v>
      </c>
      <c r="G14" s="463">
        <v>1.1699363324736316</v>
      </c>
    </row>
    <row r="15" spans="2:7" x14ac:dyDescent="0.25">
      <c r="B15" s="542" t="s">
        <v>24</v>
      </c>
      <c r="C15" s="216">
        <v>1746</v>
      </c>
      <c r="D15" s="464">
        <v>2461654285</v>
      </c>
      <c r="E15" s="196">
        <v>1409882.1792668959</v>
      </c>
      <c r="F15" s="216">
        <v>55.827285712055215</v>
      </c>
      <c r="G15" s="463">
        <v>1.143572798208746</v>
      </c>
    </row>
    <row r="16" spans="2:7" x14ac:dyDescent="0.25">
      <c r="B16" s="542" t="s">
        <v>25</v>
      </c>
      <c r="C16" s="216">
        <v>1725</v>
      </c>
      <c r="D16" s="464">
        <v>2323576310</v>
      </c>
      <c r="E16" s="196">
        <v>1347000.7594202899</v>
      </c>
      <c r="F16" s="216">
        <v>56.363233424427534</v>
      </c>
      <c r="G16" s="463">
        <v>1.1400117824793969</v>
      </c>
    </row>
    <row r="17" spans="2:7" x14ac:dyDescent="0.25">
      <c r="B17" s="542" t="s">
        <v>26</v>
      </c>
      <c r="C17" s="330">
        <v>1545</v>
      </c>
      <c r="D17" s="330">
        <v>2058561626</v>
      </c>
      <c r="E17" s="330">
        <v>1332402.3469255664</v>
      </c>
      <c r="F17" s="446">
        <v>55.823478986778703</v>
      </c>
      <c r="G17" s="447">
        <v>1.1700346086457165</v>
      </c>
    </row>
    <row r="18" spans="2:7" x14ac:dyDescent="0.25">
      <c r="B18" s="542" t="s">
        <v>27</v>
      </c>
      <c r="C18" s="216">
        <v>1807</v>
      </c>
      <c r="D18" s="464">
        <v>2514279078</v>
      </c>
      <c r="E18" s="330">
        <v>1391410.6685113448</v>
      </c>
      <c r="F18" s="216">
        <v>55.247435883487874</v>
      </c>
      <c r="G18" s="463">
        <v>1.170018271865841</v>
      </c>
    </row>
    <row r="19" spans="2:7" x14ac:dyDescent="0.25">
      <c r="B19" s="542" t="s">
        <v>28</v>
      </c>
      <c r="C19" s="216">
        <v>1930</v>
      </c>
      <c r="D19" s="464">
        <v>2578707161</v>
      </c>
      <c r="E19" s="330">
        <v>1336117.7</v>
      </c>
      <c r="F19" s="216">
        <v>55.850610588194662</v>
      </c>
      <c r="G19" s="463">
        <v>1.1700150548424371</v>
      </c>
    </row>
    <row r="20" spans="2:7" x14ac:dyDescent="0.25">
      <c r="B20" s="542" t="s">
        <v>29</v>
      </c>
      <c r="C20" s="216">
        <v>2059</v>
      </c>
      <c r="D20" s="464">
        <v>2808140198</v>
      </c>
      <c r="E20" s="330">
        <v>1363836.9101505585</v>
      </c>
      <c r="F20" s="216">
        <v>56.122357394137488</v>
      </c>
      <c r="G20" s="463">
        <v>1.1700240986579118</v>
      </c>
    </row>
    <row r="21" spans="2:7" x14ac:dyDescent="0.25">
      <c r="B21" s="542" t="s">
        <v>30</v>
      </c>
      <c r="C21" s="216">
        <v>2181</v>
      </c>
      <c r="D21" s="464">
        <v>2937002083</v>
      </c>
      <c r="E21" s="330">
        <v>1346630.9413113252</v>
      </c>
      <c r="F21" s="216">
        <v>55.520262709667271</v>
      </c>
      <c r="G21" s="463">
        <v>1.1917399179284136</v>
      </c>
    </row>
    <row r="22" spans="2:7" x14ac:dyDescent="0.25">
      <c r="B22" s="544" t="s">
        <v>31</v>
      </c>
      <c r="C22" s="491">
        <v>2402</v>
      </c>
      <c r="D22" s="391">
        <v>3799287230</v>
      </c>
      <c r="E22" s="357">
        <v>1581718.2472939217</v>
      </c>
      <c r="F22" s="491">
        <v>55.888666114354294</v>
      </c>
      <c r="G22" s="495">
        <v>1.2100160466941059</v>
      </c>
    </row>
    <row r="23" spans="2:7" x14ac:dyDescent="0.25">
      <c r="B23" s="542"/>
      <c r="C23" s="456"/>
      <c r="D23" s="456"/>
      <c r="E23" s="196"/>
      <c r="F23" s="466"/>
      <c r="G23" s="467"/>
    </row>
    <row r="24" spans="2:7" x14ac:dyDescent="0.25">
      <c r="B24" s="545" t="s">
        <v>0</v>
      </c>
      <c r="C24" s="468">
        <f>SUM(C11:C23)</f>
        <v>21139</v>
      </c>
      <c r="D24" s="468">
        <f>SUM(D11:D23)</f>
        <v>31608281011</v>
      </c>
      <c r="E24" s="469">
        <f>D24/C24</f>
        <v>1495259.0477789866</v>
      </c>
      <c r="F24" s="470">
        <f>IFERROR(((($D11*F11)+($D12*F12)+($D13*F13)+($D14*F14)+($D15*F15)+($D16*F16)+($D17*F17)+($D18*F18)+($D19*F19)+($D20*F20)+($D21*F21)+($D22*F22))/$D24),"")</f>
        <v>55.920851946895517</v>
      </c>
      <c r="G24" s="471">
        <f>IFERROR((($D11*G11)+($D12*G12)+($D13*G13)+($D14*G14)+($D15*G15)+($D16*G16)+($D17*G17)+($D18*G18)+($D19*G19)+($D20*G20)+($D21*G21)+($D22*G22))/$D24,"")</f>
        <v>1.1376533017393706</v>
      </c>
    </row>
    <row r="25" spans="2:7" x14ac:dyDescent="0.25">
      <c r="B25" s="543"/>
      <c r="C25" s="472"/>
      <c r="D25" s="472"/>
      <c r="E25" s="473"/>
      <c r="F25" s="474"/>
      <c r="G25" s="475"/>
    </row>
    <row r="26" spans="2:7" x14ac:dyDescent="0.25">
      <c r="B26" s="543" t="s">
        <v>81</v>
      </c>
      <c r="C26" s="472"/>
      <c r="D26" s="472"/>
      <c r="E26" s="476"/>
      <c r="F26" s="474"/>
      <c r="G26" s="475"/>
    </row>
    <row r="27" spans="2:7" x14ac:dyDescent="0.25">
      <c r="B27" s="542" t="s">
        <v>20</v>
      </c>
      <c r="C27" s="337">
        <v>0</v>
      </c>
      <c r="D27" s="337">
        <v>0</v>
      </c>
      <c r="E27" s="337">
        <v>0</v>
      </c>
      <c r="F27" s="337">
        <v>0</v>
      </c>
      <c r="G27" s="337">
        <v>0</v>
      </c>
    </row>
    <row r="28" spans="2:7" x14ac:dyDescent="0.25">
      <c r="B28" s="542" t="s">
        <v>21</v>
      </c>
      <c r="C28" s="337">
        <v>0</v>
      </c>
      <c r="D28" s="337">
        <v>0</v>
      </c>
      <c r="E28" s="337">
        <v>0</v>
      </c>
      <c r="F28" s="337">
        <v>0</v>
      </c>
      <c r="G28" s="337">
        <v>0</v>
      </c>
    </row>
    <row r="29" spans="2:7" x14ac:dyDescent="0.25">
      <c r="B29" s="542" t="s">
        <v>22</v>
      </c>
      <c r="C29" s="337">
        <v>0</v>
      </c>
      <c r="D29" s="337">
        <v>0</v>
      </c>
      <c r="E29" s="337">
        <v>0</v>
      </c>
      <c r="F29" s="337">
        <v>0</v>
      </c>
      <c r="G29" s="337">
        <v>0</v>
      </c>
    </row>
    <row r="30" spans="2:7" x14ac:dyDescent="0.25">
      <c r="B30" s="542" t="s">
        <v>23</v>
      </c>
      <c r="C30" s="337">
        <v>0</v>
      </c>
      <c r="D30" s="337">
        <v>0</v>
      </c>
      <c r="E30" s="337">
        <v>0</v>
      </c>
      <c r="F30" s="337">
        <v>0</v>
      </c>
      <c r="G30" s="337">
        <v>0</v>
      </c>
    </row>
    <row r="31" spans="2:7" x14ac:dyDescent="0.25">
      <c r="B31" s="542" t="s">
        <v>24</v>
      </c>
      <c r="C31" s="337">
        <v>0</v>
      </c>
      <c r="D31" s="337">
        <v>0</v>
      </c>
      <c r="E31" s="337">
        <v>0</v>
      </c>
      <c r="F31" s="337">
        <v>0</v>
      </c>
      <c r="G31" s="337">
        <v>0</v>
      </c>
    </row>
    <row r="32" spans="2:7" x14ac:dyDescent="0.25">
      <c r="B32" s="542" t="s">
        <v>25</v>
      </c>
      <c r="C32" s="337">
        <v>0</v>
      </c>
      <c r="D32" s="337">
        <v>0</v>
      </c>
      <c r="E32" s="337">
        <v>0</v>
      </c>
      <c r="F32" s="337">
        <v>0</v>
      </c>
      <c r="G32" s="337">
        <v>0</v>
      </c>
    </row>
    <row r="33" spans="2:7" x14ac:dyDescent="0.25">
      <c r="B33" s="542" t="s">
        <v>26</v>
      </c>
      <c r="C33" s="337">
        <v>0</v>
      </c>
      <c r="D33" s="337">
        <v>0</v>
      </c>
      <c r="E33" s="337">
        <v>0</v>
      </c>
      <c r="F33" s="337">
        <v>0</v>
      </c>
      <c r="G33" s="337">
        <v>0</v>
      </c>
    </row>
    <row r="34" spans="2:7" x14ac:dyDescent="0.25">
      <c r="B34" s="542" t="s">
        <v>27</v>
      </c>
      <c r="C34" s="337">
        <v>0</v>
      </c>
      <c r="D34" s="337">
        <v>0</v>
      </c>
      <c r="E34" s="337">
        <v>0</v>
      </c>
      <c r="F34" s="337">
        <v>0</v>
      </c>
      <c r="G34" s="337">
        <v>0</v>
      </c>
    </row>
    <row r="35" spans="2:7" x14ac:dyDescent="0.25">
      <c r="B35" s="542" t="s">
        <v>28</v>
      </c>
      <c r="C35" s="337">
        <v>0</v>
      </c>
      <c r="D35" s="337">
        <v>0</v>
      </c>
      <c r="E35" s="337">
        <v>0</v>
      </c>
      <c r="F35" s="337">
        <v>0</v>
      </c>
      <c r="G35" s="337">
        <v>0</v>
      </c>
    </row>
    <row r="36" spans="2:7" x14ac:dyDescent="0.25">
      <c r="B36" s="542" t="s">
        <v>29</v>
      </c>
      <c r="C36" s="337">
        <v>0</v>
      </c>
      <c r="D36" s="337">
        <v>0</v>
      </c>
      <c r="E36" s="337">
        <v>0</v>
      </c>
      <c r="F36" s="337">
        <v>0</v>
      </c>
      <c r="G36" s="337">
        <v>0</v>
      </c>
    </row>
    <row r="37" spans="2:7" x14ac:dyDescent="0.25">
      <c r="B37" s="542" t="s">
        <v>30</v>
      </c>
      <c r="C37" s="337">
        <v>0</v>
      </c>
      <c r="D37" s="337">
        <v>0</v>
      </c>
      <c r="E37" s="337">
        <v>0</v>
      </c>
      <c r="F37" s="337">
        <v>0</v>
      </c>
      <c r="G37" s="337">
        <v>0</v>
      </c>
    </row>
    <row r="38" spans="2:7" x14ac:dyDescent="0.25">
      <c r="B38" s="542" t="s">
        <v>31</v>
      </c>
      <c r="C38" s="337">
        <v>0</v>
      </c>
      <c r="D38" s="337">
        <v>0</v>
      </c>
      <c r="E38" s="337">
        <v>0</v>
      </c>
      <c r="F38" s="337">
        <v>0</v>
      </c>
      <c r="G38" s="337">
        <v>0</v>
      </c>
    </row>
    <row r="39" spans="2:7" x14ac:dyDescent="0.25">
      <c r="B39" s="543"/>
      <c r="C39" s="456"/>
      <c r="D39" s="456"/>
      <c r="E39" s="196"/>
      <c r="F39" s="466"/>
      <c r="G39" s="467"/>
    </row>
    <row r="40" spans="2:7" x14ac:dyDescent="0.25">
      <c r="B40" s="545" t="s">
        <v>0</v>
      </c>
      <c r="C40" s="468">
        <f>SUM(C27:C39)</f>
        <v>0</v>
      </c>
      <c r="D40" s="468">
        <f>SUM(D27:D39)</f>
        <v>0</v>
      </c>
      <c r="E40" s="469" t="str">
        <f>IFERROR(D40/C40,"")</f>
        <v/>
      </c>
      <c r="F40" s="470"/>
      <c r="G40" s="471"/>
    </row>
    <row r="41" spans="2:7" x14ac:dyDescent="0.25">
      <c r="B41" s="542"/>
      <c r="C41" s="356"/>
      <c r="D41" s="356"/>
      <c r="E41" s="94"/>
      <c r="F41" s="417"/>
      <c r="G41" s="343"/>
    </row>
    <row r="42" spans="2:7" x14ac:dyDescent="0.25">
      <c r="B42" s="543" t="s">
        <v>152</v>
      </c>
      <c r="C42" s="472"/>
      <c r="D42" s="472"/>
      <c r="E42" s="94"/>
      <c r="F42" s="462"/>
      <c r="G42" s="475"/>
    </row>
    <row r="43" spans="2:7" x14ac:dyDescent="0.25">
      <c r="B43" s="542" t="s">
        <v>20</v>
      </c>
      <c r="C43" s="357">
        <v>1618</v>
      </c>
      <c r="D43" s="357">
        <v>2771791330</v>
      </c>
      <c r="E43" s="357">
        <v>1713097.2373300372</v>
      </c>
      <c r="F43" s="340">
        <v>52.556665052776538</v>
      </c>
      <c r="G43" s="438">
        <v>0.94752311936122546</v>
      </c>
    </row>
    <row r="44" spans="2:7" x14ac:dyDescent="0.25">
      <c r="B44" s="542" t="s">
        <v>21</v>
      </c>
      <c r="C44" s="216">
        <v>1291</v>
      </c>
      <c r="D44" s="464">
        <v>2295957256</v>
      </c>
      <c r="E44" s="357">
        <v>1778433.1959721146</v>
      </c>
      <c r="F44" s="216">
        <v>52.136756026785541</v>
      </c>
      <c r="G44" s="463">
        <v>0.94787618939888485</v>
      </c>
    </row>
    <row r="45" spans="2:7" x14ac:dyDescent="0.25">
      <c r="B45" s="542" t="s">
        <v>22</v>
      </c>
      <c r="C45" s="216">
        <v>1886</v>
      </c>
      <c r="D45" s="464">
        <v>3362324547</v>
      </c>
      <c r="E45" s="357">
        <v>1782780.7778366914</v>
      </c>
      <c r="F45" s="216">
        <v>53.135464719610837</v>
      </c>
      <c r="G45" s="463">
        <v>0.9478780239413932</v>
      </c>
    </row>
    <row r="46" spans="2:7" x14ac:dyDescent="0.25">
      <c r="B46" s="542" t="s">
        <v>23</v>
      </c>
      <c r="C46" s="216">
        <v>1541</v>
      </c>
      <c r="D46" s="464">
        <v>2804935505</v>
      </c>
      <c r="E46" s="357">
        <v>1820204.7404282934</v>
      </c>
      <c r="F46" s="216">
        <v>52.884453193514695</v>
      </c>
      <c r="G46" s="463">
        <v>0.98588651597534682</v>
      </c>
    </row>
    <row r="47" spans="2:7" x14ac:dyDescent="0.25">
      <c r="B47" s="542" t="s">
        <v>24</v>
      </c>
      <c r="C47" s="216">
        <v>1491</v>
      </c>
      <c r="D47" s="464">
        <v>2529430143</v>
      </c>
      <c r="E47" s="196">
        <v>1696465.555331992</v>
      </c>
      <c r="F47" s="216">
        <v>52.293118875036669</v>
      </c>
      <c r="G47" s="463">
        <v>1.0460844211185634</v>
      </c>
    </row>
    <row r="48" spans="2:7" x14ac:dyDescent="0.25">
      <c r="B48" s="542" t="s">
        <v>25</v>
      </c>
      <c r="C48" s="216">
        <v>1681</v>
      </c>
      <c r="D48" s="464">
        <v>2394526258</v>
      </c>
      <c r="E48" s="196">
        <v>1424465.3527662107</v>
      </c>
      <c r="F48" s="216">
        <v>50.333131562176419</v>
      </c>
      <c r="G48" s="463">
        <v>1.0949077097779731</v>
      </c>
    </row>
    <row r="49" spans="2:7" x14ac:dyDescent="0.25">
      <c r="B49" s="542" t="s">
        <v>26</v>
      </c>
      <c r="C49" s="330">
        <v>2031</v>
      </c>
      <c r="D49" s="330">
        <v>2647424701</v>
      </c>
      <c r="E49" s="330">
        <v>1303507.9768586904</v>
      </c>
      <c r="F49" s="446">
        <v>50.658236496525006</v>
      </c>
      <c r="G49" s="447">
        <v>1.1255531019539278</v>
      </c>
    </row>
    <row r="50" spans="2:7" x14ac:dyDescent="0.25">
      <c r="B50" s="542" t="s">
        <v>27</v>
      </c>
      <c r="C50" s="216">
        <v>1614</v>
      </c>
      <c r="D50" s="464">
        <v>2432675748</v>
      </c>
      <c r="E50" s="330">
        <v>1507234.0446096654</v>
      </c>
      <c r="F50" s="216">
        <v>49.545379735088311</v>
      </c>
      <c r="G50" s="463">
        <v>1.1267469568739252</v>
      </c>
    </row>
    <row r="51" spans="2:7" x14ac:dyDescent="0.25">
      <c r="B51" s="542" t="s">
        <v>28</v>
      </c>
      <c r="C51" s="216">
        <v>1758</v>
      </c>
      <c r="D51" s="464">
        <v>2384925569</v>
      </c>
      <c r="E51" s="330">
        <v>1356612.9516496018</v>
      </c>
      <c r="F51" s="216">
        <v>50.524867837500217</v>
      </c>
      <c r="G51" s="463">
        <v>1.1263737508237517</v>
      </c>
    </row>
    <row r="52" spans="2:7" x14ac:dyDescent="0.25">
      <c r="B52" s="542" t="s">
        <v>29</v>
      </c>
      <c r="C52" s="216">
        <v>1744</v>
      </c>
      <c r="D52" s="464">
        <v>2594089969</v>
      </c>
      <c r="E52" s="330">
        <v>1487436.9088302753</v>
      </c>
      <c r="F52" s="216">
        <v>49.767498283325729</v>
      </c>
      <c r="G52" s="463">
        <v>1.1461353838687929</v>
      </c>
    </row>
    <row r="53" spans="2:7" x14ac:dyDescent="0.25">
      <c r="B53" s="542" t="s">
        <v>30</v>
      </c>
      <c r="C53" s="216">
        <v>2454</v>
      </c>
      <c r="D53" s="464">
        <v>2870942458</v>
      </c>
      <c r="E53" s="196">
        <v>1169903.2021189893</v>
      </c>
      <c r="F53" s="216">
        <v>49.054588307948592</v>
      </c>
      <c r="G53" s="463">
        <v>1.1471590220914138</v>
      </c>
    </row>
    <row r="54" spans="2:7" x14ac:dyDescent="0.25">
      <c r="B54" s="542" t="s">
        <v>31</v>
      </c>
      <c r="C54" s="216">
        <v>2913</v>
      </c>
      <c r="D54" s="464">
        <v>2896134527</v>
      </c>
      <c r="E54" s="196">
        <v>994210.27360109857</v>
      </c>
      <c r="F54" s="216">
        <v>48.47986146017864</v>
      </c>
      <c r="G54" s="463">
        <v>1.1738519292235903</v>
      </c>
    </row>
    <row r="55" spans="2:7" x14ac:dyDescent="0.25">
      <c r="B55" s="549"/>
      <c r="C55" s="483"/>
      <c r="D55" s="484"/>
      <c r="E55" s="485"/>
      <c r="F55" s="486"/>
      <c r="G55" s="475"/>
    </row>
    <row r="56" spans="2:7" x14ac:dyDescent="0.25">
      <c r="B56" s="550" t="s">
        <v>0</v>
      </c>
      <c r="C56" s="468">
        <f>SUM(C43:C54)</f>
        <v>22022</v>
      </c>
      <c r="D56" s="468">
        <f>SUM(D43:D54)</f>
        <v>31985158011</v>
      </c>
      <c r="E56" s="469">
        <f>D56/C56</f>
        <v>1452418.4002815366</v>
      </c>
      <c r="F56" s="470">
        <f>IFERROR(((($D43*F43)+($D44*F44)+($D45*F45)+($D46*F46)+($D47*F47)+($D48*F48)+($D49*F49)+($D50*F50)+($D51*F51)+($D52*F52)+($D53*F53)+($D54*F54))/$D56),"")</f>
        <v>50.981460023089582</v>
      </c>
      <c r="G56" s="471">
        <f>IFERROR((($D43*G43)+($D44*G44)+($D45*G45)+($D46*G46)+($D47*G47)+($D48*G48)+($D49*G49)+($D50*G50)+($D51*G51)+($D52*G52)+($D53*G53)+($D54*G54))/$D56,"")</f>
        <v>1.0660009096823591</v>
      </c>
    </row>
    <row r="57" spans="2:7" x14ac:dyDescent="0.25">
      <c r="B57" s="543"/>
      <c r="C57" s="472"/>
      <c r="D57" s="472"/>
      <c r="E57" s="476"/>
      <c r="F57" s="474"/>
      <c r="G57" s="475"/>
    </row>
    <row r="58" spans="2:7" x14ac:dyDescent="0.25">
      <c r="B58" s="543" t="s">
        <v>68</v>
      </c>
      <c r="C58" s="472"/>
      <c r="D58" s="472"/>
      <c r="E58" s="476"/>
      <c r="F58" s="474"/>
      <c r="G58" s="475"/>
    </row>
    <row r="59" spans="2:7" x14ac:dyDescent="0.25">
      <c r="B59" s="542" t="s">
        <v>20</v>
      </c>
      <c r="C59" s="357">
        <v>15</v>
      </c>
      <c r="D59" s="357">
        <v>11017440</v>
      </c>
      <c r="E59" s="357">
        <v>734496</v>
      </c>
      <c r="F59" s="340">
        <v>23.593778591033853</v>
      </c>
      <c r="G59" s="438">
        <v>0.99658737419945109</v>
      </c>
    </row>
    <row r="60" spans="2:7" x14ac:dyDescent="0.25">
      <c r="B60" s="542" t="s">
        <v>21</v>
      </c>
      <c r="C60" s="216">
        <v>15</v>
      </c>
      <c r="D60" s="464">
        <v>11077920</v>
      </c>
      <c r="E60" s="357">
        <v>738528</v>
      </c>
      <c r="F60" s="216">
        <v>22.427661510464059</v>
      </c>
      <c r="G60" s="463">
        <v>0.96676069153776156</v>
      </c>
    </row>
    <row r="61" spans="2:7" x14ac:dyDescent="0.25">
      <c r="B61" s="542" t="s">
        <v>22</v>
      </c>
      <c r="C61" s="216">
        <v>12</v>
      </c>
      <c r="D61" s="464">
        <v>9576000</v>
      </c>
      <c r="E61" s="357">
        <v>798000</v>
      </c>
      <c r="F61" s="216">
        <v>27.91578947368421</v>
      </c>
      <c r="G61" s="463">
        <v>1.0348421052631578</v>
      </c>
    </row>
    <row r="62" spans="2:7" x14ac:dyDescent="0.25">
      <c r="B62" s="542" t="s">
        <v>23</v>
      </c>
      <c r="C62" s="216">
        <v>21</v>
      </c>
      <c r="D62" s="464">
        <v>14313600</v>
      </c>
      <c r="E62" s="357">
        <v>681600</v>
      </c>
      <c r="F62" s="216">
        <v>26.183098591549296</v>
      </c>
      <c r="G62" s="463">
        <v>1.0320422535211267</v>
      </c>
    </row>
    <row r="63" spans="2:7" x14ac:dyDescent="0.25">
      <c r="B63" s="542" t="s">
        <v>24</v>
      </c>
      <c r="C63" s="216">
        <v>22</v>
      </c>
      <c r="D63" s="216">
        <v>15220800</v>
      </c>
      <c r="E63" s="216">
        <v>691854.54545454541</v>
      </c>
      <c r="F63" s="216">
        <v>23.549668874172184</v>
      </c>
      <c r="G63" s="506">
        <v>0.99079470198675501</v>
      </c>
    </row>
    <row r="64" spans="2:7" x14ac:dyDescent="0.25">
      <c r="B64" s="542" t="s">
        <v>25</v>
      </c>
      <c r="C64" s="491">
        <v>27</v>
      </c>
      <c r="D64" s="391">
        <v>18920152</v>
      </c>
      <c r="E64" s="357">
        <v>700746.37037037034</v>
      </c>
      <c r="F64" s="491">
        <v>23.73681945049913</v>
      </c>
      <c r="G64" s="495">
        <v>1.0144753044267298</v>
      </c>
    </row>
    <row r="65" spans="2:7" x14ac:dyDescent="0.25">
      <c r="B65" s="542" t="s">
        <v>26</v>
      </c>
      <c r="C65" s="330">
        <v>34</v>
      </c>
      <c r="D65" s="330">
        <v>20593070</v>
      </c>
      <c r="E65" s="330">
        <v>605678.5294117647</v>
      </c>
      <c r="F65" s="446">
        <v>23.786836056984217</v>
      </c>
      <c r="G65" s="447">
        <v>0.99402644190497091</v>
      </c>
    </row>
    <row r="66" spans="2:7" x14ac:dyDescent="0.25">
      <c r="B66" s="542" t="s">
        <v>27</v>
      </c>
      <c r="C66" s="216">
        <v>32</v>
      </c>
      <c r="D66" s="464">
        <v>20300650</v>
      </c>
      <c r="E66" s="330">
        <v>634395.3125</v>
      </c>
      <c r="F66" s="216">
        <v>22.037160386490086</v>
      </c>
      <c r="G66" s="463">
        <v>0.9821286461270945</v>
      </c>
    </row>
    <row r="67" spans="2:7" x14ac:dyDescent="0.25">
      <c r="B67" s="542" t="s">
        <v>28</v>
      </c>
      <c r="C67" s="491">
        <v>34</v>
      </c>
      <c r="D67" s="391">
        <v>20825184</v>
      </c>
      <c r="E67" s="330">
        <v>612505.4117647059</v>
      </c>
      <c r="F67" s="491">
        <v>22.419224723296562</v>
      </c>
      <c r="G67" s="495">
        <v>0.98120108422571439</v>
      </c>
    </row>
    <row r="68" spans="2:7" x14ac:dyDescent="0.25">
      <c r="B68" s="542" t="s">
        <v>29</v>
      </c>
      <c r="C68" s="216">
        <v>38</v>
      </c>
      <c r="D68" s="464">
        <v>26106524</v>
      </c>
      <c r="E68" s="330">
        <v>687013.78947368416</v>
      </c>
      <c r="F68" s="216">
        <v>21.681487125593588</v>
      </c>
      <c r="G68" s="463">
        <v>0.97822777632135172</v>
      </c>
    </row>
    <row r="69" spans="2:7" x14ac:dyDescent="0.25">
      <c r="B69" s="542" t="s">
        <v>30</v>
      </c>
      <c r="C69" s="216">
        <v>30</v>
      </c>
      <c r="D69" s="464">
        <v>19766880</v>
      </c>
      <c r="E69" s="196">
        <v>658896</v>
      </c>
      <c r="F69" s="216">
        <v>26.387557368689443</v>
      </c>
      <c r="G69" s="463">
        <v>1.0299898011218767</v>
      </c>
    </row>
    <row r="70" spans="2:7" x14ac:dyDescent="0.25">
      <c r="B70" s="542" t="s">
        <v>31</v>
      </c>
      <c r="C70" s="216">
        <v>33</v>
      </c>
      <c r="D70" s="464">
        <v>19920124</v>
      </c>
      <c r="E70" s="196">
        <v>603640.12121212122</v>
      </c>
      <c r="F70" s="216">
        <v>28.742963849020217</v>
      </c>
      <c r="G70" s="463">
        <v>1.0440286435967969</v>
      </c>
    </row>
    <row r="71" spans="2:7" x14ac:dyDescent="0.25">
      <c r="B71" s="543"/>
      <c r="C71" s="484"/>
      <c r="D71" s="484"/>
      <c r="E71" s="198"/>
      <c r="F71" s="486"/>
      <c r="G71" s="475"/>
    </row>
    <row r="72" spans="2:7" x14ac:dyDescent="0.25">
      <c r="B72" s="545" t="s">
        <v>0</v>
      </c>
      <c r="C72" s="468">
        <f>SUM(C59:C71)</f>
        <v>313</v>
      </c>
      <c r="D72" s="468">
        <f>SUM(D59:D71)</f>
        <v>207638344</v>
      </c>
      <c r="E72" s="487">
        <f>IFERROR(D72/C72,"")</f>
        <v>663381.29073482426</v>
      </c>
      <c r="F72" s="470">
        <f>IFERROR(((($D59*F59)+($D60*F60)+($D61*F61)+($D62*F62)+($D63*F63)+($D64*F64)+($D65*F65)+($D66*F66)+($D67*F67)+($D68*F68)+($D69*F69)+($D70*F70))/$D72),"")</f>
        <v>24.187865801896397</v>
      </c>
      <c r="G72" s="471">
        <f>IFERROR((($D59*G59)+($D60*G60)+($D61*G61)+($D62*G62)+($D63*G63)+($D64*G64)+($D65*G65)+($D66*G66)+($D67*G67)+($D68*G68)+($D69*G69)+($D70*G70))/$D72,"")</f>
        <v>1.0026218136280263</v>
      </c>
    </row>
    <row r="73" spans="2:7" x14ac:dyDescent="0.25">
      <c r="B73" s="551"/>
      <c r="C73" s="488"/>
      <c r="D73" s="488"/>
      <c r="E73" s="489"/>
      <c r="F73" s="490"/>
      <c r="G73" s="424"/>
    </row>
    <row r="74" spans="2:7" x14ac:dyDescent="0.25">
      <c r="B74" s="543" t="s">
        <v>1</v>
      </c>
      <c r="C74" s="356"/>
      <c r="D74" s="356"/>
      <c r="E74" s="94"/>
      <c r="F74" s="417"/>
      <c r="G74" s="343"/>
    </row>
    <row r="75" spans="2:7" x14ac:dyDescent="0.25">
      <c r="B75" s="542" t="s">
        <v>20</v>
      </c>
      <c r="C75" s="357">
        <v>871</v>
      </c>
      <c r="D75" s="357">
        <v>1707788031</v>
      </c>
      <c r="E75" s="357">
        <v>1960721.0459242251</v>
      </c>
      <c r="F75" s="340">
        <v>56.554035278866529</v>
      </c>
      <c r="G75" s="438">
        <v>1.6233566069476686</v>
      </c>
    </row>
    <row r="76" spans="2:7" x14ac:dyDescent="0.25">
      <c r="B76" s="542" t="s">
        <v>21</v>
      </c>
      <c r="C76" s="216">
        <v>1003</v>
      </c>
      <c r="D76" s="464">
        <v>2175158073</v>
      </c>
      <c r="E76" s="357">
        <v>2168652.11665005</v>
      </c>
      <c r="F76" s="216">
        <v>57.428421046988433</v>
      </c>
      <c r="G76" s="463">
        <v>1.6211521893701011</v>
      </c>
    </row>
    <row r="77" spans="2:7" x14ac:dyDescent="0.25">
      <c r="B77" s="542" t="s">
        <v>22</v>
      </c>
      <c r="C77" s="216">
        <v>1198</v>
      </c>
      <c r="D77" s="464">
        <v>2586954767</v>
      </c>
      <c r="E77" s="357">
        <v>2159394.6302170283</v>
      </c>
      <c r="F77" s="216">
        <v>56.781757426839462</v>
      </c>
      <c r="G77" s="463">
        <v>1.701128119427223</v>
      </c>
    </row>
    <row r="78" spans="2:7" x14ac:dyDescent="0.25">
      <c r="B78" s="542" t="s">
        <v>23</v>
      </c>
      <c r="C78" s="216">
        <v>999</v>
      </c>
      <c r="D78" s="464">
        <v>2329590409</v>
      </c>
      <c r="E78" s="357">
        <v>2331922.3313313313</v>
      </c>
      <c r="F78" s="216">
        <v>57.233757453197001</v>
      </c>
      <c r="G78" s="463">
        <v>1.6947849581269461</v>
      </c>
    </row>
    <row r="79" spans="2:7" x14ac:dyDescent="0.25">
      <c r="B79" s="544" t="s">
        <v>24</v>
      </c>
      <c r="C79" s="491">
        <v>1313</v>
      </c>
      <c r="D79" s="391">
        <v>3254649206</v>
      </c>
      <c r="E79" s="357">
        <v>2478788.428027418</v>
      </c>
      <c r="F79" s="491">
        <v>57.882694127743115</v>
      </c>
      <c r="G79" s="495">
        <v>1.6811489626694964</v>
      </c>
    </row>
    <row r="80" spans="2:7" x14ac:dyDescent="0.25">
      <c r="B80" s="544" t="s">
        <v>25</v>
      </c>
      <c r="C80" s="491">
        <v>1543</v>
      </c>
      <c r="D80" s="391">
        <v>3929654849</v>
      </c>
      <c r="E80" s="357">
        <v>2546762.7018794557</v>
      </c>
      <c r="F80" s="491">
        <v>58.195480381233857</v>
      </c>
      <c r="G80" s="495">
        <v>1.6856081103549356</v>
      </c>
    </row>
    <row r="81" spans="2:7" x14ac:dyDescent="0.25">
      <c r="B81" s="544" t="s">
        <v>26</v>
      </c>
      <c r="C81" s="330">
        <v>1705</v>
      </c>
      <c r="D81" s="330">
        <v>4088722620</v>
      </c>
      <c r="E81" s="330">
        <v>2398077.7829912025</v>
      </c>
      <c r="F81" s="446">
        <v>58.129832934961968</v>
      </c>
      <c r="G81" s="447">
        <v>1.6974065022439697</v>
      </c>
    </row>
    <row r="82" spans="2:7" x14ac:dyDescent="0.25">
      <c r="B82" s="542" t="s">
        <v>27</v>
      </c>
      <c r="C82" s="216">
        <v>1681</v>
      </c>
      <c r="D82" s="464">
        <v>4135884979</v>
      </c>
      <c r="E82" s="196">
        <v>2460371.7900059489</v>
      </c>
      <c r="F82" s="216">
        <v>57.587615109544856</v>
      </c>
      <c r="G82" s="463">
        <v>1.6986661327483692</v>
      </c>
    </row>
    <row r="83" spans="2:7" x14ac:dyDescent="0.25">
      <c r="B83" s="542" t="s">
        <v>28</v>
      </c>
      <c r="C83" s="216">
        <v>1824</v>
      </c>
      <c r="D83" s="464">
        <v>4660717070</v>
      </c>
      <c r="E83" s="196">
        <v>2555217.6918859649</v>
      </c>
      <c r="F83" s="216">
        <v>58.078467874901492</v>
      </c>
      <c r="G83" s="463">
        <v>1.6977269177058198</v>
      </c>
    </row>
    <row r="84" spans="2:7" x14ac:dyDescent="0.25">
      <c r="B84" s="552" t="s">
        <v>29</v>
      </c>
      <c r="C84" s="216">
        <v>1956</v>
      </c>
      <c r="D84" s="464">
        <v>4515081171</v>
      </c>
      <c r="E84" s="196">
        <v>2308323.7070552148</v>
      </c>
      <c r="F84" s="216">
        <v>57.734446319658424</v>
      </c>
      <c r="G84" s="463">
        <v>1.7000353117948408</v>
      </c>
    </row>
    <row r="85" spans="2:7" x14ac:dyDescent="0.25">
      <c r="B85" s="552" t="s">
        <v>30</v>
      </c>
      <c r="C85" s="216">
        <v>2337</v>
      </c>
      <c r="D85" s="464">
        <v>5460621231</v>
      </c>
      <c r="E85" s="196">
        <v>2336594.4505776637</v>
      </c>
      <c r="F85" s="216">
        <v>57.584620655773882</v>
      </c>
      <c r="G85" s="463">
        <v>1.7147619696843976</v>
      </c>
    </row>
    <row r="86" spans="2:7" x14ac:dyDescent="0.25">
      <c r="B86" s="552" t="s">
        <v>31</v>
      </c>
      <c r="C86" s="491">
        <v>2689</v>
      </c>
      <c r="D86" s="464">
        <v>6189666734</v>
      </c>
      <c r="E86" s="196">
        <v>2301847.0561547042</v>
      </c>
      <c r="F86" s="216">
        <v>57.311751557381989</v>
      </c>
      <c r="G86" s="463">
        <v>1.7141148375711563</v>
      </c>
    </row>
    <row r="87" spans="2:7" x14ac:dyDescent="0.25">
      <c r="B87" s="542"/>
      <c r="C87" s="456"/>
      <c r="D87" s="456"/>
      <c r="E87" s="196"/>
      <c r="F87" s="479"/>
      <c r="G87" s="492"/>
    </row>
    <row r="88" spans="2:7" x14ac:dyDescent="0.25">
      <c r="B88" s="545" t="s">
        <v>0</v>
      </c>
      <c r="C88" s="468">
        <f>SUM(C75:C87)</f>
        <v>19119</v>
      </c>
      <c r="D88" s="468">
        <f>SUM(D75:D87)</f>
        <v>45034489140</v>
      </c>
      <c r="E88" s="487">
        <f>IFERROR(D88/C88,"")</f>
        <v>2355483.5054134629</v>
      </c>
      <c r="F88" s="470">
        <f>IFERROR(((($D75*F75)+($D76*F76)+($D77*F77)+($D78*F78)+($D79*F79)+($D80*F80)+($D81*F81)+($D82*F82)+($D83*F83)+($D84*F84)+($D85*F85)+($D86*F86))/$D88),"")</f>
        <v>57.626971946949901</v>
      </c>
      <c r="G88" s="471">
        <f>IFERROR((($D75*G75)+($D76*G76)+($D77*G77)+($D78*G78)+($D79*G79)+($D80*G80)+($D81*G81)+($D82*G82)+($D83*G83)+($D84*G84)+($D85*G85)+($D86*G86))/$D88,"")</f>
        <v>1.6936023207210293</v>
      </c>
    </row>
    <row r="89" spans="2:7" x14ac:dyDescent="0.25">
      <c r="B89" s="543"/>
      <c r="C89" s="472"/>
      <c r="D89" s="472"/>
      <c r="E89" s="473"/>
      <c r="F89" s="474"/>
      <c r="G89" s="475"/>
    </row>
    <row r="90" spans="2:7" x14ac:dyDescent="0.25">
      <c r="B90" s="543" t="s">
        <v>73</v>
      </c>
      <c r="C90" s="493"/>
      <c r="D90" s="493"/>
      <c r="E90" s="476"/>
      <c r="F90" s="494"/>
      <c r="G90" s="475"/>
    </row>
    <row r="91" spans="2:7" x14ac:dyDescent="0.25">
      <c r="B91" s="542" t="s">
        <v>20</v>
      </c>
      <c r="C91" s="357">
        <v>72</v>
      </c>
      <c r="D91" s="357">
        <v>116873493</v>
      </c>
      <c r="E91" s="368">
        <v>1623242.9583333333</v>
      </c>
      <c r="F91" s="357">
        <v>50.357223634960583</v>
      </c>
      <c r="G91" s="438">
        <v>1.3</v>
      </c>
    </row>
    <row r="92" spans="2:7" x14ac:dyDescent="0.25">
      <c r="B92" s="542" t="s">
        <v>21</v>
      </c>
      <c r="C92" s="216">
        <v>56</v>
      </c>
      <c r="D92" s="464">
        <v>115676482</v>
      </c>
      <c r="E92" s="368">
        <v>2065651.4642857143</v>
      </c>
      <c r="F92" s="216">
        <v>54.616293483060801</v>
      </c>
      <c r="G92" s="463">
        <v>1.3</v>
      </c>
    </row>
    <row r="93" spans="2:7" x14ac:dyDescent="0.25">
      <c r="B93" s="542" t="s">
        <v>22</v>
      </c>
      <c r="C93" s="216">
        <v>84</v>
      </c>
      <c r="D93" s="464">
        <v>117262529</v>
      </c>
      <c r="E93" s="368">
        <v>1395982.4880952381</v>
      </c>
      <c r="F93" s="216">
        <v>52.997089957014317</v>
      </c>
      <c r="G93" s="463">
        <v>1.3</v>
      </c>
    </row>
    <row r="94" spans="2:7" x14ac:dyDescent="0.25">
      <c r="B94" s="542" t="s">
        <v>23</v>
      </c>
      <c r="C94" s="216">
        <v>64</v>
      </c>
      <c r="D94" s="464">
        <v>95789454</v>
      </c>
      <c r="E94" s="368">
        <v>1496710.21875</v>
      </c>
      <c r="F94" s="216">
        <v>55.019201550099659</v>
      </c>
      <c r="G94" s="463">
        <v>1.3</v>
      </c>
    </row>
    <row r="95" spans="2:7" x14ac:dyDescent="0.25">
      <c r="B95" s="542" t="s">
        <v>24</v>
      </c>
      <c r="C95" s="216">
        <v>97</v>
      </c>
      <c r="D95" s="464">
        <v>181206124</v>
      </c>
      <c r="E95" s="196">
        <v>1868104.3711340206</v>
      </c>
      <c r="F95" s="216">
        <v>54.385779809516812</v>
      </c>
      <c r="G95" s="463">
        <v>1.3</v>
      </c>
    </row>
    <row r="96" spans="2:7" x14ac:dyDescent="0.25">
      <c r="B96" s="542" t="s">
        <v>25</v>
      </c>
      <c r="C96" s="216">
        <v>108</v>
      </c>
      <c r="D96" s="464">
        <v>180979333</v>
      </c>
      <c r="E96" s="196">
        <v>1675734.5648148148</v>
      </c>
      <c r="F96" s="216">
        <v>53.899329322868041</v>
      </c>
      <c r="G96" s="463">
        <v>1.3</v>
      </c>
    </row>
    <row r="97" spans="2:7" x14ac:dyDescent="0.25">
      <c r="B97" s="542" t="s">
        <v>26</v>
      </c>
      <c r="C97" s="330">
        <v>85</v>
      </c>
      <c r="D97" s="330">
        <v>164105132</v>
      </c>
      <c r="E97" s="281">
        <v>1930648.611764706</v>
      </c>
      <c r="F97" s="330">
        <v>52.815214602794995</v>
      </c>
      <c r="G97" s="447">
        <v>1.3</v>
      </c>
    </row>
    <row r="98" spans="2:7" x14ac:dyDescent="0.25">
      <c r="B98" s="542" t="s">
        <v>27</v>
      </c>
      <c r="C98" s="216">
        <v>65</v>
      </c>
      <c r="D98" s="464">
        <v>105104382</v>
      </c>
      <c r="E98" s="281">
        <v>1616990.4923076923</v>
      </c>
      <c r="F98" s="216">
        <v>53.561651539894882</v>
      </c>
      <c r="G98" s="463">
        <v>1.3</v>
      </c>
    </row>
    <row r="99" spans="2:7" x14ac:dyDescent="0.25">
      <c r="B99" s="542" t="s">
        <v>28</v>
      </c>
      <c r="C99" s="216">
        <v>89</v>
      </c>
      <c r="D99" s="464">
        <v>186358503</v>
      </c>
      <c r="E99" s="281">
        <v>2093915.7640449437</v>
      </c>
      <c r="F99" s="216">
        <v>55.499266389792794</v>
      </c>
      <c r="G99" s="463">
        <v>1.3</v>
      </c>
    </row>
    <row r="100" spans="2:7" x14ac:dyDescent="0.25">
      <c r="B100" s="542" t="s">
        <v>29</v>
      </c>
      <c r="C100" s="330">
        <v>84</v>
      </c>
      <c r="D100" s="330">
        <v>141328813</v>
      </c>
      <c r="E100" s="281">
        <v>1682485.8690476189</v>
      </c>
      <c r="F100" s="330">
        <v>52.365315627465151</v>
      </c>
      <c r="G100" s="447">
        <v>1.3660076314374763</v>
      </c>
    </row>
    <row r="101" spans="2:7" x14ac:dyDescent="0.25">
      <c r="B101" s="542" t="s">
        <v>30</v>
      </c>
      <c r="C101" s="330">
        <v>122</v>
      </c>
      <c r="D101" s="330">
        <v>168977231</v>
      </c>
      <c r="E101" s="281">
        <v>1385059.2704918033</v>
      </c>
      <c r="F101" s="330">
        <v>49.687123361608407</v>
      </c>
      <c r="G101" s="447">
        <v>1.5</v>
      </c>
    </row>
    <row r="102" spans="2:7" x14ac:dyDescent="0.25">
      <c r="B102" s="542" t="s">
        <v>31</v>
      </c>
      <c r="C102" s="491">
        <v>121</v>
      </c>
      <c r="D102" s="464">
        <v>163553923</v>
      </c>
      <c r="E102" s="196">
        <v>1351685.3140495869</v>
      </c>
      <c r="F102" s="216">
        <v>52.040725553247661</v>
      </c>
      <c r="G102" s="463">
        <v>1.5</v>
      </c>
    </row>
    <row r="103" spans="2:7" x14ac:dyDescent="0.25">
      <c r="B103" s="553"/>
      <c r="C103" s="369"/>
      <c r="D103" s="369"/>
      <c r="E103" s="370"/>
      <c r="F103" s="491"/>
      <c r="G103" s="495"/>
    </row>
    <row r="104" spans="2:7" x14ac:dyDescent="0.25">
      <c r="B104" s="545" t="s">
        <v>0</v>
      </c>
      <c r="C104" s="468">
        <f>SUM(C91:C102)</f>
        <v>1047</v>
      </c>
      <c r="D104" s="468">
        <f>SUM(D91:D102)</f>
        <v>1737215399</v>
      </c>
      <c r="E104" s="487">
        <f>IFERROR(D104/C104,"")</f>
        <v>1659231.517669532</v>
      </c>
      <c r="F104" s="470">
        <f>IFERROR(((($D91*F91)+($D92*F92)+($D93*F93)+($D94*F94)+($D95*F95)+($D96*F96)+($D97*F97)+($D98*F98)+($D99*F99)+($D100*F100)+($D101*F101)+($D102*F102))/$D104),"")</f>
        <v>53.099653596842195</v>
      </c>
      <c r="G104" s="471">
        <f>IFERROR((($D91*G91)+($D92*G92)+($D93*G93)+($D94*G94)+($D95*G95)+($D96*G96)+($D97*G97)+($D98*G98)+($D99*G99)+($D100*G100)+($D101*G101)+($D102*G102))/$D104,"")</f>
        <v>1.3436531998528525</v>
      </c>
    </row>
    <row r="105" spans="2:7" x14ac:dyDescent="0.25">
      <c r="B105" s="551"/>
      <c r="C105" s="488"/>
      <c r="D105" s="488"/>
      <c r="E105" s="489"/>
      <c r="F105" s="490"/>
      <c r="G105" s="424"/>
    </row>
    <row r="106" spans="2:7" x14ac:dyDescent="0.25">
      <c r="B106" s="543" t="s">
        <v>66</v>
      </c>
      <c r="C106" s="356"/>
      <c r="D106" s="356"/>
      <c r="E106" s="94"/>
      <c r="F106" s="417"/>
      <c r="G106" s="343"/>
    </row>
    <row r="107" spans="2:7" x14ac:dyDescent="0.25">
      <c r="B107" s="542" t="s">
        <v>20</v>
      </c>
      <c r="C107" s="357">
        <v>443</v>
      </c>
      <c r="D107" s="357">
        <v>721433616</v>
      </c>
      <c r="E107" s="357">
        <v>1628518.3205417607</v>
      </c>
      <c r="F107" s="340">
        <v>62.113428802297449</v>
      </c>
      <c r="G107" s="438">
        <v>1.5775859079181029</v>
      </c>
    </row>
    <row r="108" spans="2:7" x14ac:dyDescent="0.25">
      <c r="B108" s="542" t="s">
        <v>21</v>
      </c>
      <c r="C108" s="491">
        <v>407</v>
      </c>
      <c r="D108" s="391">
        <v>593240649</v>
      </c>
      <c r="E108" s="357">
        <v>1457593.7321867321</v>
      </c>
      <c r="F108" s="491">
        <v>57.375078331828874</v>
      </c>
      <c r="G108" s="495">
        <v>1.5584280816704454</v>
      </c>
    </row>
    <row r="109" spans="2:7" x14ac:dyDescent="0.25">
      <c r="B109" s="542" t="s">
        <v>22</v>
      </c>
      <c r="C109" s="216">
        <v>476</v>
      </c>
      <c r="D109" s="464">
        <v>717569089</v>
      </c>
      <c r="E109" s="357">
        <v>1507498.0861344538</v>
      </c>
      <c r="F109" s="216">
        <v>57.009002165922453</v>
      </c>
      <c r="G109" s="463">
        <v>1.4910880694862261</v>
      </c>
    </row>
    <row r="110" spans="2:7" x14ac:dyDescent="0.25">
      <c r="B110" s="542" t="s">
        <v>23</v>
      </c>
      <c r="C110" s="216">
        <v>515</v>
      </c>
      <c r="D110" s="464">
        <v>845817899</v>
      </c>
      <c r="E110" s="357">
        <v>1642364.8524271846</v>
      </c>
      <c r="F110" s="216">
        <v>63.902657875770494</v>
      </c>
      <c r="G110" s="463">
        <v>1.5489571833121021</v>
      </c>
    </row>
    <row r="111" spans="2:7" x14ac:dyDescent="0.25">
      <c r="B111" s="542" t="s">
        <v>24</v>
      </c>
      <c r="C111" s="216">
        <v>624</v>
      </c>
      <c r="D111" s="464">
        <v>993578121</v>
      </c>
      <c r="E111" s="196">
        <v>1592272.6298076923</v>
      </c>
      <c r="F111" s="216">
        <v>61.211947901779531</v>
      </c>
      <c r="G111" s="463">
        <v>1.5546622550578486</v>
      </c>
    </row>
    <row r="112" spans="2:7" x14ac:dyDescent="0.25">
      <c r="B112" s="542" t="s">
        <v>25</v>
      </c>
      <c r="C112" s="216">
        <v>570</v>
      </c>
      <c r="D112" s="464">
        <v>878764369</v>
      </c>
      <c r="E112" s="196">
        <v>1541691.8754385966</v>
      </c>
      <c r="F112" s="216">
        <v>70.092291517340755</v>
      </c>
      <c r="G112" s="463">
        <v>1.5896411384312739</v>
      </c>
    </row>
    <row r="113" spans="2:7" x14ac:dyDescent="0.25">
      <c r="B113" s="542" t="s">
        <v>26</v>
      </c>
      <c r="C113" s="330">
        <v>684</v>
      </c>
      <c r="D113" s="330">
        <v>1082702641</v>
      </c>
      <c r="E113" s="330">
        <v>1582898.5979532164</v>
      </c>
      <c r="F113" s="446">
        <v>69.248453778362958</v>
      </c>
      <c r="G113" s="447">
        <v>1.5868764250940808</v>
      </c>
    </row>
    <row r="114" spans="2:7" x14ac:dyDescent="0.25">
      <c r="B114" s="542" t="s">
        <v>27</v>
      </c>
      <c r="C114" s="216">
        <v>690</v>
      </c>
      <c r="D114" s="464">
        <v>1116653340</v>
      </c>
      <c r="E114" s="330">
        <v>1618338.1739130435</v>
      </c>
      <c r="F114" s="216">
        <v>65.368518082791923</v>
      </c>
      <c r="G114" s="463">
        <v>1.5823630038128038</v>
      </c>
    </row>
    <row r="115" spans="2:7" x14ac:dyDescent="0.25">
      <c r="B115" s="542" t="s">
        <v>28</v>
      </c>
      <c r="C115" s="216">
        <v>720</v>
      </c>
      <c r="D115" s="464">
        <v>1166534793</v>
      </c>
      <c r="E115" s="330">
        <v>1620187.2124999999</v>
      </c>
      <c r="F115" s="216">
        <v>67.09574850631995</v>
      </c>
      <c r="G115" s="463">
        <v>1.5688002764697648</v>
      </c>
    </row>
    <row r="116" spans="2:7" x14ac:dyDescent="0.25">
      <c r="B116" s="542" t="s">
        <v>29</v>
      </c>
      <c r="C116" s="216">
        <v>784</v>
      </c>
      <c r="D116" s="464">
        <v>1179237465</v>
      </c>
      <c r="E116" s="330">
        <v>1504129.419642857</v>
      </c>
      <c r="F116" s="216">
        <v>67.25937756226223</v>
      </c>
      <c r="G116" s="463">
        <v>1.5827903542311557</v>
      </c>
    </row>
    <row r="117" spans="2:7" x14ac:dyDescent="0.25">
      <c r="B117" s="542" t="s">
        <v>30</v>
      </c>
      <c r="C117" s="462">
        <v>970</v>
      </c>
      <c r="D117" s="462">
        <v>1568637165</v>
      </c>
      <c r="E117" s="462">
        <v>1617151.7164948455</v>
      </c>
      <c r="F117" s="462">
        <v>69.29949383737825</v>
      </c>
      <c r="G117" s="463">
        <v>1.5998790817569339</v>
      </c>
    </row>
    <row r="118" spans="2:7" x14ac:dyDescent="0.25">
      <c r="B118" s="542" t="s">
        <v>31</v>
      </c>
      <c r="C118" s="462">
        <v>1248</v>
      </c>
      <c r="D118" s="462">
        <v>2088388390</v>
      </c>
      <c r="E118" s="462">
        <v>1673388.1330128205</v>
      </c>
      <c r="F118" s="462">
        <v>69.196978121488215</v>
      </c>
      <c r="G118" s="463">
        <v>1.5887510163279541</v>
      </c>
    </row>
    <row r="119" spans="2:7" x14ac:dyDescent="0.25">
      <c r="B119" s="542"/>
      <c r="C119" s="456"/>
      <c r="D119" s="456"/>
      <c r="E119" s="196"/>
      <c r="F119" s="479"/>
      <c r="G119" s="492"/>
    </row>
    <row r="120" spans="2:7" x14ac:dyDescent="0.25">
      <c r="B120" s="545" t="s">
        <v>0</v>
      </c>
      <c r="C120" s="468">
        <f>SUM(C107:C119)</f>
        <v>8131</v>
      </c>
      <c r="D120" s="468">
        <f t="shared" ref="D120" si="0">SUM(D107:D119)</f>
        <v>12952557537</v>
      </c>
      <c r="E120" s="487">
        <f>IFERROR(D120/C120,"")</f>
        <v>1592984.5697946132</v>
      </c>
      <c r="F120" s="470">
        <f>IFERROR(((($D107*F107)+($D108*F108)+($D109*F109)+($D110*F110)+($D111*F111)+($D112*F112)+($D113*F113)+($D114*F114)+($D115*F115)+($D116*F116)+($D117*F117)+($D118*F118))/$D120),"")</f>
        <v>66.009280406256181</v>
      </c>
      <c r="G120" s="471">
        <f>IFERROR((($D107*G107)+($D108*G108)+($D109*G109)+($D110*G110)+($D111*G111)+($D112*G112)+($D113*G113)+($D114*G114)+($D115*G115)+($D116*G116)+($D117*G117)+($D118*G118))/$D120,"")</f>
        <v>1.5744774830209658</v>
      </c>
    </row>
    <row r="121" spans="2:7" x14ac:dyDescent="0.25">
      <c r="B121" s="551"/>
      <c r="C121" s="488"/>
      <c r="D121" s="488"/>
      <c r="E121" s="489"/>
      <c r="F121" s="490"/>
      <c r="G121" s="424"/>
    </row>
    <row r="122" spans="2:7" x14ac:dyDescent="0.25">
      <c r="B122" s="543" t="s">
        <v>59</v>
      </c>
      <c r="C122" s="356"/>
      <c r="D122" s="356"/>
      <c r="E122" s="94"/>
      <c r="F122" s="417"/>
      <c r="G122" s="343"/>
    </row>
    <row r="123" spans="2:7" x14ac:dyDescent="0.25">
      <c r="B123" s="542" t="s">
        <v>20</v>
      </c>
      <c r="C123" s="357">
        <v>323</v>
      </c>
      <c r="D123" s="357">
        <v>662231856</v>
      </c>
      <c r="E123" s="357">
        <v>2050253.4241486068</v>
      </c>
      <c r="F123" s="340">
        <v>53.263478566334626</v>
      </c>
      <c r="G123" s="438">
        <v>1.178190107182038</v>
      </c>
    </row>
    <row r="124" spans="2:7" x14ac:dyDescent="0.25">
      <c r="B124" s="542" t="s">
        <v>21</v>
      </c>
      <c r="C124" s="216">
        <v>310</v>
      </c>
      <c r="D124" s="464">
        <v>666479876</v>
      </c>
      <c r="E124" s="357">
        <v>2149935.0838709679</v>
      </c>
      <c r="F124" s="216">
        <v>53.200867748330936</v>
      </c>
      <c r="G124" s="463">
        <v>1.1685858479693991</v>
      </c>
    </row>
    <row r="125" spans="2:7" x14ac:dyDescent="0.25">
      <c r="B125" s="542" t="s">
        <v>22</v>
      </c>
      <c r="C125" s="216">
        <v>317</v>
      </c>
      <c r="D125" s="464">
        <v>688203842</v>
      </c>
      <c r="E125" s="357">
        <v>2170990.0378548894</v>
      </c>
      <c r="F125" s="216">
        <v>53.473238372301907</v>
      </c>
      <c r="G125" s="463">
        <v>1.171973674189398</v>
      </c>
    </row>
    <row r="126" spans="2:7" x14ac:dyDescent="0.25">
      <c r="B126" s="542" t="s">
        <v>23</v>
      </c>
      <c r="C126" s="216">
        <v>269</v>
      </c>
      <c r="D126" s="464">
        <v>607184509</v>
      </c>
      <c r="E126" s="357">
        <v>2257191.4832713753</v>
      </c>
      <c r="F126" s="216">
        <v>52.813477782582886</v>
      </c>
      <c r="G126" s="463">
        <v>1.1706111062856512</v>
      </c>
    </row>
    <row r="127" spans="2:7" x14ac:dyDescent="0.25">
      <c r="B127" s="542" t="s">
        <v>24</v>
      </c>
      <c r="C127" s="216">
        <v>352</v>
      </c>
      <c r="D127" s="464">
        <v>744106326</v>
      </c>
      <c r="E127" s="196">
        <v>2113938.4261363638</v>
      </c>
      <c r="F127" s="216">
        <v>53.382777143598695</v>
      </c>
      <c r="G127" s="463">
        <v>1.176481971274089</v>
      </c>
    </row>
    <row r="128" spans="2:7" x14ac:dyDescent="0.25">
      <c r="B128" s="542" t="s">
        <v>25</v>
      </c>
      <c r="C128" s="216">
        <v>321</v>
      </c>
      <c r="D128" s="464">
        <v>658101922</v>
      </c>
      <c r="E128" s="196">
        <v>2050161.7507788162</v>
      </c>
      <c r="F128" s="216">
        <v>52.068310482764403</v>
      </c>
      <c r="G128" s="463">
        <v>1.1766770842981977</v>
      </c>
    </row>
    <row r="129" spans="2:7" x14ac:dyDescent="0.25">
      <c r="B129" s="542" t="s">
        <v>26</v>
      </c>
      <c r="C129" s="330">
        <v>312</v>
      </c>
      <c r="D129" s="330">
        <v>664682396</v>
      </c>
      <c r="E129" s="330">
        <v>2130392.294871795</v>
      </c>
      <c r="F129" s="446">
        <v>52.160979747085101</v>
      </c>
      <c r="G129" s="447">
        <v>1.2747446087018077</v>
      </c>
    </row>
    <row r="130" spans="2:7" x14ac:dyDescent="0.25">
      <c r="B130" s="542" t="s">
        <v>27</v>
      </c>
      <c r="C130" s="216">
        <v>298</v>
      </c>
      <c r="D130" s="464">
        <v>629056700</v>
      </c>
      <c r="E130" s="330">
        <v>2110928.523489933</v>
      </c>
      <c r="F130" s="216">
        <v>51.550441205061482</v>
      </c>
      <c r="G130" s="463">
        <v>1.2810356778649683</v>
      </c>
    </row>
    <row r="131" spans="2:7" x14ac:dyDescent="0.25">
      <c r="B131" s="542" t="s">
        <v>28</v>
      </c>
      <c r="C131" s="216">
        <v>245</v>
      </c>
      <c r="D131" s="464">
        <v>549313236</v>
      </c>
      <c r="E131" s="330">
        <v>2242094.8408163264</v>
      </c>
      <c r="F131" s="216">
        <v>52.017938224230228</v>
      </c>
      <c r="G131" s="463">
        <v>1.2783382776525705</v>
      </c>
    </row>
    <row r="132" spans="2:7" x14ac:dyDescent="0.25">
      <c r="B132" s="552" t="s">
        <v>29</v>
      </c>
      <c r="C132" s="216">
        <v>299</v>
      </c>
      <c r="D132" s="464">
        <v>635178755</v>
      </c>
      <c r="E132" s="330">
        <v>2124343.6622073581</v>
      </c>
      <c r="F132" s="216">
        <v>53.559730032217466</v>
      </c>
      <c r="G132" s="463">
        <v>1.2789756117551507</v>
      </c>
    </row>
    <row r="133" spans="2:7" x14ac:dyDescent="0.25">
      <c r="B133" s="552" t="s">
        <v>30</v>
      </c>
      <c r="C133" s="216">
        <v>330</v>
      </c>
      <c r="D133" s="464">
        <v>724026329</v>
      </c>
      <c r="E133" s="196">
        <v>2194019.1787878787</v>
      </c>
      <c r="F133" s="216">
        <v>54.081802707481373</v>
      </c>
      <c r="G133" s="463">
        <v>1.2794112615758204</v>
      </c>
    </row>
    <row r="134" spans="2:7" x14ac:dyDescent="0.25">
      <c r="B134" s="542" t="s">
        <v>31</v>
      </c>
      <c r="C134" s="216">
        <v>293</v>
      </c>
      <c r="D134" s="464">
        <v>594422362</v>
      </c>
      <c r="E134" s="196">
        <v>2028745.2627986348</v>
      </c>
      <c r="F134" s="216">
        <v>53.779330441811339</v>
      </c>
      <c r="G134" s="463">
        <v>1.2849156156914567</v>
      </c>
    </row>
    <row r="135" spans="2:7" x14ac:dyDescent="0.25">
      <c r="B135" s="542"/>
      <c r="C135" s="456"/>
      <c r="D135" s="456"/>
      <c r="E135" s="196"/>
      <c r="F135" s="479"/>
      <c r="G135" s="492"/>
    </row>
    <row r="136" spans="2:7" x14ac:dyDescent="0.25">
      <c r="B136" s="545" t="s">
        <v>0</v>
      </c>
      <c r="C136" s="468">
        <f>SUM(C123:C135)</f>
        <v>3669</v>
      </c>
      <c r="D136" s="468">
        <f>SUM(D123:D135)</f>
        <v>7822988109</v>
      </c>
      <c r="E136" s="487">
        <f>IFERROR(D136/C136,"")</f>
        <v>2132185.3663123469</v>
      </c>
      <c r="F136" s="470">
        <f>IFERROR(((($D123*F123)+($D124*F124)+($D125*F125)+($D126*F126)+($D127*F127)+($D128*F128)+($D129*F129)+($D130*F130)+($D131*F131)+($D132*F132)+($D133*F133)+($D134*F134))/$D136),"")</f>
        <v>52.972581707397303</v>
      </c>
      <c r="G136" s="471">
        <f>IFERROR((($D123*G123)+($D124*G124)+($D125*G125)+($D126*G126)+($D127*G127)+($D128*G128)+($D129*G129)+($D130*G130)+($D131*G131)+($D132*G132)+($D133*G133)+($D134*G134))/$D136,"")</f>
        <v>1.2251136453120743</v>
      </c>
    </row>
    <row r="137" spans="2:7" x14ac:dyDescent="0.25">
      <c r="B137" s="542"/>
      <c r="C137" s="355"/>
      <c r="D137" s="355"/>
      <c r="E137" s="93"/>
      <c r="F137" s="417"/>
      <c r="G137" s="343"/>
    </row>
    <row r="138" spans="2:7" x14ac:dyDescent="0.25">
      <c r="B138" s="543" t="s">
        <v>83</v>
      </c>
      <c r="C138" s="356"/>
      <c r="D138" s="356"/>
      <c r="E138" s="94"/>
      <c r="F138" s="417"/>
      <c r="G138" s="343"/>
    </row>
    <row r="139" spans="2:7" x14ac:dyDescent="0.25">
      <c r="B139" s="542" t="s">
        <v>20</v>
      </c>
      <c r="C139" s="357">
        <v>94</v>
      </c>
      <c r="D139" s="357">
        <v>68866054</v>
      </c>
      <c r="E139" s="357">
        <v>732617.59574468085</v>
      </c>
      <c r="F139" s="340">
        <v>30.745960890978303</v>
      </c>
      <c r="G139" s="438">
        <v>0.8</v>
      </c>
    </row>
    <row r="140" spans="2:7" x14ac:dyDescent="0.25">
      <c r="B140" s="544" t="s">
        <v>21</v>
      </c>
      <c r="C140" s="491">
        <v>58</v>
      </c>
      <c r="D140" s="391">
        <v>40859286</v>
      </c>
      <c r="E140" s="357">
        <v>704470.44827586203</v>
      </c>
      <c r="F140" s="491">
        <v>31.750384820723493</v>
      </c>
      <c r="G140" s="495">
        <v>0.8</v>
      </c>
    </row>
    <row r="141" spans="2:7" x14ac:dyDescent="0.25">
      <c r="B141" s="542" t="s">
        <v>22</v>
      </c>
      <c r="C141" s="491">
        <v>95</v>
      </c>
      <c r="D141" s="391">
        <v>77094256</v>
      </c>
      <c r="E141" s="357">
        <v>811518.48421052634</v>
      </c>
      <c r="F141" s="491">
        <v>32.062708990926637</v>
      </c>
      <c r="G141" s="495">
        <v>0.80533342587805767</v>
      </c>
    </row>
    <row r="142" spans="2:7" x14ac:dyDescent="0.25">
      <c r="B142" s="544" t="s">
        <v>23</v>
      </c>
      <c r="C142" s="491">
        <v>67</v>
      </c>
      <c r="D142" s="391">
        <v>52797847</v>
      </c>
      <c r="E142" s="357">
        <v>788027.56716417905</v>
      </c>
      <c r="F142" s="491">
        <v>32.929624706098338</v>
      </c>
      <c r="G142" s="495">
        <v>0.93523041195221468</v>
      </c>
    </row>
    <row r="143" spans="2:7" x14ac:dyDescent="0.25">
      <c r="B143" s="542" t="s">
        <v>24</v>
      </c>
      <c r="C143" s="216">
        <v>60</v>
      </c>
      <c r="D143" s="464">
        <v>49837587</v>
      </c>
      <c r="E143" s="196">
        <v>830626.45</v>
      </c>
      <c r="F143" s="216">
        <v>31.712707459131199</v>
      </c>
      <c r="G143" s="463">
        <v>0.95</v>
      </c>
    </row>
    <row r="144" spans="2:7" x14ac:dyDescent="0.25">
      <c r="B144" s="542" t="s">
        <v>25</v>
      </c>
      <c r="C144" s="216">
        <v>70</v>
      </c>
      <c r="D144" s="464">
        <v>59197056</v>
      </c>
      <c r="E144" s="196">
        <v>845672.22857142857</v>
      </c>
      <c r="F144" s="216">
        <v>31.760860185344352</v>
      </c>
      <c r="G144" s="463">
        <v>0.95</v>
      </c>
    </row>
    <row r="145" spans="2:7" x14ac:dyDescent="0.25">
      <c r="B145" s="544" t="s">
        <v>26</v>
      </c>
      <c r="C145" s="330">
        <v>81</v>
      </c>
      <c r="D145" s="330">
        <v>69905804</v>
      </c>
      <c r="E145" s="330">
        <v>863034.61728395056</v>
      </c>
      <c r="F145" s="446">
        <v>31.873486298791441</v>
      </c>
      <c r="G145" s="447">
        <v>0.95</v>
      </c>
    </row>
    <row r="146" spans="2:7" x14ac:dyDescent="0.25">
      <c r="B146" s="544" t="s">
        <v>27</v>
      </c>
      <c r="C146" s="491">
        <v>54</v>
      </c>
      <c r="D146" s="391">
        <v>68033701</v>
      </c>
      <c r="E146" s="330">
        <v>1259883.3518518519</v>
      </c>
      <c r="F146" s="491">
        <v>26.199088492922058</v>
      </c>
      <c r="G146" s="495">
        <v>0.95</v>
      </c>
    </row>
    <row r="147" spans="2:7" x14ac:dyDescent="0.25">
      <c r="B147" s="542" t="s">
        <v>28</v>
      </c>
      <c r="C147" s="216">
        <v>68</v>
      </c>
      <c r="D147" s="464">
        <v>56077805</v>
      </c>
      <c r="E147" s="330">
        <v>824673.6029411765</v>
      </c>
      <c r="F147" s="216">
        <v>31.567772222896384</v>
      </c>
      <c r="G147" s="463">
        <v>0.95</v>
      </c>
    </row>
    <row r="148" spans="2:7" x14ac:dyDescent="0.25">
      <c r="B148" s="552" t="s">
        <v>29</v>
      </c>
      <c r="C148" s="216">
        <v>86</v>
      </c>
      <c r="D148" s="464">
        <v>76321047</v>
      </c>
      <c r="E148" s="330">
        <v>887454.03488372092</v>
      </c>
      <c r="F148" s="216">
        <v>32.098947594364105</v>
      </c>
      <c r="G148" s="463">
        <v>0.95</v>
      </c>
    </row>
    <row r="149" spans="2:7" x14ac:dyDescent="0.25">
      <c r="B149" s="552" t="s">
        <v>30</v>
      </c>
      <c r="C149" s="216">
        <v>91</v>
      </c>
      <c r="D149" s="464">
        <v>78271119</v>
      </c>
      <c r="E149" s="196">
        <v>860122.18681318685</v>
      </c>
      <c r="F149" s="216">
        <v>32.766100942034569</v>
      </c>
      <c r="G149" s="463">
        <v>1.0962472364806743</v>
      </c>
    </row>
    <row r="150" spans="2:7" x14ac:dyDescent="0.25">
      <c r="B150" s="542" t="s">
        <v>31</v>
      </c>
      <c r="C150" s="491">
        <v>107</v>
      </c>
      <c r="D150" s="391">
        <v>89369007</v>
      </c>
      <c r="E150" s="357">
        <v>835224.36448598129</v>
      </c>
      <c r="F150" s="491">
        <v>30.810780542744535</v>
      </c>
      <c r="G150" s="495">
        <v>1.409671695244415</v>
      </c>
    </row>
    <row r="151" spans="2:7" x14ac:dyDescent="0.25">
      <c r="B151" s="542"/>
      <c r="C151" s="456"/>
      <c r="D151" s="456"/>
      <c r="E151" s="196"/>
      <c r="F151" s="479"/>
      <c r="G151" s="467"/>
    </row>
    <row r="152" spans="2:7" x14ac:dyDescent="0.25">
      <c r="B152" s="545" t="s">
        <v>0</v>
      </c>
      <c r="C152" s="468">
        <f>SUM(C139:C151)</f>
        <v>931</v>
      </c>
      <c r="D152" s="468">
        <f>SUM(D139:D151)</f>
        <v>786630569</v>
      </c>
      <c r="E152" s="487">
        <f>IFERROR(D152/C152,"")</f>
        <v>844930.79377013969</v>
      </c>
      <c r="F152" s="470">
        <f>IFERROR(((($D139*F139)+($D140*F140)+($D141*F141)+($D142*F142)+($D143*F143)+($D144*F144)+($D145*F145)+($D146*F146)+($D147*F147)+($D148*F148)+($D149*F149)+($D150*F150))/$D152),"")</f>
        <v>31.316551626409016</v>
      </c>
      <c r="G152" s="471">
        <f>IFERROR((($D139*G139)+($D140*G140)+($D141*G141)+($D142*G142)+($D143*G143)+($D144*G144)+($D145*G145)+($D146*G146)+($D147*G147)+($D148*G148)+($D149*G149)+($D150*G150))/$D152,"")</f>
        <v>0.98068247459628033</v>
      </c>
    </row>
    <row r="153" spans="2:7" x14ac:dyDescent="0.25">
      <c r="B153" s="542"/>
      <c r="C153" s="355"/>
      <c r="D153" s="355"/>
      <c r="E153" s="93"/>
      <c r="F153" s="417"/>
      <c r="G153" s="343"/>
    </row>
    <row r="154" spans="2:7" x14ac:dyDescent="0.25">
      <c r="B154" s="554" t="s">
        <v>86</v>
      </c>
      <c r="C154" s="356"/>
      <c r="D154" s="356"/>
      <c r="E154" s="94"/>
      <c r="F154" s="417"/>
      <c r="G154" s="343"/>
    </row>
    <row r="155" spans="2:7" x14ac:dyDescent="0.25">
      <c r="B155" s="542" t="s">
        <v>20</v>
      </c>
      <c r="C155" s="357">
        <v>282</v>
      </c>
      <c r="D155" s="357">
        <v>669144484</v>
      </c>
      <c r="E155" s="357">
        <v>2372852.7801418439</v>
      </c>
      <c r="F155" s="340">
        <v>57.227459667738962</v>
      </c>
      <c r="G155" s="438">
        <v>0.65</v>
      </c>
    </row>
    <row r="156" spans="2:7" x14ac:dyDescent="0.25">
      <c r="B156" s="544" t="s">
        <v>21</v>
      </c>
      <c r="C156" s="491">
        <v>269</v>
      </c>
      <c r="D156" s="391">
        <v>638486810</v>
      </c>
      <c r="E156" s="357">
        <v>2373556.914498141</v>
      </c>
      <c r="F156" s="491">
        <v>57.09331106933908</v>
      </c>
      <c r="G156" s="495">
        <v>0.65</v>
      </c>
    </row>
    <row r="157" spans="2:7" x14ac:dyDescent="0.25">
      <c r="B157" s="542" t="s">
        <v>22</v>
      </c>
      <c r="C157" s="216">
        <v>349</v>
      </c>
      <c r="D157" s="464">
        <v>845982764</v>
      </c>
      <c r="E157" s="357">
        <v>2424019.3810888254</v>
      </c>
      <c r="F157" s="216">
        <v>57.763175344078284</v>
      </c>
      <c r="G157" s="463">
        <v>0.65</v>
      </c>
    </row>
    <row r="158" spans="2:7" x14ac:dyDescent="0.25">
      <c r="B158" s="542" t="s">
        <v>23</v>
      </c>
      <c r="C158" s="216">
        <v>180</v>
      </c>
      <c r="D158" s="464">
        <v>405060894</v>
      </c>
      <c r="E158" s="357">
        <v>2250338.2999999998</v>
      </c>
      <c r="F158" s="216">
        <v>57.082089872146483</v>
      </c>
      <c r="G158" s="463">
        <v>0.83470251462981271</v>
      </c>
    </row>
    <row r="159" spans="2:7" x14ac:dyDescent="0.25">
      <c r="B159" s="542" t="s">
        <v>24</v>
      </c>
      <c r="C159" s="216">
        <v>138</v>
      </c>
      <c r="D159" s="464">
        <v>238196629</v>
      </c>
      <c r="E159" s="357">
        <v>1726062.5289855073</v>
      </c>
      <c r="F159" s="216">
        <v>54.780060405472824</v>
      </c>
      <c r="G159" s="463">
        <v>1.2825098526058485</v>
      </c>
    </row>
    <row r="160" spans="2:7" x14ac:dyDescent="0.25">
      <c r="B160" s="544" t="s">
        <v>25</v>
      </c>
      <c r="C160" s="491">
        <v>154</v>
      </c>
      <c r="D160" s="491">
        <v>280928476</v>
      </c>
      <c r="E160" s="491">
        <v>1824210.8831168832</v>
      </c>
      <c r="F160" s="491">
        <v>55.297000675004554</v>
      </c>
      <c r="G160" s="528">
        <v>1.2840970044631574</v>
      </c>
    </row>
    <row r="161" spans="2:7" x14ac:dyDescent="0.25">
      <c r="B161" s="542" t="s">
        <v>26</v>
      </c>
      <c r="C161" s="330">
        <v>197</v>
      </c>
      <c r="D161" s="330">
        <v>381713736</v>
      </c>
      <c r="E161" s="330">
        <v>1937633.1776649747</v>
      </c>
      <c r="F161" s="446">
        <v>56.840012359418999</v>
      </c>
      <c r="G161" s="447">
        <v>1.289543434847731</v>
      </c>
    </row>
    <row r="162" spans="2:7" x14ac:dyDescent="0.25">
      <c r="B162" s="542" t="s">
        <v>27</v>
      </c>
      <c r="C162" s="216">
        <v>181</v>
      </c>
      <c r="D162" s="464">
        <v>397604850</v>
      </c>
      <c r="E162" s="330">
        <v>2196711.8784530386</v>
      </c>
      <c r="F162" s="216">
        <v>56.415166117817726</v>
      </c>
      <c r="G162" s="463">
        <v>1.2876905427587213</v>
      </c>
    </row>
    <row r="163" spans="2:7" x14ac:dyDescent="0.25">
      <c r="B163" s="542" t="s">
        <v>28</v>
      </c>
      <c r="C163" s="216">
        <v>179</v>
      </c>
      <c r="D163" s="464">
        <v>421339817</v>
      </c>
      <c r="E163" s="330">
        <v>2353853.7262569834</v>
      </c>
      <c r="F163" s="216">
        <v>55.254791818073059</v>
      </c>
      <c r="G163" s="463">
        <v>1.2840841359410378</v>
      </c>
    </row>
    <row r="164" spans="2:7" x14ac:dyDescent="0.25">
      <c r="B164" s="552" t="s">
        <v>29</v>
      </c>
      <c r="C164" s="216">
        <v>205</v>
      </c>
      <c r="D164" s="464">
        <v>383215885</v>
      </c>
      <c r="E164" s="330">
        <v>1869345.7804878049</v>
      </c>
      <c r="F164" s="216">
        <v>54.826049575163097</v>
      </c>
      <c r="G164" s="495">
        <v>1.4821803651223904</v>
      </c>
    </row>
    <row r="165" spans="2:7" x14ac:dyDescent="0.25">
      <c r="B165" s="552" t="s">
        <v>30</v>
      </c>
      <c r="C165" s="216">
        <v>307</v>
      </c>
      <c r="D165" s="464">
        <v>672500195</v>
      </c>
      <c r="E165" s="196">
        <v>2190554.3811074919</v>
      </c>
      <c r="F165" s="216">
        <v>56.423401243772133</v>
      </c>
      <c r="G165" s="463">
        <v>1.35</v>
      </c>
    </row>
    <row r="166" spans="2:7" x14ac:dyDescent="0.25">
      <c r="B166" s="542" t="s">
        <v>31</v>
      </c>
      <c r="C166" s="491">
        <v>413</v>
      </c>
      <c r="D166" s="464">
        <v>834046135</v>
      </c>
      <c r="E166" s="196">
        <v>2019482.1670702179</v>
      </c>
      <c r="F166" s="216">
        <v>56.382146788558643</v>
      </c>
      <c r="G166" s="463">
        <v>1.35</v>
      </c>
    </row>
    <row r="167" spans="2:7" x14ac:dyDescent="0.25">
      <c r="B167" s="542"/>
      <c r="C167" s="456"/>
      <c r="D167" s="456"/>
      <c r="E167" s="196"/>
      <c r="F167" s="479"/>
      <c r="G167" s="467"/>
    </row>
    <row r="168" spans="2:7" x14ac:dyDescent="0.25">
      <c r="B168" s="545" t="s">
        <v>0</v>
      </c>
      <c r="C168" s="468">
        <f>SUM(C155:C167)</f>
        <v>2854</v>
      </c>
      <c r="D168" s="468">
        <f>SUM(D155:D167)</f>
        <v>6168220675</v>
      </c>
      <c r="E168" s="487">
        <f>IFERROR(D168/C168,"")</f>
        <v>2161254.616327961</v>
      </c>
      <c r="F168" s="470">
        <f>IFERROR(((($D155*F155)+($D156*F156)+($D157*F157)+($D158*F158)+($D159*F159)+($D160*F160)+($D161*F161)+($D162*F162)+($D163*F163)+($D164*F164)+($D165*F165)+($D166*F166))/$D168),"")</f>
        <v>56.532825008891237</v>
      </c>
      <c r="G168" s="471">
        <f>IFERROR((($D155*G155)+($D156*G156)+($D157*G157)+($D158*G158)+($D159*G159)+($D160*G160)+($D161*G161)+($D162*G162)+($D163*G163)+($D164*G164)+($D165*G165)+($D166*G166))/$D168,"")</f>
        <v>1.0621021191982565</v>
      </c>
    </row>
    <row r="169" spans="2:7" x14ac:dyDescent="0.25">
      <c r="B169" s="555"/>
      <c r="C169" s="496"/>
      <c r="D169" s="497"/>
      <c r="E169" s="498"/>
      <c r="F169" s="499"/>
      <c r="G169" s="500"/>
    </row>
    <row r="170" spans="2:7" x14ac:dyDescent="0.25">
      <c r="B170" s="556" t="s">
        <v>135</v>
      </c>
      <c r="C170" s="373">
        <f>SUM(C24,C40,C56,C72,C88,C104,C120, C136,C152,C168)</f>
        <v>79225</v>
      </c>
      <c r="D170" s="374">
        <f>SUM(D24,D40,D56,D72,D88,D104,D120, D136,D152,D168)</f>
        <v>138303178795</v>
      </c>
      <c r="E170" s="323">
        <f>IFERROR(D170/C170,"")</f>
        <v>1745701.2154622909</v>
      </c>
      <c r="F170" s="419">
        <f>(($D24*F24)+($D40*F40)+($D56*F56)+($D72*F72)+($D88*F88)+($D104*F104)+($D120*F120)+($D136*F136)+($D152*F152)+($D168*F168))/$D170</f>
        <v>55.91639763659996</v>
      </c>
      <c r="G170" s="280">
        <f>(($D24*G24)+($D40*G40)+($D56*G56)+($D72*G72)+($D88*G88)+($D104*G104)+($D120*G120)+($D136*G136)+($D152*G152)+($D168*G168))/$D170</f>
        <v>1.3460909736702342</v>
      </c>
    </row>
    <row r="171" spans="2:7" x14ac:dyDescent="0.25">
      <c r="B171" s="557"/>
      <c r="C171" s="375"/>
      <c r="D171" s="376"/>
      <c r="E171" s="327"/>
      <c r="F171" s="354"/>
      <c r="G171" s="342"/>
    </row>
    <row r="172" spans="2:7" x14ac:dyDescent="0.25">
      <c r="B172" s="284"/>
      <c r="C172" s="348"/>
      <c r="D172" s="348"/>
      <c r="E172" s="348"/>
      <c r="F172" s="404"/>
      <c r="G172" s="600"/>
    </row>
    <row r="173" spans="2:7" x14ac:dyDescent="0.25">
      <c r="B173" s="284"/>
      <c r="C173" s="348"/>
      <c r="D173" s="348"/>
      <c r="E173" s="348"/>
      <c r="F173" s="404"/>
      <c r="G173" s="399"/>
    </row>
    <row r="174" spans="2:7" x14ac:dyDescent="0.25">
      <c r="B174" s="541" t="s">
        <v>163</v>
      </c>
      <c r="C174" s="348"/>
      <c r="D174" s="348"/>
      <c r="E174" s="348"/>
      <c r="F174" s="404"/>
      <c r="G174" s="399"/>
    </row>
    <row r="175" spans="2:7" x14ac:dyDescent="0.25">
      <c r="B175" s="559" t="s">
        <v>7</v>
      </c>
      <c r="C175" s="349" t="s">
        <v>51</v>
      </c>
      <c r="D175" s="349" t="s">
        <v>3</v>
      </c>
      <c r="E175" s="350" t="s">
        <v>11</v>
      </c>
      <c r="F175" s="405" t="s">
        <v>13</v>
      </c>
      <c r="G175" s="394" t="s">
        <v>15</v>
      </c>
    </row>
    <row r="176" spans="2:7" x14ac:dyDescent="0.25">
      <c r="B176" s="560"/>
      <c r="C176" s="351" t="s">
        <v>9</v>
      </c>
      <c r="D176" s="351" t="s">
        <v>50</v>
      </c>
      <c r="E176" s="352" t="s">
        <v>52</v>
      </c>
      <c r="F176" s="406" t="s">
        <v>52</v>
      </c>
      <c r="G176" s="395" t="s">
        <v>60</v>
      </c>
    </row>
    <row r="177" spans="2:7" x14ac:dyDescent="0.25">
      <c r="B177" s="561"/>
      <c r="C177" s="353" t="s">
        <v>4</v>
      </c>
      <c r="D177" s="353" t="s">
        <v>5</v>
      </c>
      <c r="E177" s="354" t="s">
        <v>6</v>
      </c>
      <c r="F177" s="407" t="s">
        <v>17</v>
      </c>
      <c r="G177" s="396" t="s">
        <v>18</v>
      </c>
    </row>
    <row r="178" spans="2:7" x14ac:dyDescent="0.25">
      <c r="B178" s="551"/>
      <c r="C178" s="488"/>
      <c r="D178" s="488"/>
      <c r="E178" s="489"/>
      <c r="F178" s="490"/>
      <c r="G178" s="424"/>
    </row>
    <row r="179" spans="2:7" x14ac:dyDescent="0.25">
      <c r="B179" s="543" t="s">
        <v>66</v>
      </c>
      <c r="C179" s="356"/>
      <c r="D179" s="356"/>
      <c r="E179" s="94"/>
      <c r="F179" s="417"/>
      <c r="G179" s="343"/>
    </row>
    <row r="180" spans="2:7" x14ac:dyDescent="0.25">
      <c r="B180" s="542" t="s">
        <v>20</v>
      </c>
      <c r="C180" s="357">
        <v>0</v>
      </c>
      <c r="D180" s="357">
        <v>0</v>
      </c>
      <c r="E180" s="357">
        <v>0</v>
      </c>
      <c r="F180" s="357">
        <v>0</v>
      </c>
      <c r="G180" s="357">
        <v>0</v>
      </c>
    </row>
    <row r="181" spans="2:7" x14ac:dyDescent="0.25">
      <c r="B181" s="542" t="s">
        <v>21</v>
      </c>
      <c r="C181" s="357">
        <v>0</v>
      </c>
      <c r="D181" s="357">
        <v>0</v>
      </c>
      <c r="E181" s="357">
        <v>0</v>
      </c>
      <c r="F181" s="357">
        <v>0</v>
      </c>
      <c r="G181" s="357">
        <v>0</v>
      </c>
    </row>
    <row r="182" spans="2:7" x14ac:dyDescent="0.25">
      <c r="B182" s="542" t="s">
        <v>22</v>
      </c>
      <c r="C182" s="357">
        <v>0</v>
      </c>
      <c r="D182" s="357">
        <v>0</v>
      </c>
      <c r="E182" s="357">
        <v>0</v>
      </c>
      <c r="F182" s="357">
        <v>0</v>
      </c>
      <c r="G182" s="357">
        <v>0</v>
      </c>
    </row>
    <row r="183" spans="2:7" x14ac:dyDescent="0.25">
      <c r="B183" s="542" t="s">
        <v>23</v>
      </c>
      <c r="C183" s="357">
        <v>0</v>
      </c>
      <c r="D183" s="357">
        <v>0</v>
      </c>
      <c r="E183" s="357">
        <v>0</v>
      </c>
      <c r="F183" s="357">
        <v>0</v>
      </c>
      <c r="G183" s="357">
        <v>0</v>
      </c>
    </row>
    <row r="184" spans="2:7" x14ac:dyDescent="0.25">
      <c r="B184" s="542" t="s">
        <v>24</v>
      </c>
      <c r="C184" s="357">
        <v>0</v>
      </c>
      <c r="D184" s="357">
        <v>0</v>
      </c>
      <c r="E184" s="357">
        <v>0</v>
      </c>
      <c r="F184" s="357">
        <v>0</v>
      </c>
      <c r="G184" s="357">
        <v>0</v>
      </c>
    </row>
    <row r="185" spans="2:7" x14ac:dyDescent="0.25">
      <c r="B185" s="542" t="s">
        <v>25</v>
      </c>
      <c r="C185" s="357">
        <v>0</v>
      </c>
      <c r="D185" s="357">
        <v>0</v>
      </c>
      <c r="E185" s="357">
        <v>0</v>
      </c>
      <c r="F185" s="357">
        <v>0</v>
      </c>
      <c r="G185" s="357">
        <v>0</v>
      </c>
    </row>
    <row r="186" spans="2:7" x14ac:dyDescent="0.25">
      <c r="B186" s="542" t="s">
        <v>26</v>
      </c>
      <c r="C186" s="357">
        <v>0</v>
      </c>
      <c r="D186" s="357">
        <v>0</v>
      </c>
      <c r="E186" s="357">
        <v>0</v>
      </c>
      <c r="F186" s="357">
        <v>0</v>
      </c>
      <c r="G186" s="357">
        <v>0</v>
      </c>
    </row>
    <row r="187" spans="2:7" x14ac:dyDescent="0.25">
      <c r="B187" s="542" t="s">
        <v>27</v>
      </c>
      <c r="C187" s="357">
        <v>0</v>
      </c>
      <c r="D187" s="357">
        <v>0</v>
      </c>
      <c r="E187" s="357">
        <v>0</v>
      </c>
      <c r="F187" s="357">
        <v>0</v>
      </c>
      <c r="G187" s="357">
        <v>0</v>
      </c>
    </row>
    <row r="188" spans="2:7" x14ac:dyDescent="0.25">
      <c r="B188" s="542" t="s">
        <v>28</v>
      </c>
      <c r="C188" s="357">
        <v>0</v>
      </c>
      <c r="D188" s="357">
        <v>0</v>
      </c>
      <c r="E188" s="357">
        <v>0</v>
      </c>
      <c r="F188" s="357">
        <v>0</v>
      </c>
      <c r="G188" s="357">
        <v>0</v>
      </c>
    </row>
    <row r="189" spans="2:7" x14ac:dyDescent="0.25">
      <c r="B189" s="542" t="s">
        <v>29</v>
      </c>
      <c r="C189" s="357">
        <v>0</v>
      </c>
      <c r="D189" s="357">
        <v>0</v>
      </c>
      <c r="E189" s="357">
        <v>0</v>
      </c>
      <c r="F189" s="357">
        <v>0</v>
      </c>
      <c r="G189" s="357">
        <v>0</v>
      </c>
    </row>
    <row r="190" spans="2:7" x14ac:dyDescent="0.25">
      <c r="B190" s="542" t="s">
        <v>30</v>
      </c>
      <c r="C190" s="357">
        <v>0</v>
      </c>
      <c r="D190" s="357">
        <v>0</v>
      </c>
      <c r="E190" s="357">
        <v>0</v>
      </c>
      <c r="F190" s="357">
        <v>0</v>
      </c>
      <c r="G190" s="357">
        <v>0</v>
      </c>
    </row>
    <row r="191" spans="2:7" x14ac:dyDescent="0.25">
      <c r="B191" s="542" t="s">
        <v>31</v>
      </c>
      <c r="C191" s="357">
        <v>0</v>
      </c>
      <c r="D191" s="357">
        <v>0</v>
      </c>
      <c r="E191" s="357">
        <v>0</v>
      </c>
      <c r="F191" s="357">
        <v>0</v>
      </c>
      <c r="G191" s="357">
        <v>0</v>
      </c>
    </row>
    <row r="192" spans="2:7" x14ac:dyDescent="0.25">
      <c r="B192" s="542"/>
      <c r="C192" s="456"/>
      <c r="D192" s="456"/>
      <c r="E192" s="196"/>
      <c r="F192" s="479"/>
      <c r="G192" s="492"/>
    </row>
    <row r="193" spans="2:7" x14ac:dyDescent="0.25">
      <c r="B193" s="545" t="s">
        <v>0</v>
      </c>
      <c r="C193" s="468"/>
      <c r="D193" s="468"/>
      <c r="E193" s="469"/>
      <c r="F193" s="470"/>
      <c r="G193" s="471"/>
    </row>
    <row r="194" spans="2:7" x14ac:dyDescent="0.25">
      <c r="B194" s="563"/>
      <c r="C194" s="432"/>
      <c r="D194" s="381"/>
      <c r="E194" s="531"/>
      <c r="F194" s="350"/>
      <c r="G194" s="341"/>
    </row>
    <row r="195" spans="2:7" x14ac:dyDescent="0.25">
      <c r="B195" s="564" t="s">
        <v>135</v>
      </c>
      <c r="C195" s="373">
        <f>+C193</f>
        <v>0</v>
      </c>
      <c r="D195" s="374">
        <f>+D193</f>
        <v>0</v>
      </c>
      <c r="E195" s="373" t="str">
        <f>IFERROR(D195/C195,"")</f>
        <v/>
      </c>
      <c r="F195" s="593" t="str">
        <f>IFERROR((($D193*F193))/$D195,"")</f>
        <v/>
      </c>
      <c r="G195" s="594" t="str">
        <f>IFERROR((+($D193*G193))/$D195,"")</f>
        <v/>
      </c>
    </row>
    <row r="196" spans="2:7" x14ac:dyDescent="0.25">
      <c r="B196" s="565"/>
      <c r="C196" s="433"/>
      <c r="D196" s="376"/>
      <c r="E196" s="532"/>
      <c r="F196" s="354"/>
      <c r="G196" s="342"/>
    </row>
    <row r="197" spans="2:7" x14ac:dyDescent="0.25">
      <c r="B197" s="284"/>
      <c r="C197" s="348"/>
      <c r="D197" s="348"/>
      <c r="E197" s="348"/>
      <c r="F197" s="404"/>
      <c r="G197" s="399"/>
    </row>
    <row r="198" spans="2:7" x14ac:dyDescent="0.25">
      <c r="B198" s="284"/>
      <c r="C198" s="348"/>
      <c r="D198" s="348"/>
      <c r="E198" s="348"/>
      <c r="F198" s="404"/>
      <c r="G198" s="399"/>
    </row>
    <row r="199" spans="2:7" x14ac:dyDescent="0.25">
      <c r="B199" s="558"/>
      <c r="C199" s="348"/>
      <c r="D199" s="348"/>
      <c r="E199" s="348"/>
      <c r="F199" s="404"/>
      <c r="G199" s="399"/>
    </row>
    <row r="200" spans="2:7" x14ac:dyDescent="0.25">
      <c r="B200" s="541" t="s">
        <v>133</v>
      </c>
      <c r="C200" s="348"/>
      <c r="D200" s="348"/>
      <c r="E200" s="348"/>
      <c r="F200" s="404"/>
      <c r="G200" s="399"/>
    </row>
    <row r="201" spans="2:7" x14ac:dyDescent="0.25">
      <c r="B201" s="559" t="s">
        <v>7</v>
      </c>
      <c r="C201" s="349" t="s">
        <v>51</v>
      </c>
      <c r="D201" s="349" t="s">
        <v>3</v>
      </c>
      <c r="E201" s="350" t="s">
        <v>11</v>
      </c>
      <c r="F201" s="405" t="s">
        <v>13</v>
      </c>
      <c r="G201" s="394" t="s">
        <v>15</v>
      </c>
    </row>
    <row r="202" spans="2:7" x14ac:dyDescent="0.25">
      <c r="B202" s="560"/>
      <c r="C202" s="351" t="s">
        <v>9</v>
      </c>
      <c r="D202" s="351" t="s">
        <v>50</v>
      </c>
      <c r="E202" s="352" t="s">
        <v>52</v>
      </c>
      <c r="F202" s="406" t="s">
        <v>52</v>
      </c>
      <c r="G202" s="395" t="s">
        <v>60</v>
      </c>
    </row>
    <row r="203" spans="2:7" x14ac:dyDescent="0.25">
      <c r="B203" s="561"/>
      <c r="C203" s="353" t="s">
        <v>4</v>
      </c>
      <c r="D203" s="353" t="s">
        <v>5</v>
      </c>
      <c r="E203" s="354" t="s">
        <v>6</v>
      </c>
      <c r="F203" s="407" t="s">
        <v>17</v>
      </c>
      <c r="G203" s="396" t="s">
        <v>18</v>
      </c>
    </row>
    <row r="204" spans="2:7" x14ac:dyDescent="0.25">
      <c r="B204" s="542"/>
      <c r="C204" s="355"/>
      <c r="D204" s="355"/>
      <c r="E204" s="93"/>
      <c r="F204" s="417"/>
      <c r="G204" s="399"/>
    </row>
    <row r="205" spans="2:7" x14ac:dyDescent="0.25">
      <c r="B205" s="543" t="s">
        <v>19</v>
      </c>
      <c r="C205" s="356"/>
      <c r="D205" s="356"/>
      <c r="E205" s="94"/>
      <c r="F205" s="417"/>
      <c r="G205" s="399"/>
    </row>
    <row r="206" spans="2:7" x14ac:dyDescent="0.25">
      <c r="B206" s="542" t="s">
        <v>20</v>
      </c>
      <c r="C206" s="377">
        <v>0</v>
      </c>
      <c r="D206" s="377">
        <v>0</v>
      </c>
      <c r="E206" s="377">
        <v>0</v>
      </c>
      <c r="F206" s="377">
        <v>0</v>
      </c>
      <c r="G206" s="377">
        <v>0</v>
      </c>
    </row>
    <row r="207" spans="2:7" x14ac:dyDescent="0.25">
      <c r="B207" s="542" t="s">
        <v>21</v>
      </c>
      <c r="C207" s="377">
        <v>0</v>
      </c>
      <c r="D207" s="377">
        <v>0</v>
      </c>
      <c r="E207" s="377">
        <v>0</v>
      </c>
      <c r="F207" s="377">
        <v>0</v>
      </c>
      <c r="G207" s="377">
        <v>0</v>
      </c>
    </row>
    <row r="208" spans="2:7" x14ac:dyDescent="0.25">
      <c r="B208" s="542" t="s">
        <v>22</v>
      </c>
      <c r="C208" s="216">
        <v>1</v>
      </c>
      <c r="D208" s="464">
        <v>2741277</v>
      </c>
      <c r="E208" s="378">
        <v>2741277</v>
      </c>
      <c r="F208" s="462">
        <v>360</v>
      </c>
      <c r="G208" s="501">
        <v>5.4298204942997987</v>
      </c>
    </row>
    <row r="209" spans="2:7" x14ac:dyDescent="0.25">
      <c r="B209" s="542" t="s">
        <v>23</v>
      </c>
      <c r="C209" s="216">
        <v>1</v>
      </c>
      <c r="D209" s="464">
        <v>6251892</v>
      </c>
      <c r="E209" s="378">
        <v>6251892</v>
      </c>
      <c r="F209" s="462">
        <v>360</v>
      </c>
      <c r="G209" s="501">
        <v>5.5003794747550883</v>
      </c>
    </row>
    <row r="210" spans="2:7" x14ac:dyDescent="0.25">
      <c r="B210" s="544" t="s">
        <v>24</v>
      </c>
      <c r="C210" s="491">
        <v>1</v>
      </c>
      <c r="D210" s="391">
        <v>6300615</v>
      </c>
      <c r="E210" s="357">
        <v>6300615</v>
      </c>
      <c r="F210" s="520">
        <v>360</v>
      </c>
      <c r="G210" s="521">
        <v>5.5003794747550883</v>
      </c>
    </row>
    <row r="211" spans="2:7" x14ac:dyDescent="0.25">
      <c r="B211" s="544" t="s">
        <v>25</v>
      </c>
      <c r="C211" s="491">
        <v>4</v>
      </c>
      <c r="D211" s="391">
        <v>18316539</v>
      </c>
      <c r="E211" s="357">
        <v>4579134.75</v>
      </c>
      <c r="F211" s="520">
        <v>360</v>
      </c>
      <c r="G211" s="521">
        <v>5.5811578257972174</v>
      </c>
    </row>
    <row r="212" spans="2:7" x14ac:dyDescent="0.25">
      <c r="B212" s="542" t="s">
        <v>26</v>
      </c>
      <c r="C212" s="377">
        <v>0</v>
      </c>
      <c r="D212" s="377">
        <v>0</v>
      </c>
      <c r="E212" s="377">
        <v>0</v>
      </c>
      <c r="F212" s="377">
        <v>0</v>
      </c>
      <c r="G212" s="377">
        <v>0</v>
      </c>
    </row>
    <row r="213" spans="2:7" x14ac:dyDescent="0.25">
      <c r="B213" s="542" t="s">
        <v>27</v>
      </c>
      <c r="C213" s="377">
        <v>0</v>
      </c>
      <c r="D213" s="377">
        <v>0</v>
      </c>
      <c r="E213" s="377">
        <v>0</v>
      </c>
      <c r="F213" s="377">
        <v>0</v>
      </c>
      <c r="G213" s="377">
        <v>0</v>
      </c>
    </row>
    <row r="214" spans="2:7" x14ac:dyDescent="0.25">
      <c r="B214" s="542" t="s">
        <v>28</v>
      </c>
      <c r="C214" s="377">
        <v>1</v>
      </c>
      <c r="D214" s="377">
        <v>7404574</v>
      </c>
      <c r="E214" s="377">
        <v>7404574</v>
      </c>
      <c r="F214" s="377">
        <v>360</v>
      </c>
      <c r="G214" s="447">
        <v>5.0701398269817268</v>
      </c>
    </row>
    <row r="215" spans="2:7" x14ac:dyDescent="0.25">
      <c r="B215" s="552" t="s">
        <v>29</v>
      </c>
      <c r="C215" s="377">
        <v>0</v>
      </c>
      <c r="D215" s="377">
        <v>0</v>
      </c>
      <c r="E215" s="377">
        <v>0</v>
      </c>
      <c r="F215" s="377">
        <v>0</v>
      </c>
      <c r="G215" s="377">
        <v>0</v>
      </c>
    </row>
    <row r="216" spans="2:7" x14ac:dyDescent="0.25">
      <c r="B216" s="552" t="s">
        <v>30</v>
      </c>
      <c r="C216" s="377">
        <v>0</v>
      </c>
      <c r="D216" s="377">
        <v>0</v>
      </c>
      <c r="E216" s="377">
        <v>0</v>
      </c>
      <c r="F216" s="377">
        <v>0</v>
      </c>
      <c r="G216" s="377">
        <v>0</v>
      </c>
    </row>
    <row r="217" spans="2:7" x14ac:dyDescent="0.25">
      <c r="B217" s="544" t="s">
        <v>31</v>
      </c>
      <c r="C217" s="377">
        <v>0</v>
      </c>
      <c r="D217" s="377">
        <v>0</v>
      </c>
      <c r="E217" s="377">
        <v>0</v>
      </c>
      <c r="F217" s="377">
        <v>0</v>
      </c>
      <c r="G217" s="377">
        <v>0</v>
      </c>
    </row>
    <row r="218" spans="2:7" x14ac:dyDescent="0.25">
      <c r="B218" s="542"/>
      <c r="C218" s="356"/>
      <c r="D218" s="356"/>
      <c r="E218" s="196"/>
      <c r="F218" s="417"/>
      <c r="G218" s="502"/>
    </row>
    <row r="219" spans="2:7" x14ac:dyDescent="0.25">
      <c r="B219" s="545" t="s">
        <v>0</v>
      </c>
      <c r="C219" s="468">
        <f>SUM(C206:C217)</f>
        <v>8</v>
      </c>
      <c r="D219" s="468">
        <f>SUM(D206:D217)</f>
        <v>41014897</v>
      </c>
      <c r="E219" s="469">
        <f>IFERROR(D219/C219,0)</f>
        <v>5126862.125</v>
      </c>
      <c r="F219" s="470">
        <f>IFERROR(((($D206*F206)+($D207*F207)+($D208*F208)+($D209*F209)+($D210*F210)+($D211*F211)+($D212*F212)+($D213*F213)+($D214*F214)+($D215*F215)+($D216*F216)+($D217*F217))/$D219),"")</f>
        <v>360</v>
      </c>
      <c r="G219" s="471">
        <f>IFERROR((($D206*G206)+($D207*G207)+($D208*G208)+($D209*G209)+($D210*G210)+($D211*G211)+($D212*G212)+($D213*G213)+($D214*G214)+($D215*G215)+($D216*G216)+($D217*G217))/$D219,"")</f>
        <v>5.4540650050949919</v>
      </c>
    </row>
    <row r="220" spans="2:7" x14ac:dyDescent="0.25">
      <c r="B220" s="548"/>
      <c r="C220" s="480"/>
      <c r="D220" s="480"/>
      <c r="E220" s="503"/>
      <c r="F220" s="504"/>
      <c r="G220" s="505"/>
    </row>
    <row r="221" spans="2:7" x14ac:dyDescent="0.25">
      <c r="B221" s="543" t="s">
        <v>85</v>
      </c>
      <c r="C221" s="356"/>
      <c r="D221" s="356"/>
      <c r="E221" s="94"/>
      <c r="F221" s="417"/>
      <c r="G221" s="399"/>
    </row>
    <row r="222" spans="2:7" x14ac:dyDescent="0.25">
      <c r="B222" s="542" t="s">
        <v>20</v>
      </c>
      <c r="C222" s="216">
        <v>0</v>
      </c>
      <c r="D222" s="216">
        <v>0</v>
      </c>
      <c r="E222" s="216">
        <v>0</v>
      </c>
      <c r="F222" s="216">
        <v>0</v>
      </c>
      <c r="G222" s="216">
        <v>0</v>
      </c>
    </row>
    <row r="223" spans="2:7" x14ac:dyDescent="0.25">
      <c r="B223" s="544" t="s">
        <v>21</v>
      </c>
      <c r="C223" s="491">
        <v>1</v>
      </c>
      <c r="D223" s="491">
        <v>7247708</v>
      </c>
      <c r="E223" s="491">
        <v>7247708</v>
      </c>
      <c r="F223" s="491">
        <v>366</v>
      </c>
      <c r="G223" s="528">
        <v>5.7881024430622192</v>
      </c>
    </row>
    <row r="224" spans="2:7" x14ac:dyDescent="0.25">
      <c r="B224" s="542" t="s">
        <v>22</v>
      </c>
      <c r="C224" s="216">
        <v>3</v>
      </c>
      <c r="D224" s="464">
        <v>20569094</v>
      </c>
      <c r="E224" s="378">
        <v>6856364.666666667</v>
      </c>
      <c r="F224" s="462">
        <v>360</v>
      </c>
      <c r="G224" s="501">
        <v>5.9699533975736268</v>
      </c>
    </row>
    <row r="225" spans="2:7" x14ac:dyDescent="0.25">
      <c r="B225" s="542" t="s">
        <v>23</v>
      </c>
      <c r="C225" s="377">
        <v>0</v>
      </c>
      <c r="D225" s="377">
        <v>0</v>
      </c>
      <c r="E225" s="377">
        <v>0</v>
      </c>
      <c r="F225" s="377">
        <v>0</v>
      </c>
      <c r="G225" s="377">
        <v>0</v>
      </c>
    </row>
    <row r="226" spans="2:7" x14ac:dyDescent="0.25">
      <c r="B226" s="542" t="s">
        <v>24</v>
      </c>
      <c r="C226" s="377">
        <v>0</v>
      </c>
      <c r="D226" s="377">
        <v>0</v>
      </c>
      <c r="E226" s="377">
        <v>0</v>
      </c>
      <c r="F226" s="377">
        <v>0</v>
      </c>
      <c r="G226" s="377">
        <v>0</v>
      </c>
    </row>
    <row r="227" spans="2:7" x14ac:dyDescent="0.25">
      <c r="B227" s="542" t="s">
        <v>25</v>
      </c>
      <c r="C227" s="377">
        <v>0</v>
      </c>
      <c r="D227" s="377">
        <v>0</v>
      </c>
      <c r="E227" s="377">
        <v>0</v>
      </c>
      <c r="F227" s="377">
        <v>0</v>
      </c>
      <c r="G227" s="377">
        <v>0</v>
      </c>
    </row>
    <row r="228" spans="2:7" x14ac:dyDescent="0.25">
      <c r="B228" s="542" t="s">
        <v>26</v>
      </c>
      <c r="C228" s="216">
        <v>1</v>
      </c>
      <c r="D228" s="464">
        <v>3675899</v>
      </c>
      <c r="E228" s="196">
        <v>3675899</v>
      </c>
      <c r="F228" s="462">
        <v>228</v>
      </c>
      <c r="G228" s="501">
        <v>6.5487086851491023</v>
      </c>
    </row>
    <row r="229" spans="2:7" x14ac:dyDescent="0.25">
      <c r="B229" s="542" t="s">
        <v>27</v>
      </c>
      <c r="C229" s="216">
        <v>1</v>
      </c>
      <c r="D229" s="216">
        <v>10054587</v>
      </c>
      <c r="E229" s="216">
        <v>10054587</v>
      </c>
      <c r="F229" s="216">
        <v>360</v>
      </c>
      <c r="G229" s="506">
        <v>6.5487086851491023</v>
      </c>
    </row>
    <row r="230" spans="2:7" x14ac:dyDescent="0.25">
      <c r="B230" s="552" t="s">
        <v>28</v>
      </c>
      <c r="C230" s="377">
        <v>0</v>
      </c>
      <c r="D230" s="377">
        <v>0</v>
      </c>
      <c r="E230" s="377">
        <v>0</v>
      </c>
      <c r="F230" s="377">
        <v>0</v>
      </c>
      <c r="G230" s="377">
        <v>0</v>
      </c>
    </row>
    <row r="231" spans="2:7" x14ac:dyDescent="0.25">
      <c r="B231" s="552" t="s">
        <v>29</v>
      </c>
      <c r="C231" s="377">
        <v>0</v>
      </c>
      <c r="D231" s="377">
        <v>0</v>
      </c>
      <c r="E231" s="377">
        <v>0</v>
      </c>
      <c r="F231" s="377">
        <v>0</v>
      </c>
      <c r="G231" s="377">
        <v>0</v>
      </c>
    </row>
    <row r="232" spans="2:7" x14ac:dyDescent="0.25">
      <c r="B232" s="562" t="s">
        <v>30</v>
      </c>
      <c r="C232" s="216">
        <v>1</v>
      </c>
      <c r="D232" s="216">
        <v>8633326</v>
      </c>
      <c r="E232" s="216">
        <v>8633326</v>
      </c>
      <c r="F232" s="216">
        <v>360</v>
      </c>
      <c r="G232" s="506">
        <v>6.2946180846379756</v>
      </c>
    </row>
    <row r="233" spans="2:7" x14ac:dyDescent="0.25">
      <c r="B233" s="552" t="s">
        <v>31</v>
      </c>
      <c r="C233" s="216">
        <v>1</v>
      </c>
      <c r="D233" s="216">
        <v>8145747</v>
      </c>
      <c r="E233" s="216">
        <v>8145747</v>
      </c>
      <c r="F233" s="216">
        <v>360</v>
      </c>
      <c r="G233" s="506">
        <v>6.2946180846379756</v>
      </c>
    </row>
    <row r="234" spans="2:7" x14ac:dyDescent="0.25">
      <c r="B234" s="552"/>
      <c r="C234" s="216"/>
      <c r="D234" s="507"/>
      <c r="E234" s="196"/>
      <c r="F234" s="508"/>
      <c r="G234" s="501"/>
    </row>
    <row r="235" spans="2:7" x14ac:dyDescent="0.25">
      <c r="B235" s="545" t="s">
        <v>0</v>
      </c>
      <c r="C235" s="468">
        <f>SUM(C222:C233)</f>
        <v>8</v>
      </c>
      <c r="D235" s="468">
        <f>SUM(D222:D233)</f>
        <v>58326361</v>
      </c>
      <c r="E235" s="469">
        <f>IFERROR(D235/C235,0)</f>
        <v>7290795.125</v>
      </c>
      <c r="F235" s="470">
        <f>IFERROR(((($D222*F222)+($D223*F223)+($D224*F224)+($D225*F225)+($D226*F226)+($D227*F227)+($D228*F228)+($D229*F229)+($D230*F230)+($D231*F231)+($D232*F232)+($D233*F233))/$D235),"")</f>
        <v>352.42653900523641</v>
      </c>
      <c r="G235" s="471">
        <f>IFERROR((($D222*G222)+($D223*G223)+($D224*G224)+($D225*G225)+($D226*G226)+($D227*G227)+($D228*G228)+($D229*G229)+($D230*G230)+($D231*G231)+($D232*G232)+($D233*G233))/$D235,"")</f>
        <v>6.1769980517127037</v>
      </c>
    </row>
    <row r="236" spans="2:7" x14ac:dyDescent="0.25">
      <c r="B236" s="548"/>
      <c r="C236" s="480"/>
      <c r="D236" s="480"/>
      <c r="E236" s="503"/>
      <c r="F236" s="504"/>
      <c r="G236" s="505"/>
    </row>
    <row r="237" spans="2:7" x14ac:dyDescent="0.25">
      <c r="B237" s="543" t="str">
        <f>+B278</f>
        <v>PENTA</v>
      </c>
      <c r="C237" s="356"/>
      <c r="D237" s="356"/>
      <c r="E237" s="94"/>
      <c r="F237" s="417"/>
      <c r="G237" s="399"/>
    </row>
    <row r="238" spans="2:7" x14ac:dyDescent="0.25">
      <c r="B238" s="542" t="str">
        <f t="shared" ref="B238:B249" si="1">+B279</f>
        <v>Enero</v>
      </c>
      <c r="C238" s="491">
        <v>2</v>
      </c>
      <c r="D238" s="216">
        <v>4715295</v>
      </c>
      <c r="E238" s="216">
        <v>2357647.5</v>
      </c>
      <c r="F238" s="216">
        <v>366.94644555642861</v>
      </c>
      <c r="G238" s="506">
        <v>6.8497576566207723</v>
      </c>
    </row>
    <row r="239" spans="2:7" x14ac:dyDescent="0.25">
      <c r="B239" s="544" t="str">
        <f t="shared" si="1"/>
        <v>Febrero</v>
      </c>
      <c r="C239" s="216">
        <v>0</v>
      </c>
      <c r="D239" s="216">
        <v>0</v>
      </c>
      <c r="E239" s="216">
        <v>0</v>
      </c>
      <c r="F239" s="216">
        <v>0</v>
      </c>
      <c r="G239" s="216">
        <v>0</v>
      </c>
    </row>
    <row r="240" spans="2:7" x14ac:dyDescent="0.25">
      <c r="B240" s="542" t="str">
        <f t="shared" si="1"/>
        <v>Marzo</v>
      </c>
      <c r="C240" s="216">
        <v>2</v>
      </c>
      <c r="D240" s="464">
        <v>11008257</v>
      </c>
      <c r="E240" s="378">
        <v>5504128.5</v>
      </c>
      <c r="F240" s="462">
        <v>401.92944768640484</v>
      </c>
      <c r="G240" s="501">
        <v>6.9602409372625953</v>
      </c>
    </row>
    <row r="241" spans="2:7" x14ac:dyDescent="0.25">
      <c r="B241" s="542" t="str">
        <f t="shared" si="1"/>
        <v>Abril</v>
      </c>
      <c r="C241" s="216">
        <v>2</v>
      </c>
      <c r="D241" s="216">
        <v>4192597</v>
      </c>
      <c r="E241" s="216">
        <v>2096298.5</v>
      </c>
      <c r="F241" s="216">
        <v>357.97391449738672</v>
      </c>
      <c r="G241" s="506">
        <v>6.9602409372625953</v>
      </c>
    </row>
    <row r="242" spans="2:7" x14ac:dyDescent="0.25">
      <c r="B242" s="542" t="str">
        <f t="shared" si="1"/>
        <v>Mayo</v>
      </c>
      <c r="C242" s="216">
        <v>3</v>
      </c>
      <c r="D242" s="216">
        <v>7702567</v>
      </c>
      <c r="E242" s="378">
        <v>2567522.3333333335</v>
      </c>
      <c r="F242" s="216">
        <v>380.08332287145311</v>
      </c>
      <c r="G242" s="506">
        <v>6.9602409372625953</v>
      </c>
    </row>
    <row r="243" spans="2:7" x14ac:dyDescent="0.25">
      <c r="B243" s="542" t="str">
        <f t="shared" si="1"/>
        <v>Junio</v>
      </c>
      <c r="C243" s="216">
        <v>0</v>
      </c>
      <c r="D243" s="216">
        <v>0</v>
      </c>
      <c r="E243" s="216">
        <v>0</v>
      </c>
      <c r="F243" s="216">
        <v>0</v>
      </c>
      <c r="G243" s="216">
        <v>0</v>
      </c>
    </row>
    <row r="244" spans="2:7" x14ac:dyDescent="0.25">
      <c r="B244" s="542" t="str">
        <f t="shared" si="1"/>
        <v>Julio</v>
      </c>
      <c r="C244" s="216">
        <v>2</v>
      </c>
      <c r="D244" s="216">
        <v>4202554</v>
      </c>
      <c r="E244" s="216">
        <v>2101277</v>
      </c>
      <c r="F244" s="216">
        <v>444.21755913189929</v>
      </c>
      <c r="G244" s="506">
        <v>6.762495223758938</v>
      </c>
    </row>
    <row r="245" spans="2:7" x14ac:dyDescent="0.25">
      <c r="B245" s="542" t="str">
        <f t="shared" si="1"/>
        <v>Agosto</v>
      </c>
      <c r="C245" s="216">
        <v>0</v>
      </c>
      <c r="D245" s="216">
        <v>0</v>
      </c>
      <c r="E245" s="216">
        <v>0</v>
      </c>
      <c r="F245" s="216">
        <v>0</v>
      </c>
      <c r="G245" s="573">
        <v>0</v>
      </c>
    </row>
    <row r="246" spans="2:7" x14ac:dyDescent="0.25">
      <c r="B246" s="542" t="str">
        <f t="shared" si="1"/>
        <v>Septiembre</v>
      </c>
      <c r="C246" s="377">
        <v>0</v>
      </c>
      <c r="D246" s="377">
        <v>0</v>
      </c>
      <c r="E246" s="377">
        <v>0</v>
      </c>
      <c r="F246" s="377">
        <v>0</v>
      </c>
      <c r="G246" s="377">
        <v>0</v>
      </c>
    </row>
    <row r="247" spans="2:7" x14ac:dyDescent="0.25">
      <c r="B247" s="552" t="str">
        <f t="shared" si="1"/>
        <v>Octubre</v>
      </c>
      <c r="C247" s="377">
        <v>0</v>
      </c>
      <c r="D247" s="377">
        <v>0</v>
      </c>
      <c r="E247" s="377">
        <v>0</v>
      </c>
      <c r="F247" s="377">
        <v>0</v>
      </c>
      <c r="G247" s="377">
        <v>0</v>
      </c>
    </row>
    <row r="248" spans="2:7" x14ac:dyDescent="0.25">
      <c r="B248" s="552" t="str">
        <f t="shared" si="1"/>
        <v>Noviembre</v>
      </c>
      <c r="C248" s="377">
        <v>0</v>
      </c>
      <c r="D248" s="377">
        <v>0</v>
      </c>
      <c r="E248" s="377">
        <v>0</v>
      </c>
      <c r="F248" s="377">
        <v>0</v>
      </c>
      <c r="G248" s="377">
        <v>0</v>
      </c>
    </row>
    <row r="249" spans="2:7" x14ac:dyDescent="0.25">
      <c r="B249" s="544" t="str">
        <f t="shared" si="1"/>
        <v>Diciembre</v>
      </c>
      <c r="C249" s="377">
        <v>1</v>
      </c>
      <c r="D249" s="377">
        <v>2036437</v>
      </c>
      <c r="E249" s="377">
        <v>2036437</v>
      </c>
      <c r="F249" s="377">
        <v>384</v>
      </c>
      <c r="G249" s="447">
        <v>6.6899691037545592</v>
      </c>
    </row>
    <row r="250" spans="2:7" x14ac:dyDescent="0.25">
      <c r="B250" s="543"/>
      <c r="C250" s="216"/>
      <c r="D250" s="507"/>
      <c r="E250" s="196"/>
      <c r="F250" s="508"/>
      <c r="G250" s="501"/>
    </row>
    <row r="251" spans="2:7" x14ac:dyDescent="0.25">
      <c r="B251" s="545" t="s">
        <v>0</v>
      </c>
      <c r="C251" s="468">
        <f>SUM(C238:C249)</f>
        <v>12</v>
      </c>
      <c r="D251" s="468">
        <f>SUM(D238:D249)</f>
        <v>33857707</v>
      </c>
      <c r="E251" s="469">
        <f>D251/C251</f>
        <v>2821475.5833333335</v>
      </c>
      <c r="F251" s="470">
        <f>(($D238*F238)+($D239*F239)+($D240*F240)+($D241*F241)+($D242*F242)+($D243*F243)+($D244*F244)+($D245*F245)+($D246*F246)+($D247*F247)+($D248*F248)+(D249*F249))/$D251</f>
        <v>390.81503965995097</v>
      </c>
      <c r="G251" s="471">
        <f>(($D238*G238)+($D239*G239)+($D240*G240)+($D241*G241)+($D242*G242)+($D243*G243)+($D244*G244)+($D245*G245)+($D246*G246)+($D247*G247)+($D248*G248)+($D249*G249))/$D251</f>
        <v>6.9040531433911649</v>
      </c>
    </row>
    <row r="252" spans="2:7" x14ac:dyDescent="0.25">
      <c r="B252" s="548"/>
      <c r="C252" s="480"/>
      <c r="D252" s="480"/>
      <c r="E252" s="503"/>
      <c r="F252" s="504"/>
      <c r="G252" s="505"/>
    </row>
    <row r="253" spans="2:7" x14ac:dyDescent="0.25">
      <c r="B253" s="543" t="s">
        <v>155</v>
      </c>
      <c r="C253" s="356"/>
      <c r="D253" s="356"/>
      <c r="E253" s="94"/>
      <c r="F253" s="417"/>
      <c r="G253" s="399"/>
    </row>
    <row r="254" spans="2:7" x14ac:dyDescent="0.25">
      <c r="B254" s="542" t="s">
        <v>20</v>
      </c>
      <c r="C254" s="491">
        <v>0</v>
      </c>
      <c r="D254" s="491">
        <v>0</v>
      </c>
      <c r="E254" s="491">
        <v>0</v>
      </c>
      <c r="F254" s="491">
        <v>0</v>
      </c>
      <c r="G254" s="491">
        <v>0</v>
      </c>
    </row>
    <row r="255" spans="2:7" x14ac:dyDescent="0.25">
      <c r="B255" s="544" t="s">
        <v>21</v>
      </c>
      <c r="C255" s="216">
        <v>0</v>
      </c>
      <c r="D255" s="216">
        <v>0</v>
      </c>
      <c r="E255" s="216">
        <v>0</v>
      </c>
      <c r="F255" s="216">
        <v>0</v>
      </c>
      <c r="G255" s="216">
        <v>0</v>
      </c>
    </row>
    <row r="256" spans="2:7" x14ac:dyDescent="0.25">
      <c r="B256" s="542" t="s">
        <v>22</v>
      </c>
      <c r="C256" s="216">
        <v>0</v>
      </c>
      <c r="D256" s="216">
        <v>0</v>
      </c>
      <c r="E256" s="216">
        <v>0</v>
      </c>
      <c r="F256" s="216">
        <v>0</v>
      </c>
      <c r="G256" s="216">
        <v>0</v>
      </c>
    </row>
    <row r="257" spans="2:8" x14ac:dyDescent="0.25">
      <c r="B257" s="542" t="s">
        <v>23</v>
      </c>
      <c r="C257" s="216">
        <v>0</v>
      </c>
      <c r="D257" s="216">
        <v>0</v>
      </c>
      <c r="E257" s="216">
        <v>0</v>
      </c>
      <c r="F257" s="216">
        <v>0</v>
      </c>
      <c r="G257" s="216">
        <v>0</v>
      </c>
    </row>
    <row r="258" spans="2:8" x14ac:dyDescent="0.25">
      <c r="B258" s="542" t="s">
        <v>24</v>
      </c>
      <c r="C258" s="216">
        <v>0</v>
      </c>
      <c r="D258" s="216">
        <v>0</v>
      </c>
      <c r="E258" s="216">
        <v>0</v>
      </c>
      <c r="F258" s="216">
        <v>0</v>
      </c>
      <c r="G258" s="216">
        <v>0</v>
      </c>
    </row>
    <row r="259" spans="2:8" x14ac:dyDescent="0.25">
      <c r="B259" s="542" t="s">
        <v>25</v>
      </c>
      <c r="C259" s="216">
        <v>0</v>
      </c>
      <c r="D259" s="216">
        <v>0</v>
      </c>
      <c r="E259" s="216">
        <v>0</v>
      </c>
      <c r="F259" s="216">
        <v>0</v>
      </c>
      <c r="G259" s="216">
        <v>0</v>
      </c>
    </row>
    <row r="260" spans="2:8" x14ac:dyDescent="0.25">
      <c r="B260" s="542" t="s">
        <v>26</v>
      </c>
      <c r="C260" s="216">
        <v>0</v>
      </c>
      <c r="D260" s="216">
        <v>0</v>
      </c>
      <c r="E260" s="216">
        <v>0</v>
      </c>
      <c r="F260" s="216">
        <v>0</v>
      </c>
      <c r="G260" s="216">
        <v>0</v>
      </c>
    </row>
    <row r="261" spans="2:8" x14ac:dyDescent="0.25">
      <c r="B261" s="542" t="s">
        <v>27</v>
      </c>
      <c r="C261" s="216">
        <v>0</v>
      </c>
      <c r="D261" s="216">
        <v>0</v>
      </c>
      <c r="E261" s="216">
        <v>0</v>
      </c>
      <c r="F261" s="216">
        <v>0</v>
      </c>
      <c r="G261" s="216">
        <v>0</v>
      </c>
      <c r="H261" s="595"/>
    </row>
    <row r="262" spans="2:8" x14ac:dyDescent="0.25">
      <c r="B262" s="542" t="s">
        <v>28</v>
      </c>
      <c r="C262" s="377">
        <v>0</v>
      </c>
      <c r="D262" s="377">
        <v>0</v>
      </c>
      <c r="E262" s="377">
        <v>0</v>
      </c>
      <c r="F262" s="377">
        <v>0</v>
      </c>
      <c r="G262" s="377">
        <v>0</v>
      </c>
    </row>
    <row r="263" spans="2:8" x14ac:dyDescent="0.25">
      <c r="B263" s="552" t="s">
        <v>29</v>
      </c>
      <c r="C263" s="377">
        <v>0</v>
      </c>
      <c r="D263" s="377">
        <v>0</v>
      </c>
      <c r="E263" s="377">
        <v>0</v>
      </c>
      <c r="F263" s="377">
        <v>0</v>
      </c>
      <c r="G263" s="377">
        <v>0</v>
      </c>
    </row>
    <row r="264" spans="2:8" x14ac:dyDescent="0.25">
      <c r="B264" s="552" t="s">
        <v>30</v>
      </c>
      <c r="C264" s="377">
        <v>0</v>
      </c>
      <c r="D264" s="377">
        <v>0</v>
      </c>
      <c r="E264" s="377">
        <v>0</v>
      </c>
      <c r="F264" s="377">
        <v>0</v>
      </c>
      <c r="G264" s="377">
        <v>0</v>
      </c>
    </row>
    <row r="265" spans="2:8" x14ac:dyDescent="0.25">
      <c r="B265" s="544" t="s">
        <v>31</v>
      </c>
      <c r="C265" s="377">
        <v>0</v>
      </c>
      <c r="D265" s="377">
        <v>0</v>
      </c>
      <c r="E265" s="377">
        <v>0</v>
      </c>
      <c r="F265" s="377">
        <v>0</v>
      </c>
      <c r="G265" s="377">
        <v>0</v>
      </c>
    </row>
    <row r="266" spans="2:8" x14ac:dyDescent="0.25">
      <c r="B266" s="543"/>
      <c r="C266" s="216"/>
      <c r="D266" s="507"/>
      <c r="E266" s="196"/>
      <c r="F266" s="508"/>
      <c r="G266" s="501"/>
    </row>
    <row r="267" spans="2:8" x14ac:dyDescent="0.25">
      <c r="B267" s="545" t="s">
        <v>0</v>
      </c>
      <c r="C267" s="468">
        <f>SUM(C254:C265)</f>
        <v>0</v>
      </c>
      <c r="D267" s="468">
        <f>SUM(D254:D265)</f>
        <v>0</v>
      </c>
      <c r="E267" s="469">
        <f>IFERROR(D267/C267,0)</f>
        <v>0</v>
      </c>
      <c r="F267" s="470"/>
      <c r="G267" s="471"/>
    </row>
    <row r="268" spans="2:8" x14ac:dyDescent="0.25">
      <c r="B268" s="563"/>
      <c r="C268" s="381"/>
      <c r="D268" s="432"/>
      <c r="E268" s="101"/>
      <c r="F268" s="350"/>
      <c r="G268" s="341"/>
    </row>
    <row r="269" spans="2:8" x14ac:dyDescent="0.25">
      <c r="B269" s="564" t="s">
        <v>135</v>
      </c>
      <c r="C269" s="374">
        <f>+C219+C235+C251+C267</f>
        <v>28</v>
      </c>
      <c r="D269" s="374">
        <f>+D219+D235+D251+D267</f>
        <v>133198965</v>
      </c>
      <c r="E269" s="102">
        <f>D269/C269</f>
        <v>4757105.8928571427</v>
      </c>
      <c r="F269" s="422">
        <f>+(($D219*F219)+(D235*F235)+(D251*F251)+(D267*F267))/$D269</f>
        <v>364.51650779718898</v>
      </c>
      <c r="G269" s="280">
        <f>(+($D219*G219)+(D235*G235)+(D251*G251)+(D267*G267))/$D269</f>
        <v>6.1392004143360603</v>
      </c>
    </row>
    <row r="270" spans="2:8" x14ac:dyDescent="0.25">
      <c r="B270" s="565"/>
      <c r="C270" s="376"/>
      <c r="D270" s="433"/>
      <c r="E270" s="103"/>
      <c r="F270" s="354"/>
      <c r="G270" s="342"/>
    </row>
    <row r="271" spans="2:8" ht="7.2" customHeight="1" x14ac:dyDescent="0.25">
      <c r="B271" s="566"/>
      <c r="C271" s="383"/>
      <c r="D271" s="383"/>
      <c r="E271" s="314"/>
      <c r="F271" s="423"/>
      <c r="G271" s="403"/>
    </row>
    <row r="272" spans="2:8" ht="4.95" customHeight="1" x14ac:dyDescent="0.25">
      <c r="B272" s="566"/>
    </row>
    <row r="273" spans="1:7" x14ac:dyDescent="0.25">
      <c r="B273" s="300" t="s">
        <v>121</v>
      </c>
      <c r="C273" s="384"/>
      <c r="D273" s="384"/>
      <c r="E273" s="384"/>
      <c r="F273" s="384"/>
      <c r="G273" s="440"/>
    </row>
    <row r="274" spans="1:7" x14ac:dyDescent="0.25">
      <c r="B274" s="331" t="s">
        <v>7</v>
      </c>
      <c r="C274" s="385" t="s">
        <v>123</v>
      </c>
      <c r="D274" s="385" t="s">
        <v>3</v>
      </c>
      <c r="E274" s="386" t="s">
        <v>134</v>
      </c>
      <c r="F274" s="386" t="s">
        <v>124</v>
      </c>
      <c r="G274" s="344" t="s">
        <v>15</v>
      </c>
    </row>
    <row r="275" spans="1:7" x14ac:dyDescent="0.25">
      <c r="B275" s="332"/>
      <c r="C275" s="387" t="s">
        <v>125</v>
      </c>
      <c r="D275" s="387" t="s">
        <v>126</v>
      </c>
      <c r="E275" s="388" t="s">
        <v>12</v>
      </c>
      <c r="F275" s="388" t="s">
        <v>127</v>
      </c>
      <c r="G275" s="345" t="s">
        <v>16</v>
      </c>
    </row>
    <row r="276" spans="1:7" x14ac:dyDescent="0.25">
      <c r="B276" s="333"/>
      <c r="C276" s="389" t="s">
        <v>4</v>
      </c>
      <c r="D276" s="389" t="s">
        <v>5</v>
      </c>
      <c r="E276" s="390" t="s">
        <v>6</v>
      </c>
      <c r="F276" s="390" t="s">
        <v>17</v>
      </c>
      <c r="G276" s="346" t="s">
        <v>18</v>
      </c>
    </row>
    <row r="277" spans="1:7" x14ac:dyDescent="0.25">
      <c r="A277" s="596"/>
      <c r="C277" s="380"/>
      <c r="D277" s="380"/>
      <c r="E277" s="391"/>
      <c r="F277" s="380"/>
      <c r="G277" s="441"/>
    </row>
    <row r="278" spans="1:7" x14ac:dyDescent="0.25">
      <c r="B278" s="543" t="s">
        <v>2</v>
      </c>
      <c r="C278" s="377"/>
      <c r="D278" s="377"/>
      <c r="E278" s="378"/>
      <c r="F278" s="377"/>
      <c r="G278" s="438"/>
    </row>
    <row r="279" spans="1:7" x14ac:dyDescent="0.25">
      <c r="B279" s="542" t="s">
        <v>20</v>
      </c>
      <c r="C279" s="356">
        <v>0</v>
      </c>
      <c r="D279" s="356">
        <v>0</v>
      </c>
      <c r="E279" s="356">
        <v>0</v>
      </c>
      <c r="F279" s="356">
        <v>0</v>
      </c>
      <c r="G279" s="336">
        <v>0</v>
      </c>
    </row>
    <row r="280" spans="1:7" x14ac:dyDescent="0.25">
      <c r="B280" s="542" t="s">
        <v>21</v>
      </c>
      <c r="C280" s="356">
        <v>0</v>
      </c>
      <c r="D280" s="356">
        <v>0</v>
      </c>
      <c r="E280" s="356">
        <v>0</v>
      </c>
      <c r="F280" s="356">
        <v>0</v>
      </c>
      <c r="G280" s="336">
        <v>0</v>
      </c>
    </row>
    <row r="281" spans="1:7" x14ac:dyDescent="0.25">
      <c r="B281" s="542" t="s">
        <v>22</v>
      </c>
      <c r="C281" s="356">
        <v>0</v>
      </c>
      <c r="D281" s="356">
        <v>0</v>
      </c>
      <c r="E281" s="356">
        <v>0</v>
      </c>
      <c r="F281" s="356">
        <v>0</v>
      </c>
      <c r="G281" s="336">
        <v>0</v>
      </c>
    </row>
    <row r="282" spans="1:7" x14ac:dyDescent="0.25">
      <c r="B282" s="542" t="s">
        <v>23</v>
      </c>
      <c r="C282" s="356">
        <v>0</v>
      </c>
      <c r="D282" s="356">
        <v>0</v>
      </c>
      <c r="E282" s="356">
        <v>0</v>
      </c>
      <c r="F282" s="356">
        <v>0</v>
      </c>
      <c r="G282" s="336">
        <v>0</v>
      </c>
    </row>
    <row r="283" spans="1:7" x14ac:dyDescent="0.25">
      <c r="B283" s="542" t="s">
        <v>24</v>
      </c>
      <c r="C283" s="356">
        <v>0</v>
      </c>
      <c r="D283" s="356">
        <v>0</v>
      </c>
      <c r="E283" s="356">
        <v>0</v>
      </c>
      <c r="F283" s="356">
        <v>0</v>
      </c>
      <c r="G283" s="336">
        <v>0</v>
      </c>
    </row>
    <row r="284" spans="1:7" x14ac:dyDescent="0.25">
      <c r="B284" s="542" t="s">
        <v>25</v>
      </c>
      <c r="C284" s="356">
        <v>0</v>
      </c>
      <c r="D284" s="356">
        <v>0</v>
      </c>
      <c r="E284" s="356">
        <v>0</v>
      </c>
      <c r="F284" s="356">
        <v>0</v>
      </c>
      <c r="G284" s="336">
        <v>0</v>
      </c>
    </row>
    <row r="285" spans="1:7" x14ac:dyDescent="0.25">
      <c r="B285" s="542" t="s">
        <v>26</v>
      </c>
      <c r="C285" s="356">
        <v>0</v>
      </c>
      <c r="D285" s="356">
        <v>0</v>
      </c>
      <c r="E285" s="356">
        <v>0</v>
      </c>
      <c r="F285" s="356">
        <v>0</v>
      </c>
      <c r="G285" s="336">
        <v>0</v>
      </c>
    </row>
    <row r="286" spans="1:7" x14ac:dyDescent="0.25">
      <c r="B286" s="542" t="s">
        <v>27</v>
      </c>
      <c r="C286" s="356">
        <v>0</v>
      </c>
      <c r="D286" s="356">
        <v>0</v>
      </c>
      <c r="E286" s="356">
        <v>0</v>
      </c>
      <c r="F286" s="356">
        <v>0</v>
      </c>
      <c r="G286" s="336">
        <v>0</v>
      </c>
    </row>
    <row r="287" spans="1:7" x14ac:dyDescent="0.25">
      <c r="B287" s="542" t="s">
        <v>28</v>
      </c>
      <c r="C287" s="377">
        <v>0</v>
      </c>
      <c r="D287" s="377">
        <v>0</v>
      </c>
      <c r="E287" s="377">
        <v>0</v>
      </c>
      <c r="F287" s="377">
        <v>0</v>
      </c>
      <c r="G287" s="377">
        <v>0</v>
      </c>
    </row>
    <row r="288" spans="1:7" x14ac:dyDescent="0.25">
      <c r="B288" s="552" t="s">
        <v>29</v>
      </c>
      <c r="C288" s="377">
        <v>0</v>
      </c>
      <c r="D288" s="377">
        <v>0</v>
      </c>
      <c r="E288" s="377">
        <v>0</v>
      </c>
      <c r="F288" s="377">
        <v>0</v>
      </c>
      <c r="G288" s="377">
        <v>0</v>
      </c>
    </row>
    <row r="289" spans="2:7" x14ac:dyDescent="0.25">
      <c r="B289" s="552" t="s">
        <v>30</v>
      </c>
      <c r="C289" s="377">
        <v>0</v>
      </c>
      <c r="D289" s="377">
        <v>0</v>
      </c>
      <c r="E289" s="377">
        <v>0</v>
      </c>
      <c r="F289" s="377">
        <v>0</v>
      </c>
      <c r="G289" s="377">
        <v>0</v>
      </c>
    </row>
    <row r="290" spans="2:7" x14ac:dyDescent="0.25">
      <c r="B290" s="544" t="s">
        <v>31</v>
      </c>
      <c r="C290" s="377">
        <v>0</v>
      </c>
      <c r="D290" s="377">
        <v>0</v>
      </c>
      <c r="E290" s="377">
        <v>0</v>
      </c>
      <c r="F290" s="377">
        <v>0</v>
      </c>
      <c r="G290" s="377">
        <v>0</v>
      </c>
    </row>
    <row r="291" spans="2:7" x14ac:dyDescent="0.25">
      <c r="B291" s="542"/>
      <c r="C291" s="513"/>
      <c r="D291" s="514"/>
      <c r="E291" s="456"/>
      <c r="F291" s="462"/>
      <c r="G291" s="501"/>
    </row>
    <row r="292" spans="2:7" x14ac:dyDescent="0.25">
      <c r="B292" s="550" t="s">
        <v>0</v>
      </c>
      <c r="C292" s="468">
        <f>SUM(C279:C290)</f>
        <v>0</v>
      </c>
      <c r="D292" s="468">
        <f>SUM(D278:D290)</f>
        <v>0</v>
      </c>
      <c r="E292" s="468" t="str">
        <f>IFERROR(D292/C292,"")</f>
        <v/>
      </c>
      <c r="F292" s="533" t="str">
        <f>IFERROR((($D279*F279)+($D280*F280)+($D281*F281)+($D282*F282)+($D283*F283)+($D284*F284)+($D285*F285)+($D286*F286)+($D287*F287)+($D288*F288)+($D289*F289)+(D290*F290))/$D292,"")</f>
        <v/>
      </c>
      <c r="G292" s="471" t="str">
        <f>IFERROR((($D279*G279)+($D280*G280)+($D281*G281)+($D282*G282)+($D283*G283)+($D284*G284)+($D285*G285)+($D286*G286)+($D287*G287)+($D288*G288)+($D289*G289)+($D290*G290))/$D292,"")</f>
        <v/>
      </c>
    </row>
    <row r="293" spans="2:7" x14ac:dyDescent="0.25">
      <c r="B293" s="563"/>
      <c r="C293" s="432"/>
      <c r="D293" s="381"/>
      <c r="E293" s="531"/>
      <c r="F293" s="350"/>
      <c r="G293" s="341"/>
    </row>
    <row r="294" spans="2:7" x14ac:dyDescent="0.25">
      <c r="B294" s="564" t="s">
        <v>135</v>
      </c>
      <c r="C294" s="373">
        <f>+C292</f>
        <v>0</v>
      </c>
      <c r="D294" s="374">
        <f>+D292</f>
        <v>0</v>
      </c>
      <c r="E294" s="373" t="str">
        <f>IFERROR(D294/C294,"")</f>
        <v/>
      </c>
      <c r="F294" s="593" t="str">
        <f>IFERROR((($D292*F292))/$D294,"")</f>
        <v/>
      </c>
      <c r="G294" s="594" t="str">
        <f>IFERROR((+($D292*G292))/$D294,"")</f>
        <v/>
      </c>
    </row>
    <row r="295" spans="2:7" x14ac:dyDescent="0.25">
      <c r="B295" s="565"/>
      <c r="C295" s="433"/>
      <c r="D295" s="376"/>
      <c r="E295" s="532"/>
      <c r="F295" s="354"/>
      <c r="G295" s="342"/>
    </row>
    <row r="296" spans="2:7" x14ac:dyDescent="0.25">
      <c r="B296" s="597"/>
      <c r="C296" s="383"/>
      <c r="D296" s="383"/>
      <c r="E296" s="314"/>
      <c r="F296" s="423"/>
      <c r="G296" s="403"/>
    </row>
    <row r="297" spans="2:7" x14ac:dyDescent="0.25">
      <c r="B297" s="597"/>
      <c r="C297" s="383"/>
      <c r="D297" s="383"/>
      <c r="E297" s="314"/>
      <c r="F297" s="423"/>
      <c r="G297" s="403"/>
    </row>
    <row r="298" spans="2:7" x14ac:dyDescent="0.25">
      <c r="B298" s="300" t="s">
        <v>165</v>
      </c>
      <c r="C298" s="384"/>
      <c r="D298" s="384"/>
      <c r="E298" s="384"/>
      <c r="F298" s="384"/>
      <c r="G298" s="440"/>
    </row>
    <row r="299" spans="2:7" x14ac:dyDescent="0.25">
      <c r="B299" s="581" t="s">
        <v>7</v>
      </c>
      <c r="C299" s="385" t="s">
        <v>123</v>
      </c>
      <c r="D299" s="582" t="s">
        <v>3</v>
      </c>
      <c r="E299" s="385" t="s">
        <v>134</v>
      </c>
      <c r="F299" s="582" t="s">
        <v>124</v>
      </c>
      <c r="G299" s="344" t="s">
        <v>15</v>
      </c>
    </row>
    <row r="300" spans="2:7" x14ac:dyDescent="0.25">
      <c r="B300" s="576"/>
      <c r="C300" s="387" t="s">
        <v>125</v>
      </c>
      <c r="D300" s="583" t="s">
        <v>126</v>
      </c>
      <c r="E300" s="387" t="s">
        <v>12</v>
      </c>
      <c r="F300" s="583" t="s">
        <v>127</v>
      </c>
      <c r="G300" s="345" t="s">
        <v>16</v>
      </c>
    </row>
    <row r="301" spans="2:7" x14ac:dyDescent="0.25">
      <c r="B301" s="577"/>
      <c r="C301" s="389" t="s">
        <v>4</v>
      </c>
      <c r="D301" s="584" t="s">
        <v>5</v>
      </c>
      <c r="E301" s="389" t="s">
        <v>6</v>
      </c>
      <c r="F301" s="584" t="s">
        <v>17</v>
      </c>
      <c r="G301" s="346" t="s">
        <v>18</v>
      </c>
    </row>
    <row r="302" spans="2:7" x14ac:dyDescent="0.25">
      <c r="B302" s="598"/>
      <c r="C302" s="380"/>
      <c r="D302" s="585"/>
      <c r="E302" s="491"/>
      <c r="F302" s="585"/>
      <c r="G302" s="441"/>
    </row>
    <row r="303" spans="2:7" x14ac:dyDescent="0.25">
      <c r="B303" s="543" t="s">
        <v>2</v>
      </c>
      <c r="C303" s="377"/>
      <c r="D303" s="314"/>
      <c r="E303" s="377"/>
      <c r="F303" s="314"/>
      <c r="G303" s="438"/>
    </row>
    <row r="304" spans="2:7" x14ac:dyDescent="0.25">
      <c r="B304" s="542" t="s">
        <v>20</v>
      </c>
      <c r="C304" s="336">
        <v>1</v>
      </c>
      <c r="D304" s="579">
        <v>64109535</v>
      </c>
      <c r="E304" s="94">
        <v>64109535</v>
      </c>
      <c r="F304" s="408">
        <v>60</v>
      </c>
      <c r="G304" s="343">
        <v>6.0005689130767772</v>
      </c>
    </row>
    <row r="305" spans="2:7" x14ac:dyDescent="0.25">
      <c r="B305" s="542" t="s">
        <v>21</v>
      </c>
      <c r="C305" s="216">
        <v>1</v>
      </c>
      <c r="D305" s="507">
        <v>68402217</v>
      </c>
      <c r="E305" s="377">
        <v>68402217</v>
      </c>
      <c r="F305" s="588">
        <v>240</v>
      </c>
      <c r="G305" s="463">
        <v>4.9998446655606275</v>
      </c>
    </row>
    <row r="306" spans="2:7" x14ac:dyDescent="0.25">
      <c r="B306" s="542" t="s">
        <v>22</v>
      </c>
      <c r="C306" s="216">
        <v>4</v>
      </c>
      <c r="D306" s="507">
        <v>685612982</v>
      </c>
      <c r="E306" s="377">
        <v>171403245.5</v>
      </c>
      <c r="F306" s="588">
        <v>185.0979811931274</v>
      </c>
      <c r="G306" s="463">
        <v>4.9998446655606275</v>
      </c>
    </row>
    <row r="307" spans="2:7" x14ac:dyDescent="0.25">
      <c r="B307" s="542" t="s">
        <v>23</v>
      </c>
      <c r="C307" s="216">
        <v>5</v>
      </c>
      <c r="D307" s="507">
        <v>864032068</v>
      </c>
      <c r="E307" s="377">
        <v>172806413.59999999</v>
      </c>
      <c r="F307" s="588">
        <v>191.28258026645372</v>
      </c>
      <c r="G307" s="463">
        <v>5.7178297140459833</v>
      </c>
    </row>
    <row r="308" spans="2:7" x14ac:dyDescent="0.25">
      <c r="B308" s="542" t="s">
        <v>24</v>
      </c>
      <c r="C308" s="491">
        <v>4</v>
      </c>
      <c r="D308" s="586">
        <v>782123025</v>
      </c>
      <c r="E308" s="357">
        <v>195530756.25</v>
      </c>
      <c r="F308" s="589">
        <v>135.11765405448841</v>
      </c>
      <c r="G308" s="495">
        <v>5.3547529053851903</v>
      </c>
    </row>
    <row r="309" spans="2:7" x14ac:dyDescent="0.25">
      <c r="B309" s="542" t="s">
        <v>25</v>
      </c>
      <c r="C309" s="216">
        <v>3</v>
      </c>
      <c r="D309" s="507">
        <v>739996548</v>
      </c>
      <c r="E309" s="196">
        <v>246665516</v>
      </c>
      <c r="F309" s="588">
        <v>167.5835869007324</v>
      </c>
      <c r="G309" s="463">
        <v>6.0005689130767772</v>
      </c>
    </row>
    <row r="310" spans="2:7" x14ac:dyDescent="0.25">
      <c r="B310" s="542" t="s">
        <v>26</v>
      </c>
      <c r="C310" s="216">
        <v>1</v>
      </c>
      <c r="D310" s="507">
        <v>56881189</v>
      </c>
      <c r="E310" s="216">
        <v>56881189</v>
      </c>
      <c r="F310" s="507">
        <v>84</v>
      </c>
      <c r="G310" s="506">
        <v>5.8500314689858097</v>
      </c>
    </row>
    <row r="311" spans="2:7" x14ac:dyDescent="0.25">
      <c r="B311" s="542" t="s">
        <v>27</v>
      </c>
      <c r="C311" s="216">
        <v>6</v>
      </c>
      <c r="D311" s="507">
        <v>1339465281</v>
      </c>
      <c r="E311" s="216">
        <v>223244213.5</v>
      </c>
      <c r="F311" s="507">
        <v>121.47431276645385</v>
      </c>
      <c r="G311" s="506">
        <v>5.5993191696405162</v>
      </c>
    </row>
    <row r="312" spans="2:7" x14ac:dyDescent="0.25">
      <c r="B312" s="542" t="s">
        <v>28</v>
      </c>
      <c r="C312" s="377">
        <v>0</v>
      </c>
      <c r="D312" s="377">
        <v>0</v>
      </c>
      <c r="E312" s="377">
        <v>0</v>
      </c>
      <c r="F312" s="377">
        <v>0</v>
      </c>
      <c r="G312" s="377">
        <v>0</v>
      </c>
    </row>
    <row r="313" spans="2:7" x14ac:dyDescent="0.25">
      <c r="B313" s="542" t="s">
        <v>29</v>
      </c>
      <c r="C313" s="216">
        <v>2</v>
      </c>
      <c r="D313" s="507">
        <v>106974286</v>
      </c>
      <c r="E313" s="216">
        <v>53487143</v>
      </c>
      <c r="F313" s="507">
        <v>153.27863535354655</v>
      </c>
      <c r="G313" s="506">
        <v>6.0005689130767772</v>
      </c>
    </row>
    <row r="314" spans="2:7" x14ac:dyDescent="0.25">
      <c r="B314" s="542" t="s">
        <v>30</v>
      </c>
      <c r="C314" s="216">
        <v>3</v>
      </c>
      <c r="D314" s="507">
        <v>892329101</v>
      </c>
      <c r="E314" s="216">
        <v>297443033.66666669</v>
      </c>
      <c r="F314" s="507">
        <v>176.37915979162938</v>
      </c>
      <c r="G314" s="506">
        <v>6.0005689130767772</v>
      </c>
    </row>
    <row r="315" spans="2:7" x14ac:dyDescent="0.25">
      <c r="B315" s="544" t="s">
        <v>31</v>
      </c>
      <c r="C315" s="377">
        <v>0</v>
      </c>
      <c r="D315" s="377">
        <v>0</v>
      </c>
      <c r="E315" s="377">
        <v>0</v>
      </c>
      <c r="F315" s="377">
        <v>0</v>
      </c>
      <c r="G315" s="377">
        <v>0</v>
      </c>
    </row>
    <row r="316" spans="2:7" x14ac:dyDescent="0.25">
      <c r="B316" s="542"/>
      <c r="C316" s="216"/>
      <c r="D316" s="587"/>
      <c r="E316" s="196"/>
      <c r="F316" s="588"/>
      <c r="G316" s="463"/>
    </row>
    <row r="317" spans="2:7" x14ac:dyDescent="0.25">
      <c r="B317" s="545" t="s">
        <v>0</v>
      </c>
      <c r="C317" s="524">
        <f>SUM(C304:C315)</f>
        <v>30</v>
      </c>
      <c r="D317" s="580">
        <f>SUM(D303:D315)</f>
        <v>5599926232</v>
      </c>
      <c r="E317" s="524">
        <f>IFERROR(D317/C317,"")</f>
        <v>186664207.73333332</v>
      </c>
      <c r="F317" s="590">
        <f>IFERROR((($D304*F304)+($D305*F305)+($D306*F306)+($D307*F307)+($D308*F308)+($D309*F309)+($D310*F310)+($D311*F311)+($D312*F312)+($D313*F313)+($D314*F314)+(D315*F315))/$D317,"")</f>
        <v>157.75326459407546</v>
      </c>
      <c r="G317" s="471">
        <f>IFERROR((($D304*G304)+($D305*G305)+($D306*G306)+($D307*G307)+($D308*G308)+($D309*G309)+($D310*G310)+($D311*G311)+($D312*G312)+($D313*G313)+($D314*G314)+($D315*G315))/$D317,"")</f>
        <v>5.6344949040219792</v>
      </c>
    </row>
    <row r="318" spans="2:7" x14ac:dyDescent="0.25">
      <c r="B318" s="599"/>
      <c r="C318" s="337"/>
      <c r="D318" s="383"/>
      <c r="E318" s="377"/>
      <c r="F318" s="423"/>
      <c r="G318" s="438"/>
    </row>
    <row r="319" spans="2:7" x14ac:dyDescent="0.25">
      <c r="B319" s="543" t="s">
        <v>155</v>
      </c>
      <c r="C319" s="336"/>
      <c r="D319" s="579"/>
      <c r="E319" s="94"/>
      <c r="F319" s="408"/>
      <c r="G319" s="343"/>
    </row>
    <row r="320" spans="2:7" x14ac:dyDescent="0.25">
      <c r="B320" s="542" t="s">
        <v>20</v>
      </c>
      <c r="C320" s="491">
        <v>0</v>
      </c>
      <c r="D320" s="491">
        <v>0</v>
      </c>
      <c r="E320" s="491">
        <v>0</v>
      </c>
      <c r="F320" s="491">
        <v>0</v>
      </c>
      <c r="G320" s="491">
        <v>0</v>
      </c>
    </row>
    <row r="321" spans="2:7" x14ac:dyDescent="0.25">
      <c r="B321" s="544" t="s">
        <v>21</v>
      </c>
      <c r="C321" s="491">
        <v>0</v>
      </c>
      <c r="D321" s="491">
        <v>0</v>
      </c>
      <c r="E321" s="491">
        <v>0</v>
      </c>
      <c r="F321" s="491">
        <v>0</v>
      </c>
      <c r="G321" s="491">
        <v>0</v>
      </c>
    </row>
    <row r="322" spans="2:7" x14ac:dyDescent="0.25">
      <c r="B322" s="542" t="s">
        <v>22</v>
      </c>
      <c r="C322" s="491">
        <v>0</v>
      </c>
      <c r="D322" s="491">
        <v>0</v>
      </c>
      <c r="E322" s="491">
        <v>0</v>
      </c>
      <c r="F322" s="491">
        <v>0</v>
      </c>
      <c r="G322" s="491">
        <v>0</v>
      </c>
    </row>
    <row r="323" spans="2:7" x14ac:dyDescent="0.25">
      <c r="B323" s="542" t="s">
        <v>23</v>
      </c>
      <c r="C323" s="491">
        <v>0</v>
      </c>
      <c r="D323" s="491">
        <v>0</v>
      </c>
      <c r="E323" s="491">
        <v>0</v>
      </c>
      <c r="F323" s="491">
        <v>0</v>
      </c>
      <c r="G323" s="491">
        <v>0</v>
      </c>
    </row>
    <row r="324" spans="2:7" x14ac:dyDescent="0.25">
      <c r="B324" s="542" t="s">
        <v>24</v>
      </c>
      <c r="C324" s="491">
        <v>0</v>
      </c>
      <c r="D324" s="491">
        <v>0</v>
      </c>
      <c r="E324" s="491">
        <v>0</v>
      </c>
      <c r="F324" s="491">
        <v>0</v>
      </c>
      <c r="G324" s="491">
        <v>0</v>
      </c>
    </row>
    <row r="325" spans="2:7" x14ac:dyDescent="0.25">
      <c r="B325" s="542" t="s">
        <v>25</v>
      </c>
      <c r="C325" s="491">
        <v>0</v>
      </c>
      <c r="D325" s="491">
        <v>0</v>
      </c>
      <c r="E325" s="491">
        <v>0</v>
      </c>
      <c r="F325" s="491">
        <v>0</v>
      </c>
      <c r="G325" s="491">
        <v>0</v>
      </c>
    </row>
    <row r="326" spans="2:7" x14ac:dyDescent="0.25">
      <c r="B326" s="542" t="s">
        <v>26</v>
      </c>
      <c r="C326" s="491">
        <v>0</v>
      </c>
      <c r="D326" s="491">
        <v>0</v>
      </c>
      <c r="E326" s="491">
        <v>0</v>
      </c>
      <c r="F326" s="491">
        <v>0</v>
      </c>
      <c r="G326" s="491">
        <v>0</v>
      </c>
    </row>
    <row r="327" spans="2:7" x14ac:dyDescent="0.25">
      <c r="B327" s="542" t="s">
        <v>27</v>
      </c>
      <c r="C327" s="491">
        <v>0</v>
      </c>
      <c r="D327" s="491">
        <v>0</v>
      </c>
      <c r="E327" s="491">
        <v>0</v>
      </c>
      <c r="F327" s="491">
        <v>0</v>
      </c>
      <c r="G327" s="491">
        <v>0</v>
      </c>
    </row>
    <row r="328" spans="2:7" x14ac:dyDescent="0.25">
      <c r="B328" s="542" t="s">
        <v>28</v>
      </c>
      <c r="C328" s="377">
        <v>0</v>
      </c>
      <c r="D328" s="377">
        <v>0</v>
      </c>
      <c r="E328" s="377">
        <v>0</v>
      </c>
      <c r="F328" s="377">
        <v>0</v>
      </c>
      <c r="G328" s="377">
        <v>0</v>
      </c>
    </row>
    <row r="329" spans="2:7" x14ac:dyDescent="0.25">
      <c r="B329" s="542" t="s">
        <v>29</v>
      </c>
      <c r="C329" s="377">
        <v>0</v>
      </c>
      <c r="D329" s="377">
        <v>0</v>
      </c>
      <c r="E329" s="377">
        <v>0</v>
      </c>
      <c r="F329" s="377">
        <v>0</v>
      </c>
      <c r="G329" s="377">
        <v>0</v>
      </c>
    </row>
    <row r="330" spans="2:7" x14ac:dyDescent="0.25">
      <c r="B330" s="542" t="s">
        <v>30</v>
      </c>
      <c r="C330" s="377">
        <v>0</v>
      </c>
      <c r="D330" s="377">
        <v>0</v>
      </c>
      <c r="E330" s="377">
        <v>0</v>
      </c>
      <c r="F330" s="377">
        <v>0</v>
      </c>
      <c r="G330" s="377">
        <v>0</v>
      </c>
    </row>
    <row r="331" spans="2:7" x14ac:dyDescent="0.25">
      <c r="B331" s="544" t="s">
        <v>31</v>
      </c>
      <c r="C331" s="377">
        <v>0</v>
      </c>
      <c r="D331" s="377">
        <v>0</v>
      </c>
      <c r="E331" s="377">
        <v>0</v>
      </c>
      <c r="F331" s="377">
        <v>0</v>
      </c>
      <c r="G331" s="377">
        <v>0</v>
      </c>
    </row>
    <row r="332" spans="2:7" x14ac:dyDescent="0.25">
      <c r="B332" s="544"/>
      <c r="C332" s="514"/>
      <c r="D332" s="507"/>
      <c r="E332" s="514"/>
      <c r="F332" s="507"/>
      <c r="G332" s="591"/>
    </row>
    <row r="333" spans="2:7" x14ac:dyDescent="0.25">
      <c r="B333" s="550" t="s">
        <v>0</v>
      </c>
      <c r="C333" s="468">
        <f>SUM(C320:C331)</f>
        <v>0</v>
      </c>
      <c r="D333" s="468">
        <f>SUM(D319:D331)</f>
        <v>0</v>
      </c>
      <c r="E333" s="468" t="str">
        <f>IFERROR(D333/C333,"")</f>
        <v/>
      </c>
      <c r="F333" s="533"/>
      <c r="G333" s="471"/>
    </row>
    <row r="334" spans="2:7" x14ac:dyDescent="0.25">
      <c r="B334" s="563"/>
      <c r="C334" s="432"/>
      <c r="D334" s="381"/>
      <c r="E334" s="531"/>
      <c r="F334" s="350"/>
      <c r="G334" s="341"/>
    </row>
    <row r="335" spans="2:7" x14ac:dyDescent="0.25">
      <c r="B335" s="564" t="s">
        <v>135</v>
      </c>
      <c r="C335" s="373">
        <f>+C317+C333</f>
        <v>30</v>
      </c>
      <c r="D335" s="374">
        <f>+D317+D333</f>
        <v>5599926232</v>
      </c>
      <c r="E335" s="373">
        <f>IFERROR(D335/C335,"")</f>
        <v>186664207.73333332</v>
      </c>
      <c r="F335" s="593">
        <f>IFERROR((($D317*F317+D333*F333))/$D335,"")</f>
        <v>157.75326459407546</v>
      </c>
      <c r="G335" s="594">
        <f>IFERROR((+($D317*G317+D333*G333))/$D335,"")</f>
        <v>5.6344949040219792</v>
      </c>
    </row>
    <row r="336" spans="2:7" x14ac:dyDescent="0.25">
      <c r="B336" s="565"/>
      <c r="C336" s="433"/>
      <c r="D336" s="376"/>
      <c r="E336" s="532"/>
      <c r="F336" s="354"/>
      <c r="G336" s="342"/>
    </row>
    <row r="337" spans="2:7" x14ac:dyDescent="0.25">
      <c r="B337" s="597"/>
      <c r="C337" s="383"/>
      <c r="D337" s="383"/>
      <c r="E337" s="314"/>
      <c r="F337" s="423"/>
      <c r="G337" s="403"/>
    </row>
    <row r="338" spans="2:7" x14ac:dyDescent="0.25">
      <c r="B338" s="284" t="s">
        <v>128</v>
      </c>
      <c r="C338" s="392"/>
      <c r="D338" s="392"/>
      <c r="E338" s="392"/>
      <c r="F338" s="392"/>
      <c r="G338" s="442"/>
    </row>
    <row r="339" spans="2:7" x14ac:dyDescent="0.25">
      <c r="B339" s="284" t="s">
        <v>129</v>
      </c>
      <c r="C339" s="392"/>
      <c r="D339" s="392"/>
      <c r="E339" s="392"/>
      <c r="F339" s="392"/>
      <c r="G339" s="442"/>
    </row>
    <row r="340" spans="2:7" x14ac:dyDescent="0.25">
      <c r="B340" s="284" t="s">
        <v>130</v>
      </c>
      <c r="C340" s="392"/>
      <c r="D340" s="392"/>
      <c r="E340" s="392"/>
      <c r="F340" s="392"/>
      <c r="G340" s="442"/>
    </row>
    <row r="341" spans="2:7" x14ac:dyDescent="0.25">
      <c r="B341" s="284" t="s">
        <v>131</v>
      </c>
      <c r="C341" s="392"/>
      <c r="D341" s="392"/>
      <c r="E341" s="392"/>
      <c r="F341" s="392"/>
      <c r="G341" s="442"/>
    </row>
    <row r="342" spans="2:7" x14ac:dyDescent="0.25">
      <c r="B342" s="284" t="s">
        <v>132</v>
      </c>
    </row>
    <row r="343" spans="2:7" x14ac:dyDescent="0.25">
      <c r="B343" s="605"/>
      <c r="C343" s="605"/>
      <c r="D343" s="605"/>
      <c r="E343" s="605"/>
      <c r="F343" s="605"/>
      <c r="G343" s="605"/>
    </row>
  </sheetData>
  <mergeCells count="2">
    <mergeCell ref="B6:B8"/>
    <mergeCell ref="B343:G34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D6D95-EC99-4248-8AAC-5665D7197FE6}">
  <dimension ref="A1:H343"/>
  <sheetViews>
    <sheetView showGridLines="0" topLeftCell="A165" zoomScale="85" zoomScaleNormal="85" workbookViewId="0">
      <selection activeCell="H307" sqref="H307"/>
    </sheetView>
  </sheetViews>
  <sheetFormatPr baseColWidth="10" defaultColWidth="10.88671875" defaultRowHeight="13.2" x14ac:dyDescent="0.25"/>
  <cols>
    <col min="1" max="1" width="1.33203125" style="592" customWidth="1"/>
    <col min="2" max="2" width="19.5546875" style="592" customWidth="1"/>
    <col min="3" max="3" width="11.6640625" style="347" customWidth="1"/>
    <col min="4" max="4" width="15.5546875" style="347" bestFit="1" customWidth="1"/>
    <col min="5" max="6" width="13.6640625" style="347" customWidth="1"/>
    <col min="7" max="7" width="12.6640625" style="437" bestFit="1" customWidth="1"/>
    <col min="8" max="16384" width="10.88671875" style="592"/>
  </cols>
  <sheetData>
    <row r="1" spans="2:7" ht="4.2" customHeight="1" x14ac:dyDescent="0.25"/>
    <row r="2" spans="2:7" x14ac:dyDescent="0.25">
      <c r="B2" s="538" t="s">
        <v>164</v>
      </c>
      <c r="C2" s="348"/>
      <c r="D2" s="348"/>
      <c r="E2" s="348"/>
      <c r="F2" s="404"/>
      <c r="G2" s="393"/>
    </row>
    <row r="3" spans="2:7" x14ac:dyDescent="0.25">
      <c r="B3" s="539" t="s">
        <v>167</v>
      </c>
      <c r="C3" s="348"/>
      <c r="D3" s="348"/>
      <c r="E3" s="348"/>
      <c r="F3" s="404"/>
      <c r="G3" s="393"/>
    </row>
    <row r="4" spans="2:7" ht="4.95" customHeight="1" x14ac:dyDescent="0.25">
      <c r="B4" s="540"/>
      <c r="C4" s="348"/>
      <c r="D4" s="348"/>
      <c r="E4" s="348"/>
      <c r="F4" s="404"/>
      <c r="G4" s="393"/>
    </row>
    <row r="5" spans="2:7" x14ac:dyDescent="0.25">
      <c r="B5" s="541" t="s">
        <v>120</v>
      </c>
      <c r="C5" s="348"/>
      <c r="D5" s="348"/>
      <c r="E5" s="348"/>
      <c r="F5" s="404"/>
      <c r="G5" s="393"/>
    </row>
    <row r="6" spans="2:7" x14ac:dyDescent="0.25">
      <c r="B6" s="606" t="s">
        <v>7</v>
      </c>
      <c r="C6" s="349" t="s">
        <v>51</v>
      </c>
      <c r="D6" s="349" t="s">
        <v>3</v>
      </c>
      <c r="E6" s="350" t="s">
        <v>11</v>
      </c>
      <c r="F6" s="405" t="s">
        <v>13</v>
      </c>
      <c r="G6" s="341" t="s">
        <v>15</v>
      </c>
    </row>
    <row r="7" spans="2:7" x14ac:dyDescent="0.25">
      <c r="B7" s="606"/>
      <c r="C7" s="351" t="s">
        <v>9</v>
      </c>
      <c r="D7" s="351" t="s">
        <v>50</v>
      </c>
      <c r="E7" s="352" t="s">
        <v>52</v>
      </c>
      <c r="F7" s="406" t="s">
        <v>52</v>
      </c>
      <c r="G7" s="448" t="s">
        <v>16</v>
      </c>
    </row>
    <row r="8" spans="2:7" x14ac:dyDescent="0.25">
      <c r="B8" s="606"/>
      <c r="C8" s="353" t="s">
        <v>4</v>
      </c>
      <c r="D8" s="353" t="s">
        <v>5</v>
      </c>
      <c r="E8" s="354" t="s">
        <v>6</v>
      </c>
      <c r="F8" s="407" t="s">
        <v>17</v>
      </c>
      <c r="G8" s="342" t="s">
        <v>18</v>
      </c>
    </row>
    <row r="9" spans="2:7" x14ac:dyDescent="0.25">
      <c r="B9" s="542"/>
      <c r="C9" s="355"/>
      <c r="D9" s="355"/>
      <c r="E9" s="93"/>
      <c r="F9" s="408"/>
      <c r="G9" s="424"/>
    </row>
    <row r="10" spans="2:7" x14ac:dyDescent="0.25">
      <c r="B10" s="543" t="s">
        <v>19</v>
      </c>
      <c r="C10" s="336"/>
      <c r="D10" s="356"/>
      <c r="E10" s="94"/>
      <c r="F10" s="408"/>
      <c r="G10" s="343"/>
    </row>
    <row r="11" spans="2:7" x14ac:dyDescent="0.25">
      <c r="B11" s="542" t="s">
        <v>20</v>
      </c>
      <c r="C11" s="357">
        <v>902</v>
      </c>
      <c r="D11" s="357">
        <v>1768831951</v>
      </c>
      <c r="E11" s="357">
        <v>1961011.0321507761</v>
      </c>
      <c r="F11" s="340">
        <v>56.192317148504515</v>
      </c>
      <c r="G11" s="443">
        <v>0.89463144495177649</v>
      </c>
    </row>
    <row r="12" spans="2:7" x14ac:dyDescent="0.25">
      <c r="B12" s="542" t="s">
        <v>21</v>
      </c>
      <c r="C12" s="216">
        <v>917</v>
      </c>
      <c r="D12" s="464">
        <v>1796022223</v>
      </c>
      <c r="E12" s="357">
        <v>1958584.757906216</v>
      </c>
      <c r="F12" s="340">
        <v>56.080976072087275</v>
      </c>
      <c r="G12" s="443">
        <v>0.89529490649849275</v>
      </c>
    </row>
    <row r="13" spans="2:7" x14ac:dyDescent="0.25">
      <c r="B13" s="542" t="s">
        <v>22</v>
      </c>
      <c r="C13" s="216">
        <v>1010</v>
      </c>
      <c r="D13" s="464">
        <v>2032606586</v>
      </c>
      <c r="E13" s="357">
        <v>2012481.7683168317</v>
      </c>
      <c r="F13" s="216">
        <v>55.944134027321311</v>
      </c>
      <c r="G13" s="465">
        <v>0.89409434575648861</v>
      </c>
    </row>
    <row r="14" spans="2:7" x14ac:dyDescent="0.25">
      <c r="B14" s="542" t="s">
        <v>23</v>
      </c>
      <c r="C14" s="216">
        <v>1005</v>
      </c>
      <c r="D14" s="464">
        <v>2035748289</v>
      </c>
      <c r="E14" s="357">
        <v>2025620.1880597016</v>
      </c>
      <c r="F14" s="216">
        <v>57.659900291337053</v>
      </c>
      <c r="G14" s="463">
        <v>0.89394512407226201</v>
      </c>
    </row>
    <row r="15" spans="2:7" x14ac:dyDescent="0.25">
      <c r="B15" s="542" t="s">
        <v>24</v>
      </c>
      <c r="C15" s="216">
        <v>424</v>
      </c>
      <c r="D15" s="464">
        <v>915152177</v>
      </c>
      <c r="E15" s="196">
        <v>2158377.7759433961</v>
      </c>
      <c r="F15" s="216">
        <v>57.062362270925355</v>
      </c>
      <c r="G15" s="463">
        <v>0.89245386621639433</v>
      </c>
    </row>
    <row r="16" spans="2:7" x14ac:dyDescent="0.25">
      <c r="B16" s="542" t="s">
        <v>25</v>
      </c>
      <c r="C16" s="216">
        <v>294</v>
      </c>
      <c r="D16" s="464">
        <v>627774591</v>
      </c>
      <c r="E16" s="196">
        <v>2135287.724489796</v>
      </c>
      <c r="F16" s="216">
        <v>57.218698284333719</v>
      </c>
      <c r="G16" s="463">
        <v>0.90885096784683339</v>
      </c>
    </row>
    <row r="17" spans="2:7" x14ac:dyDescent="0.25">
      <c r="B17" s="542" t="s">
        <v>26</v>
      </c>
      <c r="C17" s="330">
        <v>446</v>
      </c>
      <c r="D17" s="330">
        <v>944567513</v>
      </c>
      <c r="E17" s="330">
        <v>2117864.3789237668</v>
      </c>
      <c r="F17" s="446">
        <v>56.041651800912618</v>
      </c>
      <c r="G17" s="447">
        <v>0.92991179293289961</v>
      </c>
    </row>
    <row r="18" spans="2:7" x14ac:dyDescent="0.25">
      <c r="B18" s="542" t="s">
        <v>27</v>
      </c>
      <c r="C18" s="216">
        <v>615</v>
      </c>
      <c r="D18" s="464">
        <v>1413047912</v>
      </c>
      <c r="E18" s="330">
        <v>2297638.8813008131</v>
      </c>
      <c r="F18" s="216">
        <v>56.709849058536385</v>
      </c>
      <c r="G18" s="463">
        <v>0.93560373899763416</v>
      </c>
    </row>
    <row r="19" spans="2:7" x14ac:dyDescent="0.25">
      <c r="B19" s="542" t="s">
        <v>28</v>
      </c>
      <c r="C19" s="216">
        <v>860</v>
      </c>
      <c r="D19" s="464">
        <v>1961612862</v>
      </c>
      <c r="E19" s="330">
        <v>2280945.1883720933</v>
      </c>
      <c r="F19" s="216">
        <v>57.526685399047921</v>
      </c>
      <c r="G19" s="463">
        <v>0.93105826622072796</v>
      </c>
    </row>
    <row r="20" spans="2:7" x14ac:dyDescent="0.25">
      <c r="B20" s="542" t="s">
        <v>29</v>
      </c>
      <c r="C20" s="216">
        <v>932</v>
      </c>
      <c r="D20" s="464">
        <v>1965989248</v>
      </c>
      <c r="E20" s="330">
        <v>2109430.5236051502</v>
      </c>
      <c r="F20" s="216">
        <v>57.164865262782961</v>
      </c>
      <c r="G20" s="463">
        <v>0.9246426650447277</v>
      </c>
    </row>
    <row r="21" spans="2:7" x14ac:dyDescent="0.25">
      <c r="B21" s="542" t="s">
        <v>30</v>
      </c>
      <c r="C21" s="216">
        <v>1159</v>
      </c>
      <c r="D21" s="464">
        <v>2237911148</v>
      </c>
      <c r="E21" s="330">
        <v>1930898.3157894737</v>
      </c>
      <c r="F21" s="216">
        <v>57.189511431845283</v>
      </c>
      <c r="G21" s="463">
        <v>0.9684865226427658</v>
      </c>
    </row>
    <row r="22" spans="2:7" x14ac:dyDescent="0.25">
      <c r="B22" s="544" t="s">
        <v>31</v>
      </c>
      <c r="C22" s="491">
        <v>1921</v>
      </c>
      <c r="D22" s="391">
        <v>3865430312</v>
      </c>
      <c r="E22" s="357">
        <v>2012196.9349297241</v>
      </c>
      <c r="F22" s="491">
        <v>57.214980884125687</v>
      </c>
      <c r="G22" s="495">
        <v>0.99360187576445957</v>
      </c>
    </row>
    <row r="23" spans="2:7" x14ac:dyDescent="0.25">
      <c r="B23" s="542"/>
      <c r="C23" s="456"/>
      <c r="D23" s="456"/>
      <c r="E23" s="196"/>
      <c r="F23" s="466"/>
      <c r="G23" s="467"/>
    </row>
    <row r="24" spans="2:7" x14ac:dyDescent="0.25">
      <c r="B24" s="545" t="s">
        <v>0</v>
      </c>
      <c r="C24" s="468">
        <f>SUM(C11:C23)</f>
        <v>10485</v>
      </c>
      <c r="D24" s="468">
        <f>SUM(D11:D23)</f>
        <v>21564694812</v>
      </c>
      <c r="E24" s="469">
        <f>D24/C24</f>
        <v>2056718.6277539341</v>
      </c>
      <c r="F24" s="470">
        <f>(($D11*F11)+($D12*F12)+($D13*F13)+($D14*F14)+($D15*F15)+($D16*F16)+($D17*F17)+($D18*F18)+($D19*F19)+($D20*F20)+($D21*F21)+($D22*F22))/$D24</f>
        <v>56.889147984803856</v>
      </c>
      <c r="G24" s="471">
        <f>(($D11*G11)+($D12*G12)+($D13*G13)+($D14*G14)+($D15*G15)+($D16*G16)+($D17*G17)+($D18*G18)+($D19*G19)+($D20*G20)+($D21*G21)+($D22*G22))/$D24</f>
        <v>0.9305771653514463</v>
      </c>
    </row>
    <row r="25" spans="2:7" x14ac:dyDescent="0.25">
      <c r="B25" s="543"/>
      <c r="C25" s="472"/>
      <c r="D25" s="472"/>
      <c r="E25" s="473"/>
      <c r="F25" s="474"/>
      <c r="G25" s="475"/>
    </row>
    <row r="26" spans="2:7" x14ac:dyDescent="0.25">
      <c r="B26" s="543" t="s">
        <v>81</v>
      </c>
      <c r="C26" s="472"/>
      <c r="D26" s="472"/>
      <c r="E26" s="476"/>
      <c r="F26" s="474"/>
      <c r="G26" s="475"/>
    </row>
    <row r="27" spans="2:7" x14ac:dyDescent="0.25">
      <c r="B27" s="542" t="s">
        <v>20</v>
      </c>
      <c r="C27" s="337">
        <v>0</v>
      </c>
      <c r="D27" s="337">
        <v>0</v>
      </c>
      <c r="E27" s="337">
        <v>0</v>
      </c>
      <c r="F27" s="340">
        <v>0</v>
      </c>
      <c r="G27" s="438">
        <v>0</v>
      </c>
    </row>
    <row r="28" spans="2:7" x14ac:dyDescent="0.25">
      <c r="B28" s="542" t="s">
        <v>21</v>
      </c>
      <c r="C28" s="477">
        <v>0</v>
      </c>
      <c r="D28" s="478">
        <v>0</v>
      </c>
      <c r="E28" s="337">
        <v>0</v>
      </c>
      <c r="F28" s="216">
        <v>0</v>
      </c>
      <c r="G28" s="463">
        <v>0</v>
      </c>
    </row>
    <row r="29" spans="2:7" x14ac:dyDescent="0.25">
      <c r="B29" s="542" t="s">
        <v>22</v>
      </c>
      <c r="C29" s="477">
        <v>0</v>
      </c>
      <c r="D29" s="478">
        <v>0</v>
      </c>
      <c r="E29" s="337">
        <v>0</v>
      </c>
      <c r="F29" s="216">
        <v>0</v>
      </c>
      <c r="G29" s="463">
        <v>0</v>
      </c>
    </row>
    <row r="30" spans="2:7" x14ac:dyDescent="0.25">
      <c r="B30" s="542" t="s">
        <v>23</v>
      </c>
      <c r="C30" s="477">
        <v>0</v>
      </c>
      <c r="D30" s="478">
        <v>0</v>
      </c>
      <c r="E30" s="337">
        <v>0</v>
      </c>
      <c r="F30" s="216">
        <v>0</v>
      </c>
      <c r="G30" s="463">
        <v>0</v>
      </c>
    </row>
    <row r="31" spans="2:7" x14ac:dyDescent="0.25">
      <c r="B31" s="542" t="s">
        <v>24</v>
      </c>
      <c r="C31" s="477">
        <v>0</v>
      </c>
      <c r="D31" s="478">
        <v>0</v>
      </c>
      <c r="E31" s="337">
        <v>0</v>
      </c>
      <c r="F31" s="216">
        <v>0</v>
      </c>
      <c r="G31" s="463">
        <v>0</v>
      </c>
    </row>
    <row r="32" spans="2:7" x14ac:dyDescent="0.25">
      <c r="B32" s="542" t="s">
        <v>25</v>
      </c>
      <c r="C32" s="477">
        <v>0</v>
      </c>
      <c r="D32" s="478">
        <v>0</v>
      </c>
      <c r="E32" s="337">
        <v>0</v>
      </c>
      <c r="F32" s="216">
        <v>0</v>
      </c>
      <c r="G32" s="463">
        <v>0</v>
      </c>
    </row>
    <row r="33" spans="2:7" x14ac:dyDescent="0.25">
      <c r="B33" s="542" t="s">
        <v>26</v>
      </c>
      <c r="C33" s="477">
        <v>0</v>
      </c>
      <c r="D33" s="478">
        <v>0</v>
      </c>
      <c r="E33" s="337">
        <v>0</v>
      </c>
      <c r="F33" s="216">
        <v>0</v>
      </c>
      <c r="G33" s="463">
        <v>0</v>
      </c>
    </row>
    <row r="34" spans="2:7" x14ac:dyDescent="0.25">
      <c r="B34" s="542" t="s">
        <v>27</v>
      </c>
      <c r="C34" s="477">
        <v>0</v>
      </c>
      <c r="D34" s="478">
        <v>0</v>
      </c>
      <c r="E34" s="337">
        <v>0</v>
      </c>
      <c r="F34" s="216">
        <v>0</v>
      </c>
      <c r="G34" s="463">
        <v>0</v>
      </c>
    </row>
    <row r="35" spans="2:7" x14ac:dyDescent="0.25">
      <c r="B35" s="542" t="s">
        <v>28</v>
      </c>
      <c r="C35" s="477">
        <v>0</v>
      </c>
      <c r="D35" s="478">
        <v>0</v>
      </c>
      <c r="E35" s="337">
        <v>0</v>
      </c>
      <c r="F35" s="216">
        <v>0</v>
      </c>
      <c r="G35" s="463">
        <v>0</v>
      </c>
    </row>
    <row r="36" spans="2:7" x14ac:dyDescent="0.25">
      <c r="B36" s="542" t="s">
        <v>29</v>
      </c>
      <c r="C36" s="477">
        <v>0</v>
      </c>
      <c r="D36" s="478">
        <v>0</v>
      </c>
      <c r="E36" s="337">
        <v>0</v>
      </c>
      <c r="F36" s="216">
        <v>0</v>
      </c>
      <c r="G36" s="463">
        <v>0</v>
      </c>
    </row>
    <row r="37" spans="2:7" x14ac:dyDescent="0.25">
      <c r="B37" s="542" t="s">
        <v>30</v>
      </c>
      <c r="C37" s="477">
        <v>0</v>
      </c>
      <c r="D37" s="478">
        <v>0</v>
      </c>
      <c r="E37" s="337">
        <v>0</v>
      </c>
      <c r="F37" s="216">
        <v>0</v>
      </c>
      <c r="G37" s="463">
        <v>0</v>
      </c>
    </row>
    <row r="38" spans="2:7" x14ac:dyDescent="0.25">
      <c r="B38" s="542" t="s">
        <v>31</v>
      </c>
      <c r="C38" s="477">
        <v>0</v>
      </c>
      <c r="D38" s="478">
        <v>0</v>
      </c>
      <c r="E38" s="337">
        <v>0</v>
      </c>
      <c r="F38" s="216">
        <v>0</v>
      </c>
      <c r="G38" s="463">
        <v>0</v>
      </c>
    </row>
    <row r="39" spans="2:7" x14ac:dyDescent="0.25">
      <c r="B39" s="543"/>
      <c r="C39" s="456"/>
      <c r="D39" s="456"/>
      <c r="E39" s="196"/>
      <c r="F39" s="466"/>
      <c r="G39" s="467"/>
    </row>
    <row r="40" spans="2:7" x14ac:dyDescent="0.25">
      <c r="B40" s="545" t="s">
        <v>0</v>
      </c>
      <c r="C40" s="468"/>
      <c r="D40" s="468"/>
      <c r="E40" s="469"/>
      <c r="F40" s="470"/>
      <c r="G40" s="471"/>
    </row>
    <row r="41" spans="2:7" x14ac:dyDescent="0.25">
      <c r="B41" s="542"/>
      <c r="C41" s="356"/>
      <c r="D41" s="356"/>
      <c r="E41" s="94"/>
      <c r="F41" s="417"/>
      <c r="G41" s="343"/>
    </row>
    <row r="42" spans="2:7" x14ac:dyDescent="0.25">
      <c r="B42" s="543" t="s">
        <v>152</v>
      </c>
      <c r="C42" s="472"/>
      <c r="D42" s="472"/>
      <c r="E42" s="94"/>
      <c r="F42" s="462"/>
      <c r="G42" s="475"/>
    </row>
    <row r="43" spans="2:7" x14ac:dyDescent="0.25">
      <c r="B43" s="542" t="s">
        <v>20</v>
      </c>
      <c r="C43" s="357">
        <v>1430</v>
      </c>
      <c r="D43" s="357">
        <v>2216638646</v>
      </c>
      <c r="E43" s="357">
        <v>1550096.9552447551</v>
      </c>
      <c r="F43" s="340">
        <v>49.696563855270796</v>
      </c>
      <c r="G43" s="438">
        <v>0.6457091984761868</v>
      </c>
    </row>
    <row r="44" spans="2:7" x14ac:dyDescent="0.25">
      <c r="B44" s="542" t="s">
        <v>21</v>
      </c>
      <c r="C44" s="216">
        <v>1415</v>
      </c>
      <c r="D44" s="464">
        <v>2136019865</v>
      </c>
      <c r="E44" s="357">
        <v>1509554.6749116608</v>
      </c>
      <c r="F44" s="216">
        <v>50.556576401034548</v>
      </c>
      <c r="G44" s="463">
        <v>0.64990217396222572</v>
      </c>
    </row>
    <row r="45" spans="2:7" x14ac:dyDescent="0.25">
      <c r="B45" s="542" t="s">
        <v>22</v>
      </c>
      <c r="C45" s="216">
        <v>1945</v>
      </c>
      <c r="D45" s="464">
        <v>2934378103</v>
      </c>
      <c r="E45" s="357">
        <v>1508677.6879177378</v>
      </c>
      <c r="F45" s="216">
        <v>50.626467597383105</v>
      </c>
      <c r="G45" s="463">
        <v>0.67892648109431453</v>
      </c>
    </row>
    <row r="46" spans="2:7" x14ac:dyDescent="0.25">
      <c r="B46" s="542" t="s">
        <v>23</v>
      </c>
      <c r="C46" s="216">
        <v>1150</v>
      </c>
      <c r="D46" s="464">
        <v>1950441458</v>
      </c>
      <c r="E46" s="357">
        <v>1696036.0504347826</v>
      </c>
      <c r="F46" s="216">
        <v>51.62087626164476</v>
      </c>
      <c r="G46" s="463">
        <v>0.67672948149567069</v>
      </c>
    </row>
    <row r="47" spans="2:7" x14ac:dyDescent="0.25">
      <c r="B47" s="542" t="s">
        <v>24</v>
      </c>
      <c r="C47" s="216">
        <v>147</v>
      </c>
      <c r="D47" s="464">
        <v>291031018</v>
      </c>
      <c r="E47" s="196">
        <v>1979802.8435374149</v>
      </c>
      <c r="F47" s="216">
        <v>50.641725931082711</v>
      </c>
      <c r="G47" s="463">
        <v>0.68</v>
      </c>
    </row>
    <row r="48" spans="2:7" x14ac:dyDescent="0.25">
      <c r="B48" s="542" t="s">
        <v>25</v>
      </c>
      <c r="C48" s="216">
        <v>445</v>
      </c>
      <c r="D48" s="464">
        <v>893434299</v>
      </c>
      <c r="E48" s="196">
        <v>2007717.5258426967</v>
      </c>
      <c r="F48" s="216">
        <v>50.140600641972888</v>
      </c>
      <c r="G48" s="463">
        <v>0.68</v>
      </c>
    </row>
    <row r="49" spans="2:7" x14ac:dyDescent="0.25">
      <c r="B49" s="542" t="s">
        <v>26</v>
      </c>
      <c r="C49" s="330">
        <v>649</v>
      </c>
      <c r="D49" s="330">
        <v>1052195799</v>
      </c>
      <c r="E49" s="330">
        <v>1621257.0092449924</v>
      </c>
      <c r="F49" s="446">
        <v>51.296922758384824</v>
      </c>
      <c r="G49" s="447">
        <v>0.8024012461391703</v>
      </c>
    </row>
    <row r="50" spans="2:7" x14ac:dyDescent="0.25">
      <c r="B50" s="542" t="s">
        <v>27</v>
      </c>
      <c r="C50" s="216">
        <v>761</v>
      </c>
      <c r="D50" s="464">
        <v>1369987151</v>
      </c>
      <c r="E50" s="330">
        <v>1800245.9277266755</v>
      </c>
      <c r="F50" s="216">
        <v>50.265234435764427</v>
      </c>
      <c r="G50" s="463">
        <v>0.85142232508427373</v>
      </c>
    </row>
    <row r="51" spans="2:7" x14ac:dyDescent="0.25">
      <c r="B51" s="542" t="s">
        <v>28</v>
      </c>
      <c r="C51" s="216">
        <v>761</v>
      </c>
      <c r="D51" s="464">
        <v>1348006563</v>
      </c>
      <c r="E51" s="330">
        <v>1771362.1064388962</v>
      </c>
      <c r="F51" s="216">
        <v>50.74323843036067</v>
      </c>
      <c r="G51" s="463">
        <v>0.82820409849888843</v>
      </c>
    </row>
    <row r="52" spans="2:7" x14ac:dyDescent="0.25">
      <c r="B52" s="542" t="s">
        <v>29</v>
      </c>
      <c r="C52" s="216">
        <v>1095</v>
      </c>
      <c r="D52" s="464">
        <v>2319374593</v>
      </c>
      <c r="E52" s="330">
        <v>2118150.3132420089</v>
      </c>
      <c r="F52" s="216">
        <v>53.279037635383808</v>
      </c>
      <c r="G52" s="463">
        <v>0.79435371676506072</v>
      </c>
    </row>
    <row r="53" spans="2:7" x14ac:dyDescent="0.25">
      <c r="B53" s="542" t="s">
        <v>30</v>
      </c>
      <c r="C53" s="216">
        <v>1476</v>
      </c>
      <c r="D53" s="464">
        <v>2913911265</v>
      </c>
      <c r="E53" s="196">
        <v>1974194.6239837399</v>
      </c>
      <c r="F53" s="216">
        <v>53.43648833246128</v>
      </c>
      <c r="G53" s="463">
        <v>0.79448981601023461</v>
      </c>
    </row>
    <row r="54" spans="2:7" x14ac:dyDescent="0.25">
      <c r="B54" s="542" t="s">
        <v>31</v>
      </c>
      <c r="C54" s="216">
        <v>1792</v>
      </c>
      <c r="D54" s="464">
        <v>3120376750</v>
      </c>
      <c r="E54" s="196">
        <v>1741281.6685267857</v>
      </c>
      <c r="F54" s="216">
        <v>52.692328585963217</v>
      </c>
      <c r="G54" s="463">
        <v>0.86045217418056974</v>
      </c>
    </row>
    <row r="55" spans="2:7" x14ac:dyDescent="0.25">
      <c r="B55" s="549"/>
      <c r="C55" s="483"/>
      <c r="D55" s="484"/>
      <c r="E55" s="485"/>
      <c r="F55" s="486"/>
      <c r="G55" s="475"/>
    </row>
    <row r="56" spans="2:7" x14ac:dyDescent="0.25">
      <c r="B56" s="550" t="s">
        <v>0</v>
      </c>
      <c r="C56" s="468">
        <f>SUM(C43:C54)</f>
        <v>13066</v>
      </c>
      <c r="D56" s="468">
        <f>SUM(D43:D54)</f>
        <v>22545795510</v>
      </c>
      <c r="E56" s="469">
        <f>D56/C56</f>
        <v>1725531.5712536355</v>
      </c>
      <c r="F56" s="470">
        <f>(($D43*F43)+($D44*F44)+($D45*F45)+($D46*F46)+($D47*F47)+($D48*F48)+($D49*F49)+($D50*F50)+($D51*F51)+($D52*F52)+($D53*F53)+($D54*F54))/$D56</f>
        <v>51.533689041562674</v>
      </c>
      <c r="G56" s="471">
        <f>(($D43*G43)+($D44*G44)+($D45*G45)+($D46*G46)+($D47*G47)+($D48*G48)+($D49*G49)+($D50*G50)+($D51*G51)+($D52*G52)+($D53*G53)+($D54*G54))/$D56</f>
        <v>0.74988037568872623</v>
      </c>
    </row>
    <row r="57" spans="2:7" x14ac:dyDescent="0.25">
      <c r="B57" s="543"/>
      <c r="C57" s="472"/>
      <c r="D57" s="472"/>
      <c r="E57" s="476"/>
      <c r="F57" s="474"/>
      <c r="G57" s="475"/>
    </row>
    <row r="58" spans="2:7" x14ac:dyDescent="0.25">
      <c r="B58" s="543" t="s">
        <v>68</v>
      </c>
      <c r="C58" s="472"/>
      <c r="D58" s="472"/>
      <c r="E58" s="476"/>
      <c r="F58" s="474"/>
      <c r="G58" s="475"/>
    </row>
    <row r="59" spans="2:7" x14ac:dyDescent="0.25">
      <c r="B59" s="542" t="s">
        <v>20</v>
      </c>
      <c r="C59" s="357">
        <v>12</v>
      </c>
      <c r="D59" s="357">
        <v>9878400</v>
      </c>
      <c r="E59" s="357">
        <v>823200</v>
      </c>
      <c r="F59" s="340">
        <v>21.183673469387756</v>
      </c>
      <c r="G59" s="438">
        <v>0.96979591836734691</v>
      </c>
    </row>
    <row r="60" spans="2:7" x14ac:dyDescent="0.25">
      <c r="B60" s="542" t="s">
        <v>21</v>
      </c>
      <c r="C60" s="216">
        <v>12</v>
      </c>
      <c r="D60" s="464">
        <v>9324000</v>
      </c>
      <c r="E60" s="357">
        <v>777000</v>
      </c>
      <c r="F60" s="216">
        <v>27.481081081081083</v>
      </c>
      <c r="G60" s="463">
        <v>1.0345405405405406</v>
      </c>
    </row>
    <row r="61" spans="2:7" x14ac:dyDescent="0.25">
      <c r="B61" s="542" t="s">
        <v>22</v>
      </c>
      <c r="C61" s="216">
        <v>11</v>
      </c>
      <c r="D61" s="464">
        <v>8517600</v>
      </c>
      <c r="E61" s="357">
        <v>774327.27272727271</v>
      </c>
      <c r="F61" s="216">
        <v>23.644970414201183</v>
      </c>
      <c r="G61" s="463">
        <v>1.0176923076923077</v>
      </c>
    </row>
    <row r="62" spans="2:7" x14ac:dyDescent="0.25">
      <c r="B62" s="542" t="s">
        <v>23</v>
      </c>
      <c r="C62" s="216">
        <v>10</v>
      </c>
      <c r="D62" s="464">
        <v>6552000</v>
      </c>
      <c r="E62" s="357">
        <v>655200</v>
      </c>
      <c r="F62" s="216">
        <v>22.615384615384617</v>
      </c>
      <c r="G62" s="463">
        <v>0.99769230769230766</v>
      </c>
    </row>
    <row r="63" spans="2:7" x14ac:dyDescent="0.25">
      <c r="B63" s="542" t="s">
        <v>24</v>
      </c>
      <c r="C63" s="216">
        <v>0</v>
      </c>
      <c r="D63" s="216">
        <v>0</v>
      </c>
      <c r="E63" s="216">
        <v>0</v>
      </c>
      <c r="F63" s="216">
        <v>0</v>
      </c>
      <c r="G63" s="216">
        <v>0</v>
      </c>
    </row>
    <row r="64" spans="2:7" x14ac:dyDescent="0.25">
      <c r="B64" s="542" t="s">
        <v>25</v>
      </c>
      <c r="C64" s="491">
        <v>3</v>
      </c>
      <c r="D64" s="391">
        <v>2419200</v>
      </c>
      <c r="E64" s="357">
        <v>806400</v>
      </c>
      <c r="F64" s="491">
        <v>24.5</v>
      </c>
      <c r="G64" s="495">
        <v>1.0216666666666667</v>
      </c>
    </row>
    <row r="65" spans="2:7" x14ac:dyDescent="0.25">
      <c r="B65" s="542" t="s">
        <v>26</v>
      </c>
      <c r="C65" s="330">
        <v>8</v>
      </c>
      <c r="D65" s="330">
        <v>6249600</v>
      </c>
      <c r="E65" s="330">
        <v>781200</v>
      </c>
      <c r="F65" s="446">
        <v>17.806451612903224</v>
      </c>
      <c r="G65" s="447">
        <v>0.94612903225806455</v>
      </c>
    </row>
    <row r="66" spans="2:7" x14ac:dyDescent="0.25">
      <c r="B66" s="542" t="s">
        <v>27</v>
      </c>
      <c r="C66" s="216">
        <v>9</v>
      </c>
      <c r="D66" s="464">
        <v>5956540</v>
      </c>
      <c r="E66" s="330">
        <v>661837.77777777775</v>
      </c>
      <c r="F66" s="216">
        <v>21.253512945434768</v>
      </c>
      <c r="G66" s="463">
        <v>0.97245424357093213</v>
      </c>
    </row>
    <row r="67" spans="2:7" x14ac:dyDescent="0.25">
      <c r="B67" s="542" t="s">
        <v>28</v>
      </c>
      <c r="C67" s="491">
        <v>3</v>
      </c>
      <c r="D67" s="391">
        <v>1864800</v>
      </c>
      <c r="E67" s="330">
        <v>621600</v>
      </c>
      <c r="F67" s="491">
        <v>18.486486486486488</v>
      </c>
      <c r="G67" s="495">
        <v>0.92729729729729726</v>
      </c>
    </row>
    <row r="68" spans="2:7" x14ac:dyDescent="0.25">
      <c r="B68" s="542" t="s">
        <v>29</v>
      </c>
      <c r="C68" s="216">
        <v>6</v>
      </c>
      <c r="D68" s="464">
        <v>3780000</v>
      </c>
      <c r="E68" s="330">
        <v>630000</v>
      </c>
      <c r="F68" s="216">
        <v>19.2</v>
      </c>
      <c r="G68" s="463">
        <v>0.998</v>
      </c>
    </row>
    <row r="69" spans="2:7" x14ac:dyDescent="0.25">
      <c r="B69" s="542" t="s">
        <v>30</v>
      </c>
      <c r="C69" s="216">
        <v>12</v>
      </c>
      <c r="D69" s="464">
        <v>9051840</v>
      </c>
      <c r="E69" s="196">
        <v>754320</v>
      </c>
      <c r="F69" s="216">
        <v>18.570155902004455</v>
      </c>
      <c r="G69" s="463">
        <v>0.93033407572383076</v>
      </c>
    </row>
    <row r="70" spans="2:7" x14ac:dyDescent="0.25">
      <c r="B70" s="542" t="s">
        <v>31</v>
      </c>
      <c r="C70" s="216">
        <v>26</v>
      </c>
      <c r="D70" s="464">
        <v>16933893</v>
      </c>
      <c r="E70" s="196">
        <v>651303.57692307688</v>
      </c>
      <c r="F70" s="216">
        <v>22.208818610109322</v>
      </c>
      <c r="G70" s="463">
        <v>0.99101672545114106</v>
      </c>
    </row>
    <row r="71" spans="2:7" x14ac:dyDescent="0.25">
      <c r="B71" s="543"/>
      <c r="C71" s="484"/>
      <c r="D71" s="484"/>
      <c r="E71" s="198"/>
      <c r="F71" s="486"/>
      <c r="G71" s="475"/>
    </row>
    <row r="72" spans="2:7" x14ac:dyDescent="0.25">
      <c r="B72" s="545" t="s">
        <v>0</v>
      </c>
      <c r="C72" s="468">
        <f>SUM(C59:C71)</f>
        <v>112</v>
      </c>
      <c r="D72" s="468">
        <f>SUM(D59:D71)</f>
        <v>80527873</v>
      </c>
      <c r="E72" s="487">
        <f>D72/C72</f>
        <v>718998.86607142852</v>
      </c>
      <c r="F72" s="470">
        <f>(($D59*F59)+($D60*F60)+($D61*F61)+($D62*F62)+($D63*F63)+($D64*F64)+($D65*F65)+($D66*F66)+($D67*F67)+($D68*F68)+($D69*F69)+($D70*F70))/$D72</f>
        <v>21.898569679097324</v>
      </c>
      <c r="G72" s="471">
        <f>(($D59*G59)+($D60*G60)+($D61*G61)+($D62*G62)+($D63*G63)+($D64*G64)+($D65*G65)+($D66*G66)+($D67*G67)+($D68*G68)+($D69*G69)+($D70*G70))/$D72</f>
        <v>0.98491290077908811</v>
      </c>
    </row>
    <row r="73" spans="2:7" x14ac:dyDescent="0.25">
      <c r="B73" s="551"/>
      <c r="C73" s="488"/>
      <c r="D73" s="488"/>
      <c r="E73" s="489"/>
      <c r="F73" s="490"/>
      <c r="G73" s="424"/>
    </row>
    <row r="74" spans="2:7" x14ac:dyDescent="0.25">
      <c r="B74" s="543" t="s">
        <v>1</v>
      </c>
      <c r="C74" s="356"/>
      <c r="D74" s="356"/>
      <c r="E74" s="94"/>
      <c r="F74" s="417"/>
      <c r="G74" s="343"/>
    </row>
    <row r="75" spans="2:7" x14ac:dyDescent="0.25">
      <c r="B75" s="542" t="s">
        <v>20</v>
      </c>
      <c r="C75" s="357">
        <v>1004</v>
      </c>
      <c r="D75" s="357">
        <v>2336116159</v>
      </c>
      <c r="E75" s="357">
        <v>2326808.923306773</v>
      </c>
      <c r="F75" s="340">
        <v>58.20378273921267</v>
      </c>
      <c r="G75" s="438">
        <v>1.4100032722516689</v>
      </c>
    </row>
    <row r="76" spans="2:7" x14ac:dyDescent="0.25">
      <c r="B76" s="542" t="s">
        <v>21</v>
      </c>
      <c r="C76" s="216">
        <v>1017</v>
      </c>
      <c r="D76" s="464">
        <v>2299563940</v>
      </c>
      <c r="E76" s="357">
        <v>2261124.8180924286</v>
      </c>
      <c r="F76" s="216">
        <v>57.791793975513464</v>
      </c>
      <c r="G76" s="463">
        <v>1.4033542702448187</v>
      </c>
    </row>
    <row r="77" spans="2:7" x14ac:dyDescent="0.25">
      <c r="B77" s="542" t="s">
        <v>22</v>
      </c>
      <c r="C77" s="216">
        <v>1014</v>
      </c>
      <c r="D77" s="464">
        <v>2476502191</v>
      </c>
      <c r="E77" s="357">
        <v>2442309.8530571992</v>
      </c>
      <c r="F77" s="216">
        <v>58.522925326174281</v>
      </c>
      <c r="G77" s="463">
        <v>1.4152878685137411</v>
      </c>
    </row>
    <row r="78" spans="2:7" x14ac:dyDescent="0.25">
      <c r="B78" s="542" t="s">
        <v>23</v>
      </c>
      <c r="C78" s="216">
        <v>615</v>
      </c>
      <c r="D78" s="464">
        <v>1512578631</v>
      </c>
      <c r="E78" s="357">
        <v>2459477.4487804878</v>
      </c>
      <c r="F78" s="216">
        <v>58.338820792186638</v>
      </c>
      <c r="G78" s="463">
        <v>1.3515036843066441</v>
      </c>
    </row>
    <row r="79" spans="2:7" x14ac:dyDescent="0.25">
      <c r="B79" s="544" t="s">
        <v>24</v>
      </c>
      <c r="C79" s="491">
        <v>229</v>
      </c>
      <c r="D79" s="391">
        <v>801647009</v>
      </c>
      <c r="E79" s="357">
        <v>3500641.9606986898</v>
      </c>
      <c r="F79" s="491">
        <v>58.698749139847415</v>
      </c>
      <c r="G79" s="495">
        <v>1.0726820778919666</v>
      </c>
    </row>
    <row r="80" spans="2:7" x14ac:dyDescent="0.25">
      <c r="B80" s="544" t="s">
        <v>25</v>
      </c>
      <c r="C80" s="491">
        <v>187</v>
      </c>
      <c r="D80" s="391">
        <v>577533629</v>
      </c>
      <c r="E80" s="357">
        <v>3088415.1283422462</v>
      </c>
      <c r="F80" s="491">
        <v>58.737653166167405</v>
      </c>
      <c r="G80" s="495">
        <v>1.1944738701960504</v>
      </c>
    </row>
    <row r="81" spans="2:7" x14ac:dyDescent="0.25">
      <c r="B81" s="544" t="s">
        <v>26</v>
      </c>
      <c r="C81" s="330">
        <v>324</v>
      </c>
      <c r="D81" s="330">
        <v>960732026</v>
      </c>
      <c r="E81" s="330">
        <v>2965222.3024691357</v>
      </c>
      <c r="F81" s="446">
        <v>57.9440179794735</v>
      </c>
      <c r="G81" s="447">
        <v>1.1324325267574664</v>
      </c>
    </row>
    <row r="82" spans="2:7" x14ac:dyDescent="0.25">
      <c r="B82" s="542" t="s">
        <v>27</v>
      </c>
      <c r="C82" s="216">
        <v>465</v>
      </c>
      <c r="D82" s="464">
        <v>1253417975</v>
      </c>
      <c r="E82" s="196">
        <v>2695522.5268817204</v>
      </c>
      <c r="F82" s="216">
        <v>57.516464826507693</v>
      </c>
      <c r="G82" s="463">
        <v>1.2126728636869915</v>
      </c>
    </row>
    <row r="83" spans="2:7" x14ac:dyDescent="0.25">
      <c r="B83" s="542" t="s">
        <v>28</v>
      </c>
      <c r="C83" s="216">
        <v>446</v>
      </c>
      <c r="D83" s="464">
        <v>1267136579</v>
      </c>
      <c r="E83" s="196">
        <v>2841113.4058295963</v>
      </c>
      <c r="F83" s="216">
        <v>58.041894543082243</v>
      </c>
      <c r="G83" s="463">
        <v>1.2221058578011423</v>
      </c>
    </row>
    <row r="84" spans="2:7" x14ac:dyDescent="0.25">
      <c r="B84" s="552" t="s">
        <v>29</v>
      </c>
      <c r="C84" s="216">
        <v>307</v>
      </c>
      <c r="D84" s="464">
        <v>705836879</v>
      </c>
      <c r="E84" s="196">
        <v>2299142.9283387624</v>
      </c>
      <c r="F84" s="216">
        <v>56.478869835306526</v>
      </c>
      <c r="G84" s="463">
        <v>1.2423805525185656</v>
      </c>
    </row>
    <row r="85" spans="2:7" x14ac:dyDescent="0.25">
      <c r="B85" s="552" t="s">
        <v>30</v>
      </c>
      <c r="C85" s="216">
        <v>428</v>
      </c>
      <c r="D85" s="464">
        <v>952474172</v>
      </c>
      <c r="E85" s="196">
        <v>2225406.9439252336</v>
      </c>
      <c r="F85" s="216">
        <v>57.412778688974257</v>
      </c>
      <c r="G85" s="463">
        <v>1.2739142536455046</v>
      </c>
    </row>
    <row r="86" spans="2:7" x14ac:dyDescent="0.25">
      <c r="B86" s="552" t="s">
        <v>31</v>
      </c>
      <c r="C86" s="491">
        <v>1123</v>
      </c>
      <c r="D86" s="464">
        <v>2146791836</v>
      </c>
      <c r="E86" s="196">
        <v>1911657.9127337488</v>
      </c>
      <c r="F86" s="216">
        <v>57.433917938562537</v>
      </c>
      <c r="G86" s="463">
        <v>1.5554814123533867</v>
      </c>
    </row>
    <row r="87" spans="2:7" x14ac:dyDescent="0.25">
      <c r="B87" s="542"/>
      <c r="C87" s="456"/>
      <c r="D87" s="456"/>
      <c r="E87" s="196"/>
      <c r="F87" s="479"/>
      <c r="G87" s="492"/>
    </row>
    <row r="88" spans="2:7" x14ac:dyDescent="0.25">
      <c r="B88" s="545" t="s">
        <v>0</v>
      </c>
      <c r="C88" s="468">
        <f>SUM(C75:C87)</f>
        <v>7159</v>
      </c>
      <c r="D88" s="468">
        <f>SUM(D75:D87)</f>
        <v>17290331026</v>
      </c>
      <c r="E88" s="469">
        <f>D88/C88</f>
        <v>2415188.0187176978</v>
      </c>
      <c r="F88" s="470">
        <f>(($D75*F75)+($D76*F76)+($D77*F77)+($D78*F78)+($D79*F79)+($D80*F80)+($D81*F81)+($D82*F82)+($D83*F83)+($D84*F84)+($D85*F85)+($D86*F86))/$D88</f>
        <v>57.961594316557537</v>
      </c>
      <c r="G88" s="471">
        <f>(($D75*G75)+($D76*G76)+($D77*G77)+($D78*G78)+($D79*G79)+($D80*G80)+($D81*G81)+($D82*G82)+($D83*G83)+($D84*G84)+($D85*G85)+($D86*G86))/$D88</f>
        <v>1.3421445203237719</v>
      </c>
    </row>
    <row r="89" spans="2:7" x14ac:dyDescent="0.25">
      <c r="B89" s="543"/>
      <c r="C89" s="472"/>
      <c r="D89" s="472"/>
      <c r="E89" s="473"/>
      <c r="F89" s="474"/>
      <c r="G89" s="475"/>
    </row>
    <row r="90" spans="2:7" x14ac:dyDescent="0.25">
      <c r="B90" s="543" t="s">
        <v>73</v>
      </c>
      <c r="C90" s="493"/>
      <c r="D90" s="493"/>
      <c r="E90" s="476"/>
      <c r="F90" s="494"/>
      <c r="G90" s="475"/>
    </row>
    <row r="91" spans="2:7" x14ac:dyDescent="0.25">
      <c r="B91" s="542" t="s">
        <v>20</v>
      </c>
      <c r="C91" s="357">
        <v>89</v>
      </c>
      <c r="D91" s="357">
        <v>122764781</v>
      </c>
      <c r="E91" s="368">
        <v>1379379.5617977527</v>
      </c>
      <c r="F91" s="357">
        <v>52.503135031862271</v>
      </c>
      <c r="G91" s="438">
        <v>1.3</v>
      </c>
    </row>
    <row r="92" spans="2:7" x14ac:dyDescent="0.25">
      <c r="B92" s="542" t="s">
        <v>21</v>
      </c>
      <c r="C92" s="216">
        <v>67</v>
      </c>
      <c r="D92" s="464">
        <v>103483475</v>
      </c>
      <c r="E92" s="368">
        <v>1544529.4776119404</v>
      </c>
      <c r="F92" s="216">
        <v>54.348282853856617</v>
      </c>
      <c r="G92" s="463">
        <v>1.3</v>
      </c>
    </row>
    <row r="93" spans="2:7" x14ac:dyDescent="0.25">
      <c r="B93" s="542" t="s">
        <v>22</v>
      </c>
      <c r="C93" s="216">
        <v>50</v>
      </c>
      <c r="D93" s="464">
        <v>76477072</v>
      </c>
      <c r="E93" s="368">
        <v>1529541.44</v>
      </c>
      <c r="F93" s="216">
        <v>49.666364057452405</v>
      </c>
      <c r="G93" s="463">
        <v>1.3</v>
      </c>
    </row>
    <row r="94" spans="2:7" x14ac:dyDescent="0.25">
      <c r="B94" s="542" t="s">
        <v>23</v>
      </c>
      <c r="C94" s="216">
        <v>1</v>
      </c>
      <c r="D94" s="464">
        <v>1018425</v>
      </c>
      <c r="E94" s="368">
        <v>1018425</v>
      </c>
      <c r="F94" s="216">
        <v>60</v>
      </c>
      <c r="G94" s="463">
        <v>1.3</v>
      </c>
    </row>
    <row r="95" spans="2:7" x14ac:dyDescent="0.25">
      <c r="B95" s="542" t="s">
        <v>24</v>
      </c>
      <c r="C95" s="216">
        <v>10</v>
      </c>
      <c r="D95" s="464">
        <v>21244559</v>
      </c>
      <c r="E95" s="196">
        <v>2124455.9</v>
      </c>
      <c r="F95" s="216">
        <v>54.306760709883413</v>
      </c>
      <c r="G95" s="463">
        <v>1.3</v>
      </c>
    </row>
    <row r="96" spans="2:7" x14ac:dyDescent="0.25">
      <c r="B96" s="542" t="s">
        <v>25</v>
      </c>
      <c r="C96" s="216">
        <v>5</v>
      </c>
      <c r="D96" s="464">
        <v>4916153</v>
      </c>
      <c r="E96" s="196">
        <v>983230.6</v>
      </c>
      <c r="F96" s="216">
        <v>58.368608544119759</v>
      </c>
      <c r="G96" s="463">
        <v>1.3</v>
      </c>
    </row>
    <row r="97" spans="2:7" x14ac:dyDescent="0.25">
      <c r="B97" s="542" t="s">
        <v>26</v>
      </c>
      <c r="C97" s="330">
        <v>14</v>
      </c>
      <c r="D97" s="330">
        <v>27952888</v>
      </c>
      <c r="E97" s="281">
        <v>1996634.857142857</v>
      </c>
      <c r="F97" s="330">
        <v>50.644288489976418</v>
      </c>
      <c r="G97" s="447">
        <v>1.3</v>
      </c>
    </row>
    <row r="98" spans="2:7" x14ac:dyDescent="0.25">
      <c r="B98" s="542" t="s">
        <v>27</v>
      </c>
      <c r="C98" s="216">
        <v>12</v>
      </c>
      <c r="D98" s="464">
        <v>18244382</v>
      </c>
      <c r="E98" s="281">
        <v>1520365.1666666667</v>
      </c>
      <c r="F98" s="216">
        <v>53.84430385200222</v>
      </c>
      <c r="G98" s="463">
        <v>1.3</v>
      </c>
    </row>
    <row r="99" spans="2:7" x14ac:dyDescent="0.25">
      <c r="B99" s="542" t="s">
        <v>28</v>
      </c>
      <c r="C99" s="216">
        <v>16</v>
      </c>
      <c r="D99" s="464">
        <v>27440943</v>
      </c>
      <c r="E99" s="281">
        <v>1715058.9375</v>
      </c>
      <c r="F99" s="216">
        <v>57.148626852947437</v>
      </c>
      <c r="G99" s="463">
        <v>1.3</v>
      </c>
    </row>
    <row r="100" spans="2:7" x14ac:dyDescent="0.25">
      <c r="B100" s="542" t="s">
        <v>29</v>
      </c>
      <c r="C100" s="330">
        <v>15</v>
      </c>
      <c r="D100" s="330">
        <v>25397357</v>
      </c>
      <c r="E100" s="281">
        <v>1693157.1333333333</v>
      </c>
      <c r="F100" s="330">
        <v>49.62901123924037</v>
      </c>
      <c r="G100" s="447">
        <v>1.3</v>
      </c>
    </row>
    <row r="101" spans="2:7" x14ac:dyDescent="0.25">
      <c r="B101" s="542" t="s">
        <v>30</v>
      </c>
      <c r="C101" s="330">
        <v>30</v>
      </c>
      <c r="D101" s="330">
        <v>51302109</v>
      </c>
      <c r="E101" s="281">
        <v>1710070.3</v>
      </c>
      <c r="F101" s="330">
        <v>54.760329326811885</v>
      </c>
      <c r="G101" s="447">
        <v>1.3</v>
      </c>
    </row>
    <row r="102" spans="2:7" x14ac:dyDescent="0.25">
      <c r="B102" s="542" t="s">
        <v>31</v>
      </c>
      <c r="C102" s="491">
        <v>72</v>
      </c>
      <c r="D102" s="464">
        <v>135790855</v>
      </c>
      <c r="E102" s="196">
        <v>1885984.0972222222</v>
      </c>
      <c r="F102" s="216">
        <v>53.582719042456873</v>
      </c>
      <c r="G102" s="463">
        <v>1.3</v>
      </c>
    </row>
    <row r="103" spans="2:7" x14ac:dyDescent="0.25">
      <c r="B103" s="553"/>
      <c r="C103" s="369"/>
      <c r="D103" s="369"/>
      <c r="E103" s="370"/>
      <c r="F103" s="491"/>
      <c r="G103" s="495"/>
    </row>
    <row r="104" spans="2:7" x14ac:dyDescent="0.25">
      <c r="B104" s="545" t="s">
        <v>0</v>
      </c>
      <c r="C104" s="468">
        <f>SUM(C91:C102)</f>
        <v>381</v>
      </c>
      <c r="D104" s="468">
        <f>SUM(D91:D102)</f>
        <v>616032999</v>
      </c>
      <c r="E104" s="469">
        <f>D104/C104</f>
        <v>1616884.5118110236</v>
      </c>
      <c r="F104" s="470">
        <f>(($D91*F91)+($D92*F92)+($D93*F93)+($D94*F94)+($D95*F95)+($D96*F96)+($D97*F97)+($D98*F98)+($D99*F99)+($D100*F100)+($D101*F101)+($D102*F102))/$D104</f>
        <v>53.052080984382464</v>
      </c>
      <c r="G104" s="471">
        <f>(($D91*G91)+($D92*G92)+($D93*G93)+($D94*G94)+($D95*G95)+($D96*G96)+($D97*G97)+($D98*G98)+($D99*G99)+($D100*G100)+($D101*G101)+($D102*G102))/$D104</f>
        <v>1.3</v>
      </c>
    </row>
    <row r="105" spans="2:7" x14ac:dyDescent="0.25">
      <c r="B105" s="551"/>
      <c r="C105" s="488"/>
      <c r="D105" s="488"/>
      <c r="E105" s="489"/>
      <c r="F105" s="490"/>
      <c r="G105" s="424"/>
    </row>
    <row r="106" spans="2:7" x14ac:dyDescent="0.25">
      <c r="B106" s="543" t="s">
        <v>66</v>
      </c>
      <c r="C106" s="356"/>
      <c r="D106" s="356"/>
      <c r="E106" s="94"/>
      <c r="F106" s="417"/>
      <c r="G106" s="343"/>
    </row>
    <row r="107" spans="2:7" x14ac:dyDescent="0.25">
      <c r="B107" s="542" t="s">
        <v>20</v>
      </c>
      <c r="C107" s="357">
        <v>569</v>
      </c>
      <c r="D107" s="357">
        <v>1139163252</v>
      </c>
      <c r="E107" s="357">
        <v>2002044.3796133567</v>
      </c>
      <c r="F107" s="340">
        <v>73.684029157920904</v>
      </c>
      <c r="G107" s="438">
        <v>1.4904444271785551</v>
      </c>
    </row>
    <row r="108" spans="2:7" x14ac:dyDescent="0.25">
      <c r="B108" s="542" t="s">
        <v>21</v>
      </c>
      <c r="C108" s="491">
        <v>803</v>
      </c>
      <c r="D108" s="391">
        <v>1404722952</v>
      </c>
      <c r="E108" s="357">
        <v>1749343.6513075966</v>
      </c>
      <c r="F108" s="491">
        <v>74.228866014855285</v>
      </c>
      <c r="G108" s="495">
        <v>1.5190042341637484</v>
      </c>
    </row>
    <row r="109" spans="2:7" x14ac:dyDescent="0.25">
      <c r="B109" s="542" t="s">
        <v>22</v>
      </c>
      <c r="C109" s="216">
        <v>778</v>
      </c>
      <c r="D109" s="464">
        <v>1344818868</v>
      </c>
      <c r="E109" s="357">
        <v>1728558.9562982004</v>
      </c>
      <c r="F109" s="216">
        <v>72.515533815368812</v>
      </c>
      <c r="G109" s="463">
        <v>1.5095490610487181</v>
      </c>
    </row>
    <row r="110" spans="2:7" x14ac:dyDescent="0.25">
      <c r="B110" s="542" t="s">
        <v>23</v>
      </c>
      <c r="C110" s="216">
        <v>644</v>
      </c>
      <c r="D110" s="464">
        <v>1388504103</v>
      </c>
      <c r="E110" s="357">
        <v>2156062.2717391304</v>
      </c>
      <c r="F110" s="216">
        <v>79.630549091002578</v>
      </c>
      <c r="G110" s="463">
        <v>1.4600990268013634</v>
      </c>
    </row>
    <row r="111" spans="2:7" x14ac:dyDescent="0.25">
      <c r="B111" s="542" t="s">
        <v>24</v>
      </c>
      <c r="C111" s="216">
        <v>45</v>
      </c>
      <c r="D111" s="464">
        <v>15026325</v>
      </c>
      <c r="E111" s="196">
        <v>333918.33333333331</v>
      </c>
      <c r="F111" s="216">
        <v>11.519037089907213</v>
      </c>
      <c r="G111" s="463">
        <v>2.7919512914834463</v>
      </c>
    </row>
    <row r="112" spans="2:7" x14ac:dyDescent="0.25">
      <c r="B112" s="542" t="s">
        <v>25</v>
      </c>
      <c r="C112" s="216">
        <v>65</v>
      </c>
      <c r="D112" s="464">
        <v>21638469</v>
      </c>
      <c r="E112" s="196">
        <v>332899.5230769231</v>
      </c>
      <c r="F112" s="216">
        <v>13.525703736248623</v>
      </c>
      <c r="G112" s="463">
        <v>2.6515629834994332</v>
      </c>
    </row>
    <row r="113" spans="2:7" x14ac:dyDescent="0.25">
      <c r="B113" s="542" t="s">
        <v>26</v>
      </c>
      <c r="C113" s="330">
        <v>168</v>
      </c>
      <c r="D113" s="330">
        <v>229691627</v>
      </c>
      <c r="E113" s="330">
        <v>1367212.0654761905</v>
      </c>
      <c r="F113" s="446">
        <v>77.483194409171915</v>
      </c>
      <c r="G113" s="447">
        <v>1.6713222544241892</v>
      </c>
    </row>
    <row r="114" spans="2:7" x14ac:dyDescent="0.25">
      <c r="B114" s="542" t="s">
        <v>27</v>
      </c>
      <c r="C114" s="216">
        <v>375</v>
      </c>
      <c r="D114" s="464">
        <v>736187512</v>
      </c>
      <c r="E114" s="330">
        <v>1963166.6986666666</v>
      </c>
      <c r="F114" s="216">
        <v>67.464944720496703</v>
      </c>
      <c r="G114" s="463">
        <v>1.4480258871601179</v>
      </c>
    </row>
    <row r="115" spans="2:7" x14ac:dyDescent="0.25">
      <c r="B115" s="542" t="s">
        <v>28</v>
      </c>
      <c r="C115" s="216">
        <v>262</v>
      </c>
      <c r="D115" s="464">
        <v>539207709</v>
      </c>
      <c r="E115" s="330">
        <v>2058044.6908396946</v>
      </c>
      <c r="F115" s="216">
        <v>73.424507016831242</v>
      </c>
      <c r="G115" s="463">
        <v>1.4722311812867646</v>
      </c>
    </row>
    <row r="116" spans="2:7" x14ac:dyDescent="0.25">
      <c r="B116" s="542" t="s">
        <v>29</v>
      </c>
      <c r="C116" s="216">
        <v>342</v>
      </c>
      <c r="D116" s="464">
        <v>593240668</v>
      </c>
      <c r="E116" s="330">
        <v>1734621.8362573099</v>
      </c>
      <c r="F116" s="216">
        <v>66.086623781497053</v>
      </c>
      <c r="G116" s="463">
        <v>1.5473509306850151</v>
      </c>
    </row>
    <row r="117" spans="2:7" x14ac:dyDescent="0.25">
      <c r="B117" s="542" t="s">
        <v>30</v>
      </c>
      <c r="C117" s="462">
        <v>332</v>
      </c>
      <c r="D117" s="462">
        <v>547810727</v>
      </c>
      <c r="E117" s="462">
        <v>1650032.3102409639</v>
      </c>
      <c r="F117" s="462">
        <v>64.703336931918088</v>
      </c>
      <c r="G117" s="463">
        <v>1.5531301859483302</v>
      </c>
    </row>
    <row r="118" spans="2:7" x14ac:dyDescent="0.25">
      <c r="B118" s="542" t="s">
        <v>31</v>
      </c>
      <c r="C118" s="216">
        <v>526</v>
      </c>
      <c r="D118" s="464">
        <v>850664286</v>
      </c>
      <c r="E118" s="196">
        <v>1617232.4828897337</v>
      </c>
      <c r="F118" s="216">
        <v>66.175561986623705</v>
      </c>
      <c r="G118" s="463">
        <v>1.5384844649514298</v>
      </c>
    </row>
    <row r="119" spans="2:7" x14ac:dyDescent="0.25">
      <c r="B119" s="542"/>
      <c r="C119" s="456"/>
      <c r="D119" s="456"/>
      <c r="E119" s="196"/>
      <c r="F119" s="479"/>
      <c r="G119" s="492"/>
    </row>
    <row r="120" spans="2:7" x14ac:dyDescent="0.25">
      <c r="B120" s="545" t="s">
        <v>0</v>
      </c>
      <c r="C120" s="468">
        <f>SUM(C107:C119)</f>
        <v>4909</v>
      </c>
      <c r="D120" s="468">
        <f t="shared" ref="D120" si="0">SUM(D107:D119)</f>
        <v>8810676498</v>
      </c>
      <c r="E120" s="469">
        <f>D120/C120</f>
        <v>1794800.671827256</v>
      </c>
      <c r="F120" s="470">
        <f>(($D107*F107)+($D108*F108)+($D109*F109)+($D110*F110)+($D111*F111)+($D112*F112)+($D113*F113)+($D114*F114)+($D115*F115)+($D116*F116)+($D117*F117)+($D118*F118))/$D120</f>
        <v>72.044557513386067</v>
      </c>
      <c r="G120" s="471">
        <f>(($D107*G107)+($D108*G108)+($D109*G109)+($D110*G110)+($D111*G111)+($D112*G112)+($D113*G113)+($D114*G114)+($D115*G115)+($D116*G116)+($D117*G117)+($D118*G118))/$D120</f>
        <v>1.5106268043964899</v>
      </c>
    </row>
    <row r="121" spans="2:7" x14ac:dyDescent="0.25">
      <c r="B121" s="551"/>
      <c r="C121" s="488"/>
      <c r="D121" s="488"/>
      <c r="E121" s="489"/>
      <c r="F121" s="490"/>
      <c r="G121" s="424"/>
    </row>
    <row r="122" spans="2:7" x14ac:dyDescent="0.25">
      <c r="B122" s="543" t="s">
        <v>59</v>
      </c>
      <c r="C122" s="356"/>
      <c r="D122" s="356"/>
      <c r="E122" s="94"/>
      <c r="F122" s="417"/>
      <c r="G122" s="343"/>
    </row>
    <row r="123" spans="2:7" x14ac:dyDescent="0.25">
      <c r="B123" s="542" t="s">
        <v>20</v>
      </c>
      <c r="C123" s="357">
        <v>313</v>
      </c>
      <c r="D123" s="357">
        <v>629326991</v>
      </c>
      <c r="E123" s="357">
        <v>2010629.3642172525</v>
      </c>
      <c r="F123" s="340">
        <v>53.729646037063105</v>
      </c>
      <c r="G123" s="438">
        <v>1.1788771198596184</v>
      </c>
    </row>
    <row r="124" spans="2:7" x14ac:dyDescent="0.25">
      <c r="B124" s="542" t="s">
        <v>21</v>
      </c>
      <c r="C124" s="216">
        <v>294</v>
      </c>
      <c r="D124" s="464">
        <v>614270871</v>
      </c>
      <c r="E124" s="357">
        <v>2089356.7040816327</v>
      </c>
      <c r="F124" s="216">
        <v>54.993631830541418</v>
      </c>
      <c r="G124" s="463">
        <v>1.175165706986617</v>
      </c>
    </row>
    <row r="125" spans="2:7" x14ac:dyDescent="0.25">
      <c r="B125" s="542" t="s">
        <v>22</v>
      </c>
      <c r="C125" s="216">
        <v>276</v>
      </c>
      <c r="D125" s="464">
        <v>579662290</v>
      </c>
      <c r="E125" s="357">
        <v>2100225.6884057969</v>
      </c>
      <c r="F125" s="216">
        <v>53.823746890624882</v>
      </c>
      <c r="G125" s="463">
        <v>1.1743675782324912</v>
      </c>
    </row>
    <row r="126" spans="2:7" x14ac:dyDescent="0.25">
      <c r="B126" s="542" t="s">
        <v>23</v>
      </c>
      <c r="C126" s="216">
        <v>159</v>
      </c>
      <c r="D126" s="464">
        <v>310372560</v>
      </c>
      <c r="E126" s="357">
        <v>1952028.6792452831</v>
      </c>
      <c r="F126" s="216">
        <v>54.702548060305332</v>
      </c>
      <c r="G126" s="463">
        <v>1.1883021762619737</v>
      </c>
    </row>
    <row r="127" spans="2:7" x14ac:dyDescent="0.25">
      <c r="B127" s="542" t="s">
        <v>24</v>
      </c>
      <c r="C127" s="216">
        <v>58</v>
      </c>
      <c r="D127" s="464">
        <v>141913123</v>
      </c>
      <c r="E127" s="196">
        <v>2446777.9827586208</v>
      </c>
      <c r="F127" s="216">
        <v>55.253179623141691</v>
      </c>
      <c r="G127" s="463">
        <v>1.1581924167788205</v>
      </c>
    </row>
    <row r="128" spans="2:7" x14ac:dyDescent="0.25">
      <c r="B128" s="542" t="s">
        <v>25</v>
      </c>
      <c r="C128" s="216">
        <v>49</v>
      </c>
      <c r="D128" s="464">
        <v>129206433</v>
      </c>
      <c r="E128" s="196">
        <v>2636865.9795918367</v>
      </c>
      <c r="F128" s="216">
        <v>54.181955290105407</v>
      </c>
      <c r="G128" s="463">
        <v>1.1734795341033832</v>
      </c>
    </row>
    <row r="129" spans="2:7" x14ac:dyDescent="0.25">
      <c r="B129" s="542" t="s">
        <v>26</v>
      </c>
      <c r="C129" s="330">
        <v>77</v>
      </c>
      <c r="D129" s="330">
        <v>160447550</v>
      </c>
      <c r="E129" s="330">
        <v>2083734.4155844157</v>
      </c>
      <c r="F129" s="446">
        <v>51.951781875136142</v>
      </c>
      <c r="G129" s="447">
        <v>1.1712105223794318</v>
      </c>
    </row>
    <row r="130" spans="2:7" x14ac:dyDescent="0.25">
      <c r="B130" s="542" t="s">
        <v>27</v>
      </c>
      <c r="C130" s="216">
        <v>124</v>
      </c>
      <c r="D130" s="464">
        <v>289815770</v>
      </c>
      <c r="E130" s="330">
        <v>2337223.9516129033</v>
      </c>
      <c r="F130" s="216">
        <v>54.414579220447528</v>
      </c>
      <c r="G130" s="463">
        <v>1.1622760364282454</v>
      </c>
    </row>
    <row r="131" spans="2:7" x14ac:dyDescent="0.25">
      <c r="B131" s="542" t="s">
        <v>28</v>
      </c>
      <c r="C131" s="216">
        <v>122</v>
      </c>
      <c r="D131" s="464">
        <v>268570839</v>
      </c>
      <c r="E131" s="330">
        <v>2201400.319672131</v>
      </c>
      <c r="F131" s="216">
        <v>53.542066627717539</v>
      </c>
      <c r="G131" s="463">
        <v>1.1878535718466441</v>
      </c>
    </row>
    <row r="132" spans="2:7" x14ac:dyDescent="0.25">
      <c r="B132" s="552" t="s">
        <v>29</v>
      </c>
      <c r="C132" s="216">
        <v>133</v>
      </c>
      <c r="D132" s="464">
        <v>296933559</v>
      </c>
      <c r="E132" s="330">
        <v>2232583.1503759399</v>
      </c>
      <c r="F132" s="216">
        <v>54.856721897170267</v>
      </c>
      <c r="G132" s="463">
        <v>1.172937708600327</v>
      </c>
    </row>
    <row r="133" spans="2:7" x14ac:dyDescent="0.25">
      <c r="B133" s="552" t="s">
        <v>30</v>
      </c>
      <c r="C133" s="216">
        <v>161</v>
      </c>
      <c r="D133" s="464">
        <v>402543696</v>
      </c>
      <c r="E133" s="196">
        <v>2500271.4037267081</v>
      </c>
      <c r="F133" s="216">
        <v>54.858172505078805</v>
      </c>
      <c r="G133" s="463">
        <v>1.1671713958476697</v>
      </c>
    </row>
    <row r="134" spans="2:7" x14ac:dyDescent="0.25">
      <c r="B134" s="542" t="s">
        <v>31</v>
      </c>
      <c r="C134" s="216">
        <v>338</v>
      </c>
      <c r="D134" s="464">
        <v>712695860</v>
      </c>
      <c r="E134" s="196">
        <v>2108567.6331360945</v>
      </c>
      <c r="F134" s="216">
        <v>56.11871314644651</v>
      </c>
      <c r="G134" s="463">
        <v>1.177724182023451</v>
      </c>
    </row>
    <row r="135" spans="2:7" x14ac:dyDescent="0.25">
      <c r="B135" s="542"/>
      <c r="C135" s="456"/>
      <c r="D135" s="456"/>
      <c r="E135" s="196"/>
      <c r="F135" s="479"/>
      <c r="G135" s="492"/>
    </row>
    <row r="136" spans="2:7" x14ac:dyDescent="0.25">
      <c r="B136" s="545" t="s">
        <v>0</v>
      </c>
      <c r="C136" s="468">
        <f>SUM(C123:C135)</f>
        <v>2104</v>
      </c>
      <c r="D136" s="468">
        <f>SUM(D123:D135)</f>
        <v>4535759542</v>
      </c>
      <c r="E136" s="469">
        <f>D136/C136</f>
        <v>2155779.25</v>
      </c>
      <c r="F136" s="470">
        <f>(($D123*F123)+($D124*F124)+($D125*F125)+($D126*F126)+($D127*F127)+($D128*F128)+($D129*F129)+($D130*F130)+($D131*F131)+($D132*F132)+($D133*F133)+($D134*F134))/$D136</f>
        <v>54.559074345877221</v>
      </c>
      <c r="G136" s="471">
        <f>(($D123*G123)+($D124*G124)+($D125*G125)+($D126*G126)+($D127*G127)+($D128*G128)+($D129*G129)+($D130*G130)+($D131*G131)+($D132*G132)+($D133*G133)+($D134*G134))/$D136</f>
        <v>1.1752329059422613</v>
      </c>
    </row>
    <row r="137" spans="2:7" x14ac:dyDescent="0.25">
      <c r="B137" s="542"/>
      <c r="C137" s="355"/>
      <c r="D137" s="355"/>
      <c r="E137" s="93"/>
      <c r="F137" s="417"/>
      <c r="G137" s="343"/>
    </row>
    <row r="138" spans="2:7" x14ac:dyDescent="0.25">
      <c r="B138" s="543" t="s">
        <v>83</v>
      </c>
      <c r="C138" s="356"/>
      <c r="D138" s="356"/>
      <c r="E138" s="94"/>
      <c r="F138" s="417"/>
      <c r="G138" s="343"/>
    </row>
    <row r="139" spans="2:7" x14ac:dyDescent="0.25">
      <c r="B139" s="542" t="s">
        <v>20</v>
      </c>
      <c r="C139" s="357">
        <v>63</v>
      </c>
      <c r="D139" s="357">
        <v>47238415</v>
      </c>
      <c r="E139" s="357">
        <v>749816.11111111112</v>
      </c>
      <c r="F139" s="340">
        <v>32.145406974387264</v>
      </c>
      <c r="G139" s="438">
        <v>0.8</v>
      </c>
    </row>
    <row r="140" spans="2:7" x14ac:dyDescent="0.25">
      <c r="B140" s="544" t="s">
        <v>21</v>
      </c>
      <c r="C140" s="491">
        <v>66</v>
      </c>
      <c r="D140" s="391">
        <v>45162098</v>
      </c>
      <c r="E140" s="357">
        <v>684274.21212121216</v>
      </c>
      <c r="F140" s="491">
        <v>30.027480964236869</v>
      </c>
      <c r="G140" s="495">
        <v>0.8</v>
      </c>
    </row>
    <row r="141" spans="2:7" x14ac:dyDescent="0.25">
      <c r="B141" s="542" t="s">
        <v>22</v>
      </c>
      <c r="C141" s="491">
        <v>35</v>
      </c>
      <c r="D141" s="391">
        <v>28735122</v>
      </c>
      <c r="E141" s="357">
        <v>821003.48571428575</v>
      </c>
      <c r="F141" s="491">
        <v>30.395054525956077</v>
      </c>
      <c r="G141" s="495">
        <v>0.8</v>
      </c>
    </row>
    <row r="142" spans="2:7" x14ac:dyDescent="0.25">
      <c r="B142" s="544" t="s">
        <v>23</v>
      </c>
      <c r="C142" s="491">
        <v>18</v>
      </c>
      <c r="D142" s="391">
        <v>57486544</v>
      </c>
      <c r="E142" s="357">
        <v>3193696.888888889</v>
      </c>
      <c r="F142" s="491">
        <v>54.704699520639124</v>
      </c>
      <c r="G142" s="495">
        <v>0.95945679392380934</v>
      </c>
    </row>
    <row r="143" spans="2:7" x14ac:dyDescent="0.25">
      <c r="B143" s="542" t="s">
        <v>24</v>
      </c>
      <c r="C143" s="216">
        <v>8</v>
      </c>
      <c r="D143" s="464">
        <v>6979155</v>
      </c>
      <c r="E143" s="196">
        <v>872394.375</v>
      </c>
      <c r="F143" s="216">
        <v>33.299845038546927</v>
      </c>
      <c r="G143" s="463">
        <v>0.8</v>
      </c>
    </row>
    <row r="144" spans="2:7" x14ac:dyDescent="0.25">
      <c r="B144" s="542" t="s">
        <v>25</v>
      </c>
      <c r="C144" s="216">
        <v>2</v>
      </c>
      <c r="D144" s="464">
        <v>2021634</v>
      </c>
      <c r="E144" s="196">
        <v>1010817</v>
      </c>
      <c r="F144" s="216">
        <v>36</v>
      </c>
      <c r="G144" s="463">
        <v>0.8</v>
      </c>
    </row>
    <row r="145" spans="2:7" x14ac:dyDescent="0.25">
      <c r="B145" s="542" t="s">
        <v>26</v>
      </c>
      <c r="C145" s="330">
        <v>13</v>
      </c>
      <c r="D145" s="330">
        <v>48325562</v>
      </c>
      <c r="E145" s="330">
        <v>3717350.923076923</v>
      </c>
      <c r="F145" s="446">
        <v>56.657834874222466</v>
      </c>
      <c r="G145" s="447">
        <v>0.97508373725689934</v>
      </c>
    </row>
    <row r="146" spans="2:7" x14ac:dyDescent="0.25">
      <c r="B146" s="542" t="s">
        <v>27</v>
      </c>
      <c r="C146" s="216">
        <v>7</v>
      </c>
      <c r="D146" s="464">
        <v>4304260</v>
      </c>
      <c r="E146" s="330">
        <v>614894.28571428568</v>
      </c>
      <c r="F146" s="216">
        <v>25.502614619005357</v>
      </c>
      <c r="G146" s="463">
        <v>0.8</v>
      </c>
    </row>
    <row r="147" spans="2:7" x14ac:dyDescent="0.25">
      <c r="B147" s="542" t="s">
        <v>28</v>
      </c>
      <c r="C147" s="216">
        <v>15</v>
      </c>
      <c r="D147" s="464">
        <v>12425836</v>
      </c>
      <c r="E147" s="330">
        <v>828389.06666666665</v>
      </c>
      <c r="F147" s="216">
        <v>33.475613713234267</v>
      </c>
      <c r="G147" s="463">
        <v>0.8</v>
      </c>
    </row>
    <row r="148" spans="2:7" x14ac:dyDescent="0.25">
      <c r="B148" s="552" t="s">
        <v>29</v>
      </c>
      <c r="C148" s="216">
        <v>18</v>
      </c>
      <c r="D148" s="464">
        <v>14596131</v>
      </c>
      <c r="E148" s="330">
        <v>810896.16666666663</v>
      </c>
      <c r="F148" s="216">
        <v>31.192769371554697</v>
      </c>
      <c r="G148" s="463">
        <v>0.8</v>
      </c>
    </row>
    <row r="149" spans="2:7" x14ac:dyDescent="0.25">
      <c r="B149" s="552" t="s">
        <v>30</v>
      </c>
      <c r="C149" s="216">
        <v>34</v>
      </c>
      <c r="D149" s="464">
        <v>31644271</v>
      </c>
      <c r="E149" s="196">
        <v>930713.8529411765</v>
      </c>
      <c r="F149" s="216">
        <v>33.572185056814867</v>
      </c>
      <c r="G149" s="463">
        <v>0.8</v>
      </c>
    </row>
    <row r="150" spans="2:7" x14ac:dyDescent="0.25">
      <c r="B150" s="542" t="s">
        <v>31</v>
      </c>
      <c r="C150" s="491">
        <v>109</v>
      </c>
      <c r="D150" s="391">
        <v>87119395</v>
      </c>
      <c r="E150" s="357">
        <v>799260.504587156</v>
      </c>
      <c r="F150" s="491">
        <v>32.293771553395203</v>
      </c>
      <c r="G150" s="495">
        <v>0.8</v>
      </c>
    </row>
    <row r="151" spans="2:7" x14ac:dyDescent="0.25">
      <c r="B151" s="542"/>
      <c r="C151" s="456"/>
      <c r="D151" s="456"/>
      <c r="E151" s="196"/>
      <c r="F151" s="479"/>
      <c r="G151" s="467"/>
    </row>
    <row r="152" spans="2:7" x14ac:dyDescent="0.25">
      <c r="B152" s="545" t="s">
        <v>0</v>
      </c>
      <c r="C152" s="468">
        <f>SUM(C139:C151)</f>
        <v>388</v>
      </c>
      <c r="D152" s="468">
        <f>SUM(D139:D151)</f>
        <v>386038423</v>
      </c>
      <c r="E152" s="469">
        <f>D152/C152</f>
        <v>994944.38917525776</v>
      </c>
      <c r="F152" s="470">
        <f>(($D139*F139)+($D140*F140)+($D141*F141)+($D142*F142)+($D143*F143)+($D144*F144)+($D145*F145)+($D146*F146)+($D147*F147)+($D148*F148)+($D149*F149)+($D150*F150))/$D152</f>
        <v>38.319513145975108</v>
      </c>
      <c r="G152" s="471">
        <f>(($D139*G139)+($D140*G140)+($D141*G141)+($D142*G142)+($D143*G143)+($D144*G144)+($D145*G145)+($D146*G146)+($D147*G147)+($D148*G148)+($D149*G149)+($D150*G150))/$D152</f>
        <v>0.84566291578701214</v>
      </c>
    </row>
    <row r="153" spans="2:7" x14ac:dyDescent="0.25">
      <c r="B153" s="542"/>
      <c r="C153" s="355"/>
      <c r="D153" s="355"/>
      <c r="E153" s="93"/>
      <c r="F153" s="417"/>
      <c r="G153" s="343"/>
    </row>
    <row r="154" spans="2:7" x14ac:dyDescent="0.25">
      <c r="B154" s="554" t="s">
        <v>86</v>
      </c>
      <c r="C154" s="356"/>
      <c r="D154" s="356"/>
      <c r="E154" s="94"/>
      <c r="F154" s="417"/>
      <c r="G154" s="343"/>
    </row>
    <row r="155" spans="2:7" x14ac:dyDescent="0.25">
      <c r="B155" s="542" t="s">
        <v>20</v>
      </c>
      <c r="C155" s="357">
        <v>214</v>
      </c>
      <c r="D155" s="357">
        <v>515562357</v>
      </c>
      <c r="E155" s="357">
        <v>2409169.8925233646</v>
      </c>
      <c r="F155" s="340">
        <v>57.361475283192561</v>
      </c>
      <c r="G155" s="438">
        <v>0.65</v>
      </c>
    </row>
    <row r="156" spans="2:7" x14ac:dyDescent="0.25">
      <c r="B156" s="544" t="s">
        <v>21</v>
      </c>
      <c r="C156" s="491">
        <v>208</v>
      </c>
      <c r="D156" s="391">
        <v>490717490</v>
      </c>
      <c r="E156" s="357">
        <v>2359218.701923077</v>
      </c>
      <c r="F156" s="491">
        <v>57.672221795069909</v>
      </c>
      <c r="G156" s="495">
        <v>0.65</v>
      </c>
    </row>
    <row r="157" spans="2:7" x14ac:dyDescent="0.25">
      <c r="B157" s="542" t="s">
        <v>22</v>
      </c>
      <c r="C157" s="216">
        <v>210</v>
      </c>
      <c r="D157" s="464">
        <v>512082133</v>
      </c>
      <c r="E157" s="357">
        <v>2438486.3476190474</v>
      </c>
      <c r="F157" s="216">
        <v>57.58487047818948</v>
      </c>
      <c r="G157" s="463">
        <v>0.65</v>
      </c>
    </row>
    <row r="158" spans="2:7" x14ac:dyDescent="0.25">
      <c r="B158" s="542" t="s">
        <v>23</v>
      </c>
      <c r="C158" s="216">
        <v>0</v>
      </c>
      <c r="D158" s="464">
        <v>0</v>
      </c>
      <c r="E158" s="357"/>
      <c r="F158" s="216">
        <v>0</v>
      </c>
      <c r="G158" s="463">
        <v>0</v>
      </c>
    </row>
    <row r="159" spans="2:7" x14ac:dyDescent="0.25">
      <c r="B159" s="542" t="s">
        <v>24</v>
      </c>
      <c r="C159" s="216">
        <v>0</v>
      </c>
      <c r="D159" s="464">
        <v>0</v>
      </c>
      <c r="E159" s="357"/>
      <c r="F159" s="216">
        <v>0</v>
      </c>
      <c r="G159" s="463">
        <v>0</v>
      </c>
    </row>
    <row r="160" spans="2:7" x14ac:dyDescent="0.25">
      <c r="B160" s="544" t="s">
        <v>25</v>
      </c>
      <c r="C160" s="491">
        <v>2</v>
      </c>
      <c r="D160" s="491">
        <v>7621888</v>
      </c>
      <c r="E160" s="491">
        <v>3810944</v>
      </c>
      <c r="F160" s="491">
        <v>60</v>
      </c>
      <c r="G160" s="528">
        <v>0.65</v>
      </c>
    </row>
    <row r="161" spans="2:7" x14ac:dyDescent="0.25">
      <c r="B161" s="542" t="s">
        <v>26</v>
      </c>
      <c r="C161" s="330">
        <v>46</v>
      </c>
      <c r="D161" s="330">
        <v>132047450</v>
      </c>
      <c r="E161" s="330">
        <v>2870596.7391304346</v>
      </c>
      <c r="F161" s="446">
        <v>57.276614936524709</v>
      </c>
      <c r="G161" s="447">
        <v>0.65</v>
      </c>
    </row>
    <row r="162" spans="2:7" x14ac:dyDescent="0.25">
      <c r="B162" s="542" t="s">
        <v>27</v>
      </c>
      <c r="C162" s="216">
        <v>66</v>
      </c>
      <c r="D162" s="464">
        <v>173329537</v>
      </c>
      <c r="E162" s="330">
        <v>2626205.106060606</v>
      </c>
      <c r="F162" s="216">
        <v>57.13044433390484</v>
      </c>
      <c r="G162" s="463">
        <v>0.65</v>
      </c>
    </row>
    <row r="163" spans="2:7" x14ac:dyDescent="0.25">
      <c r="B163" s="542" t="s">
        <v>28</v>
      </c>
      <c r="C163" s="216">
        <v>85</v>
      </c>
      <c r="D163" s="464">
        <v>223446861</v>
      </c>
      <c r="E163" s="330">
        <v>2628786.6</v>
      </c>
      <c r="F163" s="216">
        <v>58.332446715373642</v>
      </c>
      <c r="G163" s="463">
        <v>0.65</v>
      </c>
    </row>
    <row r="164" spans="2:7" x14ac:dyDescent="0.25">
      <c r="B164" s="552" t="s">
        <v>29</v>
      </c>
      <c r="C164" s="216">
        <v>95</v>
      </c>
      <c r="D164" s="464">
        <v>273468675</v>
      </c>
      <c r="E164" s="330">
        <v>2878617.6315789474</v>
      </c>
      <c r="F164" s="216">
        <v>58.176471429497361</v>
      </c>
      <c r="G164" s="463">
        <v>0.65</v>
      </c>
    </row>
    <row r="165" spans="2:7" x14ac:dyDescent="0.25">
      <c r="B165" s="552" t="s">
        <v>30</v>
      </c>
      <c r="C165" s="216">
        <v>125</v>
      </c>
      <c r="D165" s="464">
        <v>327609455</v>
      </c>
      <c r="E165" s="196">
        <v>2620875.64</v>
      </c>
      <c r="F165" s="216">
        <v>58.815814470311913</v>
      </c>
      <c r="G165" s="463">
        <v>0.65</v>
      </c>
    </row>
    <row r="166" spans="2:7" x14ac:dyDescent="0.25">
      <c r="B166" s="542" t="s">
        <v>31</v>
      </c>
      <c r="C166" s="491">
        <v>273</v>
      </c>
      <c r="D166" s="464">
        <v>695008052</v>
      </c>
      <c r="E166" s="196">
        <v>2545817.0402930402</v>
      </c>
      <c r="F166" s="216">
        <v>58.18672215757293</v>
      </c>
      <c r="G166" s="463">
        <v>0.65</v>
      </c>
    </row>
    <row r="167" spans="2:7" x14ac:dyDescent="0.25">
      <c r="B167" s="542"/>
      <c r="C167" s="456"/>
      <c r="D167" s="456"/>
      <c r="E167" s="196"/>
      <c r="F167" s="479"/>
      <c r="G167" s="467"/>
    </row>
    <row r="168" spans="2:7" x14ac:dyDescent="0.25">
      <c r="B168" s="545" t="s">
        <v>0</v>
      </c>
      <c r="C168" s="468">
        <f>SUM(C155:C167)</f>
        <v>1324</v>
      </c>
      <c r="D168" s="468">
        <f>SUM(D155:D167)</f>
        <v>3350893898</v>
      </c>
      <c r="E168" s="469">
        <f>D168/C168</f>
        <v>2530886.6299093654</v>
      </c>
      <c r="F168" s="470">
        <f>(($D155*F155)+($D156*F156)+($D157*F157)+($D158*F158)+($D159*F159)+($D160*F160)+($D161*F161)+($D162*F162)+($D163*F163)+($D164*F164)+($D165*F165)+($D166*F166))/$D168</f>
        <v>57.876439610562684</v>
      </c>
      <c r="G168" s="471">
        <f>(($D155*G155)+($D156*G156)+($D157*G157)+($D158*G158)+($D159*G159)+($D160*G160)+($D161*G161)+($D162*G162)+($D163*G163)+($D164*G164)+($D165*G165)+($D166*G166))/$D168</f>
        <v>0.65000000000000013</v>
      </c>
    </row>
    <row r="169" spans="2:7" x14ac:dyDescent="0.25">
      <c r="B169" s="555"/>
      <c r="C169" s="496"/>
      <c r="D169" s="497"/>
      <c r="E169" s="498"/>
      <c r="F169" s="499"/>
      <c r="G169" s="500"/>
    </row>
    <row r="170" spans="2:7" x14ac:dyDescent="0.25">
      <c r="B170" s="556" t="s">
        <v>135</v>
      </c>
      <c r="C170" s="373">
        <f>SUM(C24,C40,C56,C72,C88,C104,C120, C136,C152,C168)</f>
        <v>39928</v>
      </c>
      <c r="D170" s="374">
        <f>SUM(D24,D40,D56,D72,D88,D104,D120, D136,D152,D168)</f>
        <v>79180750581</v>
      </c>
      <c r="E170" s="323">
        <f>D170/C170</f>
        <v>1983088.3235073132</v>
      </c>
      <c r="F170" s="419">
        <f>(($D24*F24)+($D40*F40)+($D56*F56)+($D72*F72)+($D88*F88)+($D104*F104)+($D120*F120)+($D136*F136)+($D152*F152)+($D168*F168))/$D170</f>
        <v>57.037149447389879</v>
      </c>
      <c r="G170" s="280">
        <f>(($D24*G24)+($D40*G40)+($D56*G56)+($D72*G72)+($D88*G88)+($D104*G104)+($D120*G120)+($D136*G136)+($D152*G152)+($D168*G168))/$D170</f>
        <v>1.0381980193005487</v>
      </c>
    </row>
    <row r="171" spans="2:7" x14ac:dyDescent="0.25">
      <c r="B171" s="557"/>
      <c r="C171" s="375"/>
      <c r="D171" s="376"/>
      <c r="E171" s="327"/>
      <c r="F171" s="354"/>
      <c r="G171" s="342"/>
    </row>
    <row r="172" spans="2:7" x14ac:dyDescent="0.25">
      <c r="B172" s="284"/>
      <c r="C172" s="348"/>
      <c r="D172" s="348"/>
      <c r="E172" s="348"/>
      <c r="F172" s="404"/>
      <c r="G172" s="399"/>
    </row>
    <row r="173" spans="2:7" x14ac:dyDescent="0.25">
      <c r="B173" s="284"/>
      <c r="C173" s="348"/>
      <c r="D173" s="348"/>
      <c r="E173" s="348"/>
      <c r="F173" s="404"/>
      <c r="G173" s="399"/>
    </row>
    <row r="174" spans="2:7" x14ac:dyDescent="0.25">
      <c r="B174" s="541" t="s">
        <v>163</v>
      </c>
      <c r="C174" s="348"/>
      <c r="D174" s="348"/>
      <c r="E174" s="348"/>
      <c r="F174" s="404"/>
      <c r="G174" s="399"/>
    </row>
    <row r="175" spans="2:7" x14ac:dyDescent="0.25">
      <c r="B175" s="559" t="s">
        <v>7</v>
      </c>
      <c r="C175" s="349" t="s">
        <v>51</v>
      </c>
      <c r="D175" s="349" t="s">
        <v>3</v>
      </c>
      <c r="E175" s="350" t="s">
        <v>11</v>
      </c>
      <c r="F175" s="405" t="s">
        <v>13</v>
      </c>
      <c r="G175" s="394" t="s">
        <v>15</v>
      </c>
    </row>
    <row r="176" spans="2:7" x14ac:dyDescent="0.25">
      <c r="B176" s="560"/>
      <c r="C176" s="351" t="s">
        <v>9</v>
      </c>
      <c r="D176" s="351" t="s">
        <v>50</v>
      </c>
      <c r="E176" s="352" t="s">
        <v>52</v>
      </c>
      <c r="F176" s="406" t="s">
        <v>52</v>
      </c>
      <c r="G176" s="395" t="s">
        <v>60</v>
      </c>
    </row>
    <row r="177" spans="2:7" x14ac:dyDescent="0.25">
      <c r="B177" s="561"/>
      <c r="C177" s="353" t="s">
        <v>4</v>
      </c>
      <c r="D177" s="353" t="s">
        <v>5</v>
      </c>
      <c r="E177" s="354" t="s">
        <v>6</v>
      </c>
      <c r="F177" s="407" t="s">
        <v>17</v>
      </c>
      <c r="G177" s="396" t="s">
        <v>18</v>
      </c>
    </row>
    <row r="178" spans="2:7" x14ac:dyDescent="0.25">
      <c r="B178" s="551"/>
      <c r="C178" s="488"/>
      <c r="D178" s="488"/>
      <c r="E178" s="489"/>
      <c r="F178" s="490"/>
      <c r="G178" s="424"/>
    </row>
    <row r="179" spans="2:7" x14ac:dyDescent="0.25">
      <c r="B179" s="543" t="s">
        <v>66</v>
      </c>
      <c r="C179" s="356"/>
      <c r="D179" s="356"/>
      <c r="E179" s="94"/>
      <c r="F179" s="417"/>
      <c r="G179" s="343"/>
    </row>
    <row r="180" spans="2:7" x14ac:dyDescent="0.25">
      <c r="B180" s="542" t="s">
        <v>20</v>
      </c>
      <c r="C180" s="357">
        <v>0</v>
      </c>
      <c r="D180" s="357">
        <v>0</v>
      </c>
      <c r="E180" s="357">
        <v>0</v>
      </c>
      <c r="F180" s="340">
        <v>0</v>
      </c>
      <c r="G180" s="438">
        <v>0</v>
      </c>
    </row>
    <row r="181" spans="2:7" x14ac:dyDescent="0.25">
      <c r="B181" s="542" t="s">
        <v>21</v>
      </c>
      <c r="C181" s="491">
        <v>0</v>
      </c>
      <c r="D181" s="391">
        <v>0</v>
      </c>
      <c r="E181" s="357">
        <v>0</v>
      </c>
      <c r="F181" s="491">
        <v>0</v>
      </c>
      <c r="G181" s="495">
        <v>0</v>
      </c>
    </row>
    <row r="182" spans="2:7" x14ac:dyDescent="0.25">
      <c r="B182" s="542" t="s">
        <v>22</v>
      </c>
      <c r="C182" s="491">
        <v>0</v>
      </c>
      <c r="D182" s="391">
        <v>0</v>
      </c>
      <c r="E182" s="357">
        <v>0</v>
      </c>
      <c r="F182" s="491">
        <v>0</v>
      </c>
      <c r="G182" s="495">
        <v>0</v>
      </c>
    </row>
    <row r="183" spans="2:7" x14ac:dyDescent="0.25">
      <c r="B183" s="542" t="s">
        <v>23</v>
      </c>
      <c r="C183" s="491">
        <v>0</v>
      </c>
      <c r="D183" s="391">
        <v>0</v>
      </c>
      <c r="E183" s="357">
        <v>0</v>
      </c>
      <c r="F183" s="491">
        <v>0</v>
      </c>
      <c r="G183" s="495">
        <v>0</v>
      </c>
    </row>
    <row r="184" spans="2:7" x14ac:dyDescent="0.25">
      <c r="B184" s="542" t="s">
        <v>24</v>
      </c>
      <c r="C184" s="491">
        <v>0</v>
      </c>
      <c r="D184" s="391">
        <v>0</v>
      </c>
      <c r="E184" s="357">
        <v>0</v>
      </c>
      <c r="F184" s="491">
        <v>0</v>
      </c>
      <c r="G184" s="495">
        <v>0</v>
      </c>
    </row>
    <row r="185" spans="2:7" x14ac:dyDescent="0.25">
      <c r="B185" s="542" t="s">
        <v>25</v>
      </c>
      <c r="C185" s="491">
        <v>0</v>
      </c>
      <c r="D185" s="391">
        <v>0</v>
      </c>
      <c r="E185" s="357">
        <v>0</v>
      </c>
      <c r="F185" s="491">
        <v>0</v>
      </c>
      <c r="G185" s="495">
        <v>0</v>
      </c>
    </row>
    <row r="186" spans="2:7" x14ac:dyDescent="0.25">
      <c r="B186" s="542" t="s">
        <v>26</v>
      </c>
      <c r="C186" s="491">
        <v>0</v>
      </c>
      <c r="D186" s="391">
        <v>0</v>
      </c>
      <c r="E186" s="357">
        <v>0</v>
      </c>
      <c r="F186" s="491">
        <v>0</v>
      </c>
      <c r="G186" s="495">
        <v>0</v>
      </c>
    </row>
    <row r="187" spans="2:7" x14ac:dyDescent="0.25">
      <c r="B187" s="542" t="s">
        <v>27</v>
      </c>
      <c r="C187" s="491">
        <v>0</v>
      </c>
      <c r="D187" s="391">
        <v>0</v>
      </c>
      <c r="E187" s="357">
        <v>0</v>
      </c>
      <c r="F187" s="491">
        <v>0</v>
      </c>
      <c r="G187" s="495">
        <v>0</v>
      </c>
    </row>
    <row r="188" spans="2:7" x14ac:dyDescent="0.25">
      <c r="B188" s="542" t="s">
        <v>28</v>
      </c>
      <c r="C188" s="491">
        <v>0</v>
      </c>
      <c r="D188" s="391">
        <v>0</v>
      </c>
      <c r="E188" s="357">
        <v>0</v>
      </c>
      <c r="F188" s="491">
        <v>0</v>
      </c>
      <c r="G188" s="495">
        <v>0</v>
      </c>
    </row>
    <row r="189" spans="2:7" x14ac:dyDescent="0.25">
      <c r="B189" s="542" t="s">
        <v>29</v>
      </c>
      <c r="C189" s="491">
        <v>0</v>
      </c>
      <c r="D189" s="391">
        <v>0</v>
      </c>
      <c r="E189" s="357">
        <v>0</v>
      </c>
      <c r="F189" s="491">
        <v>0</v>
      </c>
      <c r="G189" s="495">
        <v>0</v>
      </c>
    </row>
    <row r="190" spans="2:7" x14ac:dyDescent="0.25">
      <c r="B190" s="542" t="s">
        <v>30</v>
      </c>
      <c r="C190" s="491">
        <v>0</v>
      </c>
      <c r="D190" s="391">
        <v>0</v>
      </c>
      <c r="E190" s="357">
        <v>0</v>
      </c>
      <c r="F190" s="491">
        <v>0</v>
      </c>
      <c r="G190" s="495">
        <v>0</v>
      </c>
    </row>
    <row r="191" spans="2:7" x14ac:dyDescent="0.25">
      <c r="B191" s="542" t="s">
        <v>31</v>
      </c>
      <c r="C191" s="491">
        <v>0</v>
      </c>
      <c r="D191" s="391">
        <v>0</v>
      </c>
      <c r="E191" s="357">
        <v>0</v>
      </c>
      <c r="F191" s="491">
        <v>0</v>
      </c>
      <c r="G191" s="495">
        <v>0</v>
      </c>
    </row>
    <row r="192" spans="2:7" x14ac:dyDescent="0.25">
      <c r="B192" s="542"/>
      <c r="C192" s="456"/>
      <c r="D192" s="456"/>
      <c r="E192" s="196"/>
      <c r="F192" s="479"/>
      <c r="G192" s="492"/>
    </row>
    <row r="193" spans="2:7" x14ac:dyDescent="0.25">
      <c r="B193" s="545" t="s">
        <v>0</v>
      </c>
      <c r="C193" s="468"/>
      <c r="D193" s="468"/>
      <c r="E193" s="469"/>
      <c r="F193" s="470"/>
      <c r="G193" s="471"/>
    </row>
    <row r="194" spans="2:7" x14ac:dyDescent="0.25">
      <c r="B194" s="563"/>
      <c r="C194" s="432"/>
      <c r="D194" s="381"/>
      <c r="E194" s="531"/>
      <c r="F194" s="350"/>
      <c r="G194" s="341"/>
    </row>
    <row r="195" spans="2:7" x14ac:dyDescent="0.25">
      <c r="B195" s="564" t="s">
        <v>135</v>
      </c>
      <c r="C195" s="373">
        <f>+C193</f>
        <v>0</v>
      </c>
      <c r="D195" s="374">
        <f>+D193</f>
        <v>0</v>
      </c>
      <c r="E195" s="373" t="str">
        <f>IFERROR(D195/C195,"")</f>
        <v/>
      </c>
      <c r="F195" s="593" t="str">
        <f>IFERROR((($D193*F193))/$D195,"")</f>
        <v/>
      </c>
      <c r="G195" s="594" t="str">
        <f>IFERROR((+($D193*G193))/$D195,"")</f>
        <v/>
      </c>
    </row>
    <row r="196" spans="2:7" x14ac:dyDescent="0.25">
      <c r="B196" s="565"/>
      <c r="C196" s="433"/>
      <c r="D196" s="376"/>
      <c r="E196" s="532"/>
      <c r="F196" s="354"/>
      <c r="G196" s="342"/>
    </row>
    <row r="197" spans="2:7" x14ac:dyDescent="0.25">
      <c r="B197" s="284"/>
      <c r="C197" s="348"/>
      <c r="D197" s="348"/>
      <c r="E197" s="348"/>
      <c r="F197" s="404"/>
      <c r="G197" s="399"/>
    </row>
    <row r="198" spans="2:7" x14ac:dyDescent="0.25">
      <c r="B198" s="284"/>
      <c r="C198" s="348"/>
      <c r="D198" s="348"/>
      <c r="E198" s="348"/>
      <c r="F198" s="404"/>
      <c r="G198" s="399"/>
    </row>
    <row r="199" spans="2:7" x14ac:dyDescent="0.25">
      <c r="B199" s="558"/>
      <c r="C199" s="348"/>
      <c r="D199" s="348"/>
      <c r="E199" s="348"/>
      <c r="F199" s="404"/>
      <c r="G199" s="399"/>
    </row>
    <row r="200" spans="2:7" x14ac:dyDescent="0.25">
      <c r="B200" s="541" t="s">
        <v>133</v>
      </c>
      <c r="C200" s="348"/>
      <c r="D200" s="348"/>
      <c r="E200" s="348"/>
      <c r="F200" s="404"/>
      <c r="G200" s="399"/>
    </row>
    <row r="201" spans="2:7" x14ac:dyDescent="0.25">
      <c r="B201" s="559" t="s">
        <v>7</v>
      </c>
      <c r="C201" s="349" t="s">
        <v>51</v>
      </c>
      <c r="D201" s="349" t="s">
        <v>3</v>
      </c>
      <c r="E201" s="350" t="s">
        <v>11</v>
      </c>
      <c r="F201" s="405" t="s">
        <v>13</v>
      </c>
      <c r="G201" s="394" t="s">
        <v>15</v>
      </c>
    </row>
    <row r="202" spans="2:7" x14ac:dyDescent="0.25">
      <c r="B202" s="560"/>
      <c r="C202" s="351" t="s">
        <v>9</v>
      </c>
      <c r="D202" s="351" t="s">
        <v>50</v>
      </c>
      <c r="E202" s="352" t="s">
        <v>52</v>
      </c>
      <c r="F202" s="406" t="s">
        <v>52</v>
      </c>
      <c r="G202" s="395" t="s">
        <v>60</v>
      </c>
    </row>
    <row r="203" spans="2:7" x14ac:dyDescent="0.25">
      <c r="B203" s="561"/>
      <c r="C203" s="353" t="s">
        <v>4</v>
      </c>
      <c r="D203" s="353" t="s">
        <v>5</v>
      </c>
      <c r="E203" s="354" t="s">
        <v>6</v>
      </c>
      <c r="F203" s="407" t="s">
        <v>17</v>
      </c>
      <c r="G203" s="396" t="s">
        <v>18</v>
      </c>
    </row>
    <row r="204" spans="2:7" x14ac:dyDescent="0.25">
      <c r="B204" s="542"/>
      <c r="C204" s="355"/>
      <c r="D204" s="355"/>
      <c r="E204" s="93"/>
      <c r="F204" s="417"/>
      <c r="G204" s="399"/>
    </row>
    <row r="205" spans="2:7" x14ac:dyDescent="0.25">
      <c r="B205" s="543" t="s">
        <v>19</v>
      </c>
      <c r="C205" s="356"/>
      <c r="D205" s="356"/>
      <c r="E205" s="94"/>
      <c r="F205" s="417"/>
      <c r="G205" s="399"/>
    </row>
    <row r="206" spans="2:7" x14ac:dyDescent="0.25">
      <c r="B206" s="542" t="s">
        <v>20</v>
      </c>
      <c r="C206" s="377">
        <v>0</v>
      </c>
      <c r="D206" s="377">
        <v>0</v>
      </c>
      <c r="E206" s="378">
        <v>0</v>
      </c>
      <c r="F206" s="377">
        <v>0</v>
      </c>
      <c r="G206" s="438">
        <v>0</v>
      </c>
    </row>
    <row r="207" spans="2:7" x14ac:dyDescent="0.25">
      <c r="B207" s="542" t="s">
        <v>21</v>
      </c>
      <c r="C207" s="216">
        <v>0</v>
      </c>
      <c r="D207" s="464">
        <v>0</v>
      </c>
      <c r="E207" s="378">
        <v>0</v>
      </c>
      <c r="F207" s="462">
        <v>0</v>
      </c>
      <c r="G207" s="501">
        <v>0</v>
      </c>
    </row>
    <row r="208" spans="2:7" x14ac:dyDescent="0.25">
      <c r="B208" s="542" t="s">
        <v>22</v>
      </c>
      <c r="C208" s="216">
        <v>0</v>
      </c>
      <c r="D208" s="464">
        <v>0</v>
      </c>
      <c r="E208" s="378">
        <v>0</v>
      </c>
      <c r="F208" s="462">
        <v>0</v>
      </c>
      <c r="G208" s="501">
        <v>0</v>
      </c>
    </row>
    <row r="209" spans="2:7" x14ac:dyDescent="0.25">
      <c r="B209" s="542" t="s">
        <v>23</v>
      </c>
      <c r="C209" s="216">
        <v>0</v>
      </c>
      <c r="D209" s="464">
        <v>0</v>
      </c>
      <c r="E209" s="378">
        <v>0</v>
      </c>
      <c r="F209" s="462">
        <v>0</v>
      </c>
      <c r="G209" s="501">
        <v>0</v>
      </c>
    </row>
    <row r="210" spans="2:7" x14ac:dyDescent="0.25">
      <c r="B210" s="544" t="s">
        <v>24</v>
      </c>
      <c r="C210" s="491">
        <v>1</v>
      </c>
      <c r="D210" s="391">
        <v>4286816</v>
      </c>
      <c r="E210" s="357">
        <v>4286816</v>
      </c>
      <c r="F210" s="520">
        <v>60</v>
      </c>
      <c r="G210" s="521">
        <v>2.1998739621374583</v>
      </c>
    </row>
    <row r="211" spans="2:7" x14ac:dyDescent="0.25">
      <c r="B211" s="544" t="s">
        <v>25</v>
      </c>
      <c r="C211" s="491">
        <v>17</v>
      </c>
      <c r="D211" s="391">
        <v>35871056</v>
      </c>
      <c r="E211" s="357">
        <v>2110062.1176470588</v>
      </c>
      <c r="F211" s="520">
        <v>60</v>
      </c>
      <c r="G211" s="521">
        <v>2.1998739621374583</v>
      </c>
    </row>
    <row r="212" spans="2:7" x14ac:dyDescent="0.25">
      <c r="B212" s="542" t="s">
        <v>26</v>
      </c>
      <c r="C212" s="216">
        <v>0</v>
      </c>
      <c r="D212" s="464">
        <v>0</v>
      </c>
      <c r="E212" s="378">
        <v>0</v>
      </c>
      <c r="F212" s="462">
        <v>0</v>
      </c>
      <c r="G212" s="501">
        <v>0</v>
      </c>
    </row>
    <row r="213" spans="2:7" x14ac:dyDescent="0.25">
      <c r="B213" s="542" t="s">
        <v>27</v>
      </c>
      <c r="C213" s="216">
        <v>0</v>
      </c>
      <c r="D213" s="464">
        <v>0</v>
      </c>
      <c r="E213" s="378">
        <v>0</v>
      </c>
      <c r="F213" s="462">
        <v>0</v>
      </c>
      <c r="G213" s="501">
        <v>0</v>
      </c>
    </row>
    <row r="214" spans="2:7" x14ac:dyDescent="0.25">
      <c r="B214" s="542" t="s">
        <v>28</v>
      </c>
      <c r="C214" s="216">
        <v>0</v>
      </c>
      <c r="D214" s="464">
        <v>0</v>
      </c>
      <c r="E214" s="378">
        <v>0</v>
      </c>
      <c r="F214" s="462">
        <v>0</v>
      </c>
      <c r="G214" s="501">
        <v>0</v>
      </c>
    </row>
    <row r="215" spans="2:7" x14ac:dyDescent="0.25">
      <c r="B215" s="552" t="s">
        <v>29</v>
      </c>
      <c r="C215" s="216">
        <v>0</v>
      </c>
      <c r="D215" s="464">
        <v>0</v>
      </c>
      <c r="E215" s="378">
        <v>0</v>
      </c>
      <c r="F215" s="462">
        <v>0</v>
      </c>
      <c r="G215" s="501">
        <v>0</v>
      </c>
    </row>
    <row r="216" spans="2:7" x14ac:dyDescent="0.25">
      <c r="B216" s="552" t="s">
        <v>30</v>
      </c>
      <c r="C216" s="216">
        <v>0</v>
      </c>
      <c r="D216" s="464">
        <v>0</v>
      </c>
      <c r="E216" s="378">
        <v>0</v>
      </c>
      <c r="F216" s="462">
        <v>0</v>
      </c>
      <c r="G216" s="501">
        <v>0</v>
      </c>
    </row>
    <row r="217" spans="2:7" x14ac:dyDescent="0.25">
      <c r="B217" s="544" t="s">
        <v>31</v>
      </c>
      <c r="C217" s="216">
        <v>0</v>
      </c>
      <c r="D217" s="464">
        <v>0</v>
      </c>
      <c r="E217" s="378">
        <v>0</v>
      </c>
      <c r="F217" s="462">
        <v>0</v>
      </c>
      <c r="G217" s="501">
        <v>0</v>
      </c>
    </row>
    <row r="218" spans="2:7" x14ac:dyDescent="0.25">
      <c r="B218" s="542"/>
      <c r="C218" s="356"/>
      <c r="D218" s="356"/>
      <c r="E218" s="196"/>
      <c r="F218" s="417"/>
      <c r="G218" s="502"/>
    </row>
    <row r="219" spans="2:7" x14ac:dyDescent="0.25">
      <c r="B219" s="545" t="s">
        <v>0</v>
      </c>
      <c r="C219" s="468">
        <f>SUM(C206:C217)</f>
        <v>18</v>
      </c>
      <c r="D219" s="468">
        <f>SUM(D206:D217)</f>
        <v>40157872</v>
      </c>
      <c r="E219" s="469">
        <f>D219/C219</f>
        <v>2230992.888888889</v>
      </c>
      <c r="F219" s="470">
        <f>(($D206*F206)+($D207*F207)+($D208*F208)+($D209*F209)+($D210*F210)+($D211*F211)+($D212*F212)+($D213*F213)+($D214*F214)+($D215*F215)+($D216*F216)+(D217*F217))/$D219</f>
        <v>60</v>
      </c>
      <c r="G219" s="471">
        <f>(($D206*G206)+($D207*G207)+($D208*G208)+($D209*G209)+($D210*G210)+($D211*G211)+($D212*G212)+($D213*G213)+($D214*G214)+($D215*G215)+($D216*G216)+($D217*G217))/$D219</f>
        <v>2.1998739621374583</v>
      </c>
    </row>
    <row r="220" spans="2:7" x14ac:dyDescent="0.25">
      <c r="B220" s="548"/>
      <c r="C220" s="480"/>
      <c r="D220" s="480"/>
      <c r="E220" s="503"/>
      <c r="F220" s="504"/>
      <c r="G220" s="505"/>
    </row>
    <row r="221" spans="2:7" x14ac:dyDescent="0.25">
      <c r="B221" s="543" t="s">
        <v>85</v>
      </c>
      <c r="C221" s="356"/>
      <c r="D221" s="356"/>
      <c r="E221" s="94"/>
      <c r="F221" s="417"/>
      <c r="G221" s="399"/>
    </row>
    <row r="222" spans="2:7" x14ac:dyDescent="0.25">
      <c r="B222" s="542" t="s">
        <v>20</v>
      </c>
      <c r="C222" s="216">
        <v>2</v>
      </c>
      <c r="D222" s="216">
        <v>31977866</v>
      </c>
      <c r="E222" s="216">
        <v>15988933</v>
      </c>
      <c r="F222" s="216">
        <v>362.93989092330304</v>
      </c>
      <c r="G222" s="506">
        <v>4.5314776982551903</v>
      </c>
    </row>
    <row r="223" spans="2:7" x14ac:dyDescent="0.25">
      <c r="B223" s="544" t="s">
        <v>21</v>
      </c>
      <c r="C223" s="491">
        <v>1</v>
      </c>
      <c r="D223" s="491">
        <v>5465025</v>
      </c>
      <c r="E223" s="491">
        <v>5465025</v>
      </c>
      <c r="F223" s="491">
        <v>360</v>
      </c>
      <c r="G223" s="528">
        <v>4.5314776982551903</v>
      </c>
    </row>
    <row r="224" spans="2:7" x14ac:dyDescent="0.25">
      <c r="B224" s="542" t="s">
        <v>22</v>
      </c>
      <c r="C224" s="216">
        <v>2</v>
      </c>
      <c r="D224" s="464">
        <v>26962059</v>
      </c>
      <c r="E224" s="378">
        <v>13481029.5</v>
      </c>
      <c r="F224" s="462">
        <v>327.29043690617249</v>
      </c>
      <c r="G224" s="501">
        <v>4.5314776982551903</v>
      </c>
    </row>
    <row r="225" spans="2:7" x14ac:dyDescent="0.25">
      <c r="B225" s="542" t="s">
        <v>23</v>
      </c>
      <c r="C225" s="216">
        <v>0</v>
      </c>
      <c r="D225" s="216">
        <v>0</v>
      </c>
      <c r="E225" s="216">
        <v>0</v>
      </c>
      <c r="F225" s="216">
        <v>0</v>
      </c>
      <c r="G225" s="506">
        <v>0</v>
      </c>
    </row>
    <row r="226" spans="2:7" x14ac:dyDescent="0.25">
      <c r="B226" s="542" t="s">
        <v>24</v>
      </c>
      <c r="C226" s="491">
        <v>0</v>
      </c>
      <c r="D226" s="491">
        <v>0</v>
      </c>
      <c r="E226" s="491">
        <v>0</v>
      </c>
      <c r="F226" s="491">
        <v>0</v>
      </c>
      <c r="G226" s="528">
        <v>0</v>
      </c>
    </row>
    <row r="227" spans="2:7" x14ac:dyDescent="0.25">
      <c r="B227" s="542" t="s">
        <v>25</v>
      </c>
      <c r="C227" s="216">
        <v>1</v>
      </c>
      <c r="D227" s="216">
        <v>6452975</v>
      </c>
      <c r="E227" s="378">
        <v>6452975</v>
      </c>
      <c r="F227" s="216">
        <v>324</v>
      </c>
      <c r="G227" s="506">
        <v>4.5314776982551903</v>
      </c>
    </row>
    <row r="228" spans="2:7" x14ac:dyDescent="0.25">
      <c r="B228" s="542" t="s">
        <v>26</v>
      </c>
      <c r="C228" s="216">
        <v>1</v>
      </c>
      <c r="D228" s="464">
        <v>6534778</v>
      </c>
      <c r="E228" s="196">
        <v>6534778</v>
      </c>
      <c r="F228" s="462">
        <v>366</v>
      </c>
      <c r="G228" s="501">
        <v>4.5314776982551903</v>
      </c>
    </row>
    <row r="229" spans="2:7" x14ac:dyDescent="0.25">
      <c r="B229" s="542" t="s">
        <v>27</v>
      </c>
      <c r="C229" s="216">
        <v>4</v>
      </c>
      <c r="D229" s="216">
        <v>21517935</v>
      </c>
      <c r="E229" s="216">
        <v>5379483.75</v>
      </c>
      <c r="F229" s="216">
        <v>360</v>
      </c>
      <c r="G229" s="506">
        <v>4.5314776982551903</v>
      </c>
    </row>
    <row r="230" spans="2:7" x14ac:dyDescent="0.25">
      <c r="B230" s="552" t="s">
        <v>28</v>
      </c>
      <c r="C230" s="216">
        <v>1</v>
      </c>
      <c r="D230" s="216">
        <v>8472885</v>
      </c>
      <c r="E230" s="216">
        <v>8472885</v>
      </c>
      <c r="F230" s="216">
        <v>363</v>
      </c>
      <c r="G230" s="506">
        <v>4.5314776982551903</v>
      </c>
    </row>
    <row r="231" spans="2:7" x14ac:dyDescent="0.25">
      <c r="B231" s="552" t="s">
        <v>29</v>
      </c>
      <c r="C231" s="216">
        <v>0</v>
      </c>
      <c r="D231" s="216">
        <v>0</v>
      </c>
      <c r="E231" s="216">
        <v>0</v>
      </c>
      <c r="F231" s="216">
        <v>0</v>
      </c>
      <c r="G231" s="506">
        <v>0</v>
      </c>
    </row>
    <row r="232" spans="2:7" x14ac:dyDescent="0.25">
      <c r="B232" s="562" t="s">
        <v>30</v>
      </c>
      <c r="C232" s="216">
        <v>0</v>
      </c>
      <c r="D232" s="216">
        <v>0</v>
      </c>
      <c r="E232" s="216">
        <v>0</v>
      </c>
      <c r="F232" s="216">
        <v>0</v>
      </c>
      <c r="G232" s="506">
        <v>0</v>
      </c>
    </row>
    <row r="233" spans="2:7" x14ac:dyDescent="0.25">
      <c r="B233" s="552" t="s">
        <v>31</v>
      </c>
      <c r="C233" s="216">
        <v>0</v>
      </c>
      <c r="D233" s="216">
        <v>0</v>
      </c>
      <c r="E233" s="216">
        <v>0</v>
      </c>
      <c r="F233" s="216">
        <v>0</v>
      </c>
      <c r="G233" s="506">
        <v>0</v>
      </c>
    </row>
    <row r="234" spans="2:7" x14ac:dyDescent="0.25">
      <c r="B234" s="552"/>
      <c r="C234" s="216"/>
      <c r="D234" s="507"/>
      <c r="E234" s="196"/>
      <c r="F234" s="508"/>
      <c r="G234" s="501"/>
    </row>
    <row r="235" spans="2:7" x14ac:dyDescent="0.25">
      <c r="B235" s="545" t="s">
        <v>0</v>
      </c>
      <c r="C235" s="468">
        <f>SUM(C222:C233)</f>
        <v>12</v>
      </c>
      <c r="D235" s="468">
        <f>SUM(D222:D233)</f>
        <v>107383523</v>
      </c>
      <c r="E235" s="469">
        <f>D235/C235</f>
        <v>8948626.916666666</v>
      </c>
      <c r="F235" s="470">
        <f>(($D222*F222)+($D223*F223)+($D224*F224)+($D225*F225)+($D226*F226)+($D227*F227)+($D228*F228)+($D229*F229)+($D230*F230)+($D231*F231)+($D232*F232)+(D233*F233))/$D235</f>
        <v>351.10119055229728</v>
      </c>
      <c r="G235" s="471">
        <f>(($D222*G222)+($D223*G223)+($D224*G224)+($D225*G225)+($D226*G226)+($D227*G227)+($D228*G228)+($D229*G229)+($D230*G230)+($D231*G231)+($D232*G232)+($D233*G233))/$D235</f>
        <v>4.5314776982551912</v>
      </c>
    </row>
    <row r="236" spans="2:7" x14ac:dyDescent="0.25">
      <c r="B236" s="548"/>
      <c r="C236" s="480"/>
      <c r="D236" s="480"/>
      <c r="E236" s="503"/>
      <c r="F236" s="504"/>
      <c r="G236" s="505"/>
    </row>
    <row r="237" spans="2:7" x14ac:dyDescent="0.25">
      <c r="B237" s="543" t="str">
        <f>+B278</f>
        <v>PENTA</v>
      </c>
      <c r="C237" s="356"/>
      <c r="D237" s="356"/>
      <c r="E237" s="94"/>
      <c r="F237" s="417"/>
      <c r="G237" s="399"/>
    </row>
    <row r="238" spans="2:7" x14ac:dyDescent="0.25">
      <c r="B238" s="542" t="str">
        <f t="shared" ref="B238:B249" si="1">+B279</f>
        <v>Enero</v>
      </c>
      <c r="C238" s="491">
        <v>3</v>
      </c>
      <c r="D238" s="216">
        <v>6962904</v>
      </c>
      <c r="E238" s="216">
        <v>2320968</v>
      </c>
      <c r="F238" s="216">
        <v>397.6041548181621</v>
      </c>
      <c r="G238" s="506">
        <v>4.6190495225537278</v>
      </c>
    </row>
    <row r="239" spans="2:7" x14ac:dyDescent="0.25">
      <c r="B239" s="544" t="str">
        <f t="shared" si="1"/>
        <v>Febrero</v>
      </c>
      <c r="C239" s="491">
        <v>4</v>
      </c>
      <c r="D239" s="491">
        <v>10586216</v>
      </c>
      <c r="E239" s="491">
        <v>2646554</v>
      </c>
      <c r="F239" s="491">
        <v>378.90334374435588</v>
      </c>
      <c r="G239" s="528">
        <v>4.5854844265950421</v>
      </c>
    </row>
    <row r="240" spans="2:7" x14ac:dyDescent="0.25">
      <c r="B240" s="542" t="str">
        <f t="shared" si="1"/>
        <v>Marzo</v>
      </c>
      <c r="C240" s="216">
        <v>3</v>
      </c>
      <c r="D240" s="464">
        <v>6927171</v>
      </c>
      <c r="E240" s="378">
        <v>2309057</v>
      </c>
      <c r="F240" s="462">
        <v>352.92302268848277</v>
      </c>
      <c r="G240" s="501">
        <v>4.5606144168643459</v>
      </c>
    </row>
    <row r="241" spans="2:7" x14ac:dyDescent="0.25">
      <c r="B241" s="542" t="str">
        <f t="shared" si="1"/>
        <v>Abril</v>
      </c>
      <c r="C241" s="216">
        <v>5</v>
      </c>
      <c r="D241" s="216">
        <v>11944828</v>
      </c>
      <c r="E241" s="216">
        <v>2388965.6</v>
      </c>
      <c r="F241" s="216">
        <v>349.38492442084555</v>
      </c>
      <c r="G241" s="506">
        <v>4.542097076277817</v>
      </c>
    </row>
    <row r="242" spans="2:7" x14ac:dyDescent="0.25">
      <c r="B242" s="542" t="str">
        <f t="shared" si="1"/>
        <v>Mayo</v>
      </c>
      <c r="C242" s="216">
        <v>3</v>
      </c>
      <c r="D242" s="216">
        <v>7088525</v>
      </c>
      <c r="E242" s="378">
        <v>2362841.6666666665</v>
      </c>
      <c r="F242" s="216">
        <v>374.37372993676399</v>
      </c>
      <c r="G242" s="506">
        <v>4.5437970765017113</v>
      </c>
    </row>
    <row r="243" spans="2:7" x14ac:dyDescent="0.25">
      <c r="B243" s="542" t="str">
        <f t="shared" si="1"/>
        <v>Junio</v>
      </c>
      <c r="C243" s="216">
        <v>0</v>
      </c>
      <c r="D243" s="216">
        <v>0</v>
      </c>
      <c r="E243" s="216">
        <v>0</v>
      </c>
      <c r="F243" s="216">
        <v>0</v>
      </c>
      <c r="G243" s="506">
        <v>0</v>
      </c>
    </row>
    <row r="244" spans="2:7" x14ac:dyDescent="0.25">
      <c r="B244" s="542" t="str">
        <f t="shared" si="1"/>
        <v>Julio</v>
      </c>
      <c r="C244" s="216">
        <v>0</v>
      </c>
      <c r="D244" s="216">
        <v>0</v>
      </c>
      <c r="E244" s="216">
        <v>0</v>
      </c>
      <c r="F244" s="216">
        <v>0</v>
      </c>
      <c r="G244" s="506">
        <v>0</v>
      </c>
    </row>
    <row r="245" spans="2:7" x14ac:dyDescent="0.25">
      <c r="B245" s="542" t="str">
        <f t="shared" si="1"/>
        <v>Agosto</v>
      </c>
      <c r="C245" s="216">
        <v>7</v>
      </c>
      <c r="D245" s="216">
        <v>14037756</v>
      </c>
      <c r="E245" s="216">
        <v>2005393.7142857143</v>
      </c>
      <c r="F245" s="216">
        <v>383.1079480224617</v>
      </c>
      <c r="G245" s="573">
        <v>5.1373704884752023</v>
      </c>
    </row>
    <row r="246" spans="2:7" x14ac:dyDescent="0.25">
      <c r="B246" s="542" t="str">
        <f t="shared" si="1"/>
        <v>Septiembre</v>
      </c>
      <c r="C246" s="216">
        <v>2</v>
      </c>
      <c r="D246" s="216">
        <v>4872812</v>
      </c>
      <c r="E246" s="216">
        <v>2436406</v>
      </c>
      <c r="F246" s="216">
        <v>410.68231649404902</v>
      </c>
      <c r="G246" s="573">
        <v>5.4902969709204843</v>
      </c>
    </row>
    <row r="247" spans="2:7" x14ac:dyDescent="0.25">
      <c r="B247" s="552" t="str">
        <f t="shared" si="1"/>
        <v>Octubre</v>
      </c>
      <c r="C247" s="216">
        <v>2</v>
      </c>
      <c r="D247" s="464">
        <v>3551180</v>
      </c>
      <c r="E247" s="196">
        <v>1775590</v>
      </c>
      <c r="F247" s="462">
        <v>335.36144718093703</v>
      </c>
      <c r="G247" s="574">
        <v>5.6392701867142163</v>
      </c>
    </row>
    <row r="248" spans="2:7" x14ac:dyDescent="0.25">
      <c r="B248" s="552" t="str">
        <f t="shared" si="1"/>
        <v>Noviembre</v>
      </c>
      <c r="C248" s="216">
        <v>0</v>
      </c>
      <c r="D248" s="216">
        <v>0</v>
      </c>
      <c r="E248" s="216">
        <v>0</v>
      </c>
      <c r="F248" s="216">
        <v>0</v>
      </c>
      <c r="G248" s="506">
        <v>0</v>
      </c>
    </row>
    <row r="249" spans="2:7" x14ac:dyDescent="0.25">
      <c r="B249" s="544" t="str">
        <f t="shared" si="1"/>
        <v>Diciembre</v>
      </c>
      <c r="C249" s="216">
        <v>2</v>
      </c>
      <c r="D249" s="464">
        <v>6597522</v>
      </c>
      <c r="E249" s="196">
        <v>3298761</v>
      </c>
      <c r="F249" s="462">
        <v>434.6651642844086</v>
      </c>
      <c r="G249" s="574">
        <v>6.4088636302262625</v>
      </c>
    </row>
    <row r="250" spans="2:7" x14ac:dyDescent="0.25">
      <c r="B250" s="543"/>
      <c r="C250" s="216"/>
      <c r="D250" s="507"/>
      <c r="E250" s="196"/>
      <c r="F250" s="508"/>
      <c r="G250" s="501"/>
    </row>
    <row r="251" spans="2:7" x14ac:dyDescent="0.25">
      <c r="B251" s="545" t="s">
        <v>0</v>
      </c>
      <c r="C251" s="468">
        <f>SUM(C238:C249)</f>
        <v>31</v>
      </c>
      <c r="D251" s="468">
        <f>SUM(D238:D249)</f>
        <v>72568914</v>
      </c>
      <c r="E251" s="469">
        <f>D251/C251</f>
        <v>2340932.7096774192</v>
      </c>
      <c r="F251" s="470">
        <f>(($D238*F238)+($D239*F239)+($D240*F240)+($D241*F241)+($D242*F242)+($D243*F243)+($D244*F244)+($D245*F245)+($D246*F246)+($D247*F247)+($D248*F248)+(D249*F249))/$D251</f>
        <v>378.8025016331373</v>
      </c>
      <c r="G251" s="471">
        <f>(($D238*G238)+($D239*G239)+($D240*G240)+($D241*G241)+($D242*G242)+($D243*G243)+($D244*G244)+($D245*G245)+($D246*G246)+($D247*G247)+($D248*G248)+($D249*G249))/$D251</f>
        <v>4.9599679981231102</v>
      </c>
    </row>
    <row r="252" spans="2:7" x14ac:dyDescent="0.25">
      <c r="B252" s="548"/>
      <c r="C252" s="480"/>
      <c r="D252" s="480"/>
      <c r="E252" s="503"/>
      <c r="F252" s="504"/>
      <c r="G252" s="505"/>
    </row>
    <row r="253" spans="2:7" x14ac:dyDescent="0.25">
      <c r="B253" s="543" t="s">
        <v>155</v>
      </c>
      <c r="C253" s="356"/>
      <c r="D253" s="356"/>
      <c r="E253" s="94"/>
      <c r="F253" s="417"/>
      <c r="G253" s="399"/>
    </row>
    <row r="254" spans="2:7" x14ac:dyDescent="0.25">
      <c r="B254" s="542" t="s">
        <v>20</v>
      </c>
      <c r="C254" s="491">
        <v>0</v>
      </c>
      <c r="D254" s="216">
        <v>0</v>
      </c>
      <c r="E254" s="216">
        <v>0</v>
      </c>
      <c r="F254" s="216">
        <v>0</v>
      </c>
      <c r="G254" s="506">
        <v>0</v>
      </c>
    </row>
    <row r="255" spans="2:7" x14ac:dyDescent="0.25">
      <c r="B255" s="544" t="s">
        <v>21</v>
      </c>
      <c r="C255" s="491">
        <v>1</v>
      </c>
      <c r="D255" s="491">
        <v>3677690</v>
      </c>
      <c r="E255" s="491">
        <v>3677690</v>
      </c>
      <c r="F255" s="491">
        <v>60</v>
      </c>
      <c r="G255" s="528">
        <v>0</v>
      </c>
    </row>
    <row r="256" spans="2:7" x14ac:dyDescent="0.25">
      <c r="B256" s="542" t="s">
        <v>22</v>
      </c>
      <c r="C256" s="491">
        <v>0</v>
      </c>
      <c r="D256" s="216">
        <v>0</v>
      </c>
      <c r="E256" s="216">
        <v>0</v>
      </c>
      <c r="F256" s="216">
        <v>0</v>
      </c>
      <c r="G256" s="506">
        <v>0</v>
      </c>
    </row>
    <row r="257" spans="2:8" x14ac:dyDescent="0.25">
      <c r="B257" s="542" t="s">
        <v>23</v>
      </c>
      <c r="C257" s="216">
        <v>1</v>
      </c>
      <c r="D257" s="216">
        <v>13699419</v>
      </c>
      <c r="E257" s="216">
        <v>13699419</v>
      </c>
      <c r="F257" s="216">
        <v>60</v>
      </c>
      <c r="G257" s="506">
        <v>0</v>
      </c>
    </row>
    <row r="258" spans="2:8" x14ac:dyDescent="0.25">
      <c r="B258" s="542" t="s">
        <v>24</v>
      </c>
      <c r="C258" s="216">
        <v>6</v>
      </c>
      <c r="D258" s="216">
        <v>20400906</v>
      </c>
      <c r="E258" s="378">
        <v>3400151</v>
      </c>
      <c r="F258" s="216">
        <v>60</v>
      </c>
      <c r="G258" s="506">
        <v>0</v>
      </c>
    </row>
    <row r="259" spans="2:8" x14ac:dyDescent="0.25">
      <c r="B259" s="542" t="s">
        <v>25</v>
      </c>
      <c r="C259" s="216">
        <v>0</v>
      </c>
      <c r="D259" s="216">
        <v>0</v>
      </c>
      <c r="E259" s="216">
        <v>0</v>
      </c>
      <c r="F259" s="216">
        <v>0</v>
      </c>
      <c r="G259" s="506">
        <v>0</v>
      </c>
    </row>
    <row r="260" spans="2:8" x14ac:dyDescent="0.25">
      <c r="B260" s="542" t="s">
        <v>26</v>
      </c>
      <c r="C260" s="216">
        <v>1</v>
      </c>
      <c r="D260" s="464">
        <v>2124612</v>
      </c>
      <c r="E260" s="196">
        <v>2124612</v>
      </c>
      <c r="F260" s="462">
        <v>60</v>
      </c>
      <c r="G260" s="501">
        <v>0</v>
      </c>
    </row>
    <row r="261" spans="2:8" x14ac:dyDescent="0.25">
      <c r="B261" s="542" t="s">
        <v>27</v>
      </c>
      <c r="C261" s="216">
        <v>0</v>
      </c>
      <c r="D261" s="216">
        <v>0</v>
      </c>
      <c r="E261" s="216">
        <v>0</v>
      </c>
      <c r="F261" s="216">
        <v>0</v>
      </c>
      <c r="G261" s="506">
        <v>0</v>
      </c>
      <c r="H261" s="595"/>
    </row>
    <row r="262" spans="2:8" x14ac:dyDescent="0.25">
      <c r="B262" s="542" t="s">
        <v>28</v>
      </c>
      <c r="C262" s="216">
        <v>0</v>
      </c>
      <c r="D262" s="216">
        <v>0</v>
      </c>
      <c r="E262" s="216">
        <v>0</v>
      </c>
      <c r="F262" s="216">
        <v>0</v>
      </c>
      <c r="G262" s="506">
        <v>0</v>
      </c>
    </row>
    <row r="263" spans="2:8" x14ac:dyDescent="0.25">
      <c r="B263" s="552" t="s">
        <v>29</v>
      </c>
      <c r="C263" s="216">
        <v>0</v>
      </c>
      <c r="D263" s="216">
        <v>0</v>
      </c>
      <c r="E263" s="216">
        <v>0</v>
      </c>
      <c r="F263" s="216">
        <v>0</v>
      </c>
      <c r="G263" s="506">
        <v>0</v>
      </c>
    </row>
    <row r="264" spans="2:8" x14ac:dyDescent="0.25">
      <c r="B264" s="552" t="s">
        <v>30</v>
      </c>
      <c r="C264" s="216">
        <v>0</v>
      </c>
      <c r="D264" s="216">
        <v>0</v>
      </c>
      <c r="E264" s="216">
        <v>0</v>
      </c>
      <c r="F264" s="216">
        <v>0</v>
      </c>
      <c r="G264" s="506">
        <v>0</v>
      </c>
    </row>
    <row r="265" spans="2:8" x14ac:dyDescent="0.25">
      <c r="B265" s="544" t="s">
        <v>31</v>
      </c>
      <c r="C265" s="216">
        <v>0</v>
      </c>
      <c r="D265" s="216">
        <v>0</v>
      </c>
      <c r="E265" s="216">
        <v>0</v>
      </c>
      <c r="F265" s="216">
        <v>0</v>
      </c>
      <c r="G265" s="506">
        <v>0</v>
      </c>
    </row>
    <row r="266" spans="2:8" x14ac:dyDescent="0.25">
      <c r="B266" s="543"/>
      <c r="C266" s="216"/>
      <c r="D266" s="507"/>
      <c r="E266" s="196"/>
      <c r="F266" s="508"/>
      <c r="G266" s="501"/>
    </row>
    <row r="267" spans="2:8" x14ac:dyDescent="0.25">
      <c r="B267" s="545" t="s">
        <v>0</v>
      </c>
      <c r="C267" s="468">
        <f>SUM(C254:C265)</f>
        <v>9</v>
      </c>
      <c r="D267" s="468">
        <f>SUM(D254:D265)</f>
        <v>39902627</v>
      </c>
      <c r="E267" s="469">
        <f>D267/C267</f>
        <v>4433625.222222222</v>
      </c>
      <c r="F267" s="470">
        <f>(($D254*F254)+($D255*F255)+($D256*F256)+($D257*F257)+($D258*F258)+($D259*F259)+($D260*F260)+($D261*F261)+($D262*F262)+($D263*F263)+($D264*F264)+(D265*F265))/$D267</f>
        <v>60</v>
      </c>
      <c r="G267" s="471">
        <f>(($D254*G254)+($D255*G255)+($D256*G256)+($D257*G257)+($D258*G258)+($D259*G259)+($D260*G260)+($D261*G261)+($D262*G262)+($D263*G263)+($D264*G264)+($D265*G265))/$D267</f>
        <v>0</v>
      </c>
    </row>
    <row r="268" spans="2:8" x14ac:dyDescent="0.25">
      <c r="B268" s="563"/>
      <c r="C268" s="381"/>
      <c r="D268" s="432"/>
      <c r="E268" s="101"/>
      <c r="F268" s="350"/>
      <c r="G268" s="341"/>
    </row>
    <row r="269" spans="2:8" x14ac:dyDescent="0.25">
      <c r="B269" s="564" t="s">
        <v>135</v>
      </c>
      <c r="C269" s="374">
        <f>+C219+C235+C251+C267</f>
        <v>70</v>
      </c>
      <c r="D269" s="374">
        <f>+D219+D235+D251+D267</f>
        <v>260012936</v>
      </c>
      <c r="E269" s="102">
        <f>D269/C269</f>
        <v>3714470.5142857144</v>
      </c>
      <c r="F269" s="422">
        <f>+(($D219*F219)+(D235*F235)+(D251*F251)+(D267*F267))/$D269</f>
        <v>269.19967887674636</v>
      </c>
      <c r="G269" s="280">
        <f>(+($D219*G219)+(D235*G235)+(D251*G251)+(D267*G267))/$D269</f>
        <v>3.5955433683529128</v>
      </c>
    </row>
    <row r="270" spans="2:8" x14ac:dyDescent="0.25">
      <c r="B270" s="565"/>
      <c r="C270" s="376"/>
      <c r="D270" s="433"/>
      <c r="E270" s="103"/>
      <c r="F270" s="354"/>
      <c r="G270" s="342"/>
    </row>
    <row r="271" spans="2:8" ht="7.2" customHeight="1" x14ac:dyDescent="0.25">
      <c r="B271" s="566"/>
      <c r="C271" s="383"/>
      <c r="D271" s="383"/>
      <c r="E271" s="314"/>
      <c r="F271" s="423"/>
      <c r="G271" s="403"/>
    </row>
    <row r="272" spans="2:8" ht="4.95" customHeight="1" x14ac:dyDescent="0.25">
      <c r="B272" s="566"/>
    </row>
    <row r="273" spans="1:7" x14ac:dyDescent="0.25">
      <c r="B273" s="300" t="s">
        <v>121</v>
      </c>
      <c r="C273" s="384"/>
      <c r="D273" s="384"/>
      <c r="E273" s="384"/>
      <c r="F273" s="384"/>
      <c r="G273" s="440"/>
    </row>
    <row r="274" spans="1:7" x14ac:dyDescent="0.25">
      <c r="B274" s="331" t="s">
        <v>7</v>
      </c>
      <c r="C274" s="385" t="s">
        <v>123</v>
      </c>
      <c r="D274" s="385" t="s">
        <v>3</v>
      </c>
      <c r="E274" s="386" t="s">
        <v>134</v>
      </c>
      <c r="F274" s="386" t="s">
        <v>124</v>
      </c>
      <c r="G274" s="344" t="s">
        <v>15</v>
      </c>
    </row>
    <row r="275" spans="1:7" x14ac:dyDescent="0.25">
      <c r="B275" s="332"/>
      <c r="C275" s="387" t="s">
        <v>125</v>
      </c>
      <c r="D275" s="387" t="s">
        <v>126</v>
      </c>
      <c r="E275" s="388" t="s">
        <v>12</v>
      </c>
      <c r="F275" s="388" t="s">
        <v>127</v>
      </c>
      <c r="G275" s="345" t="s">
        <v>16</v>
      </c>
    </row>
    <row r="276" spans="1:7" x14ac:dyDescent="0.25">
      <c r="B276" s="333"/>
      <c r="C276" s="389" t="s">
        <v>4</v>
      </c>
      <c r="D276" s="389" t="s">
        <v>5</v>
      </c>
      <c r="E276" s="390" t="s">
        <v>6</v>
      </c>
      <c r="F276" s="390" t="s">
        <v>17</v>
      </c>
      <c r="G276" s="346" t="s">
        <v>18</v>
      </c>
    </row>
    <row r="277" spans="1:7" x14ac:dyDescent="0.25">
      <c r="A277" s="596"/>
      <c r="C277" s="380"/>
      <c r="D277" s="380"/>
      <c r="E277" s="391"/>
      <c r="F277" s="380"/>
      <c r="G277" s="441"/>
    </row>
    <row r="278" spans="1:7" x14ac:dyDescent="0.25">
      <c r="B278" s="543" t="s">
        <v>2</v>
      </c>
      <c r="C278" s="377"/>
      <c r="D278" s="377"/>
      <c r="E278" s="378"/>
      <c r="F278" s="377"/>
      <c r="G278" s="438"/>
    </row>
    <row r="279" spans="1:7" x14ac:dyDescent="0.25">
      <c r="B279" s="542" t="s">
        <v>20</v>
      </c>
      <c r="C279" s="356">
        <v>2</v>
      </c>
      <c r="D279" s="356">
        <v>255599584</v>
      </c>
      <c r="E279" s="94">
        <v>127799792</v>
      </c>
      <c r="F279" s="417">
        <v>58.330965366516402</v>
      </c>
      <c r="G279" s="399">
        <v>0.86705037129481399</v>
      </c>
    </row>
    <row r="280" spans="1:7" x14ac:dyDescent="0.25">
      <c r="B280" s="542" t="s">
        <v>21</v>
      </c>
      <c r="C280" s="216">
        <v>0</v>
      </c>
      <c r="D280" s="464">
        <v>0</v>
      </c>
      <c r="E280" s="378">
        <v>0</v>
      </c>
      <c r="F280" s="462">
        <v>0</v>
      </c>
      <c r="G280" s="501">
        <v>0</v>
      </c>
    </row>
    <row r="281" spans="1:7" x14ac:dyDescent="0.25">
      <c r="B281" s="542" t="s">
        <v>22</v>
      </c>
      <c r="C281" s="216">
        <v>2</v>
      </c>
      <c r="D281" s="464">
        <v>207910634</v>
      </c>
      <c r="E281" s="378">
        <v>103955317</v>
      </c>
      <c r="F281" s="462">
        <v>75.670099553445638</v>
      </c>
      <c r="G281" s="501">
        <v>0.89218556314921338</v>
      </c>
    </row>
    <row r="282" spans="1:7" x14ac:dyDescent="0.25">
      <c r="B282" s="542" t="s">
        <v>23</v>
      </c>
      <c r="C282" s="216">
        <v>1</v>
      </c>
      <c r="D282" s="464">
        <v>31233172</v>
      </c>
      <c r="E282" s="378">
        <v>31233172</v>
      </c>
      <c r="F282" s="462">
        <v>5</v>
      </c>
      <c r="G282" s="501">
        <v>0.85</v>
      </c>
    </row>
    <row r="283" spans="1:7" x14ac:dyDescent="0.25">
      <c r="B283" s="542" t="s">
        <v>24</v>
      </c>
      <c r="C283" s="491">
        <v>0</v>
      </c>
      <c r="D283" s="391">
        <v>0</v>
      </c>
      <c r="E283" s="357">
        <v>0</v>
      </c>
      <c r="F283" s="520">
        <v>0</v>
      </c>
      <c r="G283" s="521">
        <v>0</v>
      </c>
    </row>
    <row r="284" spans="1:7" x14ac:dyDescent="0.25">
      <c r="B284" s="542" t="s">
        <v>25</v>
      </c>
      <c r="C284" s="216">
        <v>0</v>
      </c>
      <c r="D284" s="216">
        <v>0</v>
      </c>
      <c r="E284" s="216">
        <v>0</v>
      </c>
      <c r="F284" s="216">
        <v>0</v>
      </c>
      <c r="G284" s="506">
        <v>0</v>
      </c>
    </row>
    <row r="285" spans="1:7" x14ac:dyDescent="0.25">
      <c r="B285" s="542" t="s">
        <v>26</v>
      </c>
      <c r="C285" s="216">
        <v>0</v>
      </c>
      <c r="D285" s="216">
        <v>0</v>
      </c>
      <c r="E285" s="216">
        <v>0</v>
      </c>
      <c r="F285" s="216">
        <v>0</v>
      </c>
      <c r="G285" s="506">
        <v>0</v>
      </c>
    </row>
    <row r="286" spans="1:7" x14ac:dyDescent="0.25">
      <c r="B286" s="542" t="s">
        <v>27</v>
      </c>
      <c r="C286" s="216">
        <v>7</v>
      </c>
      <c r="D286" s="216">
        <v>804136125</v>
      </c>
      <c r="E286" s="216">
        <v>114876589.28571428</v>
      </c>
      <c r="F286" s="216">
        <v>27.155021953528081</v>
      </c>
      <c r="G286" s="506">
        <v>0.93615800919278436</v>
      </c>
    </row>
    <row r="287" spans="1:7" x14ac:dyDescent="0.25">
      <c r="B287" s="542" t="s">
        <v>28</v>
      </c>
      <c r="C287" s="216">
        <v>1</v>
      </c>
      <c r="D287" s="464">
        <v>123847960</v>
      </c>
      <c r="E287" s="196">
        <v>123847960</v>
      </c>
      <c r="F287" s="462">
        <v>85</v>
      </c>
      <c r="G287" s="501">
        <v>0.9</v>
      </c>
    </row>
    <row r="288" spans="1:7" x14ac:dyDescent="0.25">
      <c r="B288" s="552" t="s">
        <v>29</v>
      </c>
      <c r="C288" s="216">
        <v>7</v>
      </c>
      <c r="D288" s="216">
        <v>983477943</v>
      </c>
      <c r="E288" s="216">
        <v>140496849</v>
      </c>
      <c r="F288" s="216">
        <v>36</v>
      </c>
      <c r="G288" s="506">
        <v>0.85</v>
      </c>
    </row>
    <row r="289" spans="2:7" x14ac:dyDescent="0.25">
      <c r="B289" s="552" t="s">
        <v>30</v>
      </c>
      <c r="C289" s="216">
        <v>0</v>
      </c>
      <c r="D289" s="216">
        <v>0</v>
      </c>
      <c r="E289" s="216">
        <v>0</v>
      </c>
      <c r="F289" s="216">
        <v>0</v>
      </c>
      <c r="G289" s="506">
        <v>0</v>
      </c>
    </row>
    <row r="290" spans="2:7" x14ac:dyDescent="0.25">
      <c r="B290" s="544" t="s">
        <v>31</v>
      </c>
      <c r="C290" s="216">
        <v>0</v>
      </c>
      <c r="D290" s="216">
        <v>0</v>
      </c>
      <c r="E290" s="216">
        <v>0</v>
      </c>
      <c r="F290" s="216">
        <v>0</v>
      </c>
      <c r="G290" s="506">
        <v>0</v>
      </c>
    </row>
    <row r="291" spans="2:7" x14ac:dyDescent="0.25">
      <c r="B291" s="542"/>
      <c r="C291" s="513"/>
      <c r="D291" s="514"/>
      <c r="E291" s="456"/>
      <c r="F291" s="462"/>
      <c r="G291" s="501"/>
    </row>
    <row r="292" spans="2:7" x14ac:dyDescent="0.25">
      <c r="B292" s="550" t="s">
        <v>0</v>
      </c>
      <c r="C292" s="468">
        <f>SUM(C279:C290)</f>
        <v>20</v>
      </c>
      <c r="D292" s="468">
        <f>SUM(D278:D290)</f>
        <v>2406205418</v>
      </c>
      <c r="E292" s="468">
        <f>IFERROR(D292/C292,"")</f>
        <v>120310270.90000001</v>
      </c>
      <c r="F292" s="533">
        <f>IFERROR((($D279*F279)+($D280*F280)+($D281*F281)+($D282*F282)+($D283*F283)+($D284*F284)+($D285*F285)+($D286*F286)+($D287*F287)+($D288*F288)+($D289*F289)+(D290*F290))/$D292,"")</f>
        <v>40.963573040628901</v>
      </c>
      <c r="G292" s="471">
        <f>IFERROR((($D279*G279)+($D280*G280)+($D281*G281)+($D282*G282)+($D283*G283)+($D284*G284)+($D285*G285)+($D286*G286)+($D287*G287)+($D288*G288)+($D289*G289)+($D290*G290))/$D292,"")</f>
        <v>0.88682314900348203</v>
      </c>
    </row>
    <row r="293" spans="2:7" x14ac:dyDescent="0.25">
      <c r="B293" s="563"/>
      <c r="C293" s="432"/>
      <c r="D293" s="381"/>
      <c r="E293" s="531"/>
      <c r="F293" s="350"/>
      <c r="G293" s="341"/>
    </row>
    <row r="294" spans="2:7" x14ac:dyDescent="0.25">
      <c r="B294" s="564" t="s">
        <v>135</v>
      </c>
      <c r="C294" s="373">
        <f>+C292</f>
        <v>20</v>
      </c>
      <c r="D294" s="374">
        <f>+D292</f>
        <v>2406205418</v>
      </c>
      <c r="E294" s="373">
        <f>IFERROR(D294/C294,"")</f>
        <v>120310270.90000001</v>
      </c>
      <c r="F294" s="593">
        <f>IFERROR((($D292*F292))/$D294,"")</f>
        <v>40.963573040628901</v>
      </c>
      <c r="G294" s="594">
        <f>IFERROR((+($D292*G292))/$D294,"")</f>
        <v>0.88682314900348203</v>
      </c>
    </row>
    <row r="295" spans="2:7" x14ac:dyDescent="0.25">
      <c r="B295" s="565"/>
      <c r="C295" s="433"/>
      <c r="D295" s="376"/>
      <c r="E295" s="532"/>
      <c r="F295" s="354"/>
      <c r="G295" s="342"/>
    </row>
    <row r="296" spans="2:7" x14ac:dyDescent="0.25">
      <c r="B296" s="597"/>
      <c r="C296" s="383"/>
      <c r="D296" s="383"/>
      <c r="E296" s="314"/>
      <c r="F296" s="423"/>
      <c r="G296" s="403"/>
    </row>
    <row r="297" spans="2:7" x14ac:dyDescent="0.25">
      <c r="B297" s="597"/>
      <c r="C297" s="383"/>
      <c r="D297" s="383"/>
      <c r="E297" s="314"/>
      <c r="F297" s="423"/>
      <c r="G297" s="403"/>
    </row>
    <row r="298" spans="2:7" x14ac:dyDescent="0.25">
      <c r="B298" s="300" t="s">
        <v>165</v>
      </c>
      <c r="C298" s="384"/>
      <c r="D298" s="384"/>
      <c r="E298" s="384"/>
      <c r="F298" s="384"/>
      <c r="G298" s="440"/>
    </row>
    <row r="299" spans="2:7" x14ac:dyDescent="0.25">
      <c r="B299" s="581" t="s">
        <v>7</v>
      </c>
      <c r="C299" s="385" t="s">
        <v>123</v>
      </c>
      <c r="D299" s="582" t="s">
        <v>3</v>
      </c>
      <c r="E299" s="385" t="s">
        <v>134</v>
      </c>
      <c r="F299" s="582" t="s">
        <v>124</v>
      </c>
      <c r="G299" s="344" t="s">
        <v>15</v>
      </c>
    </row>
    <row r="300" spans="2:7" x14ac:dyDescent="0.25">
      <c r="B300" s="576"/>
      <c r="C300" s="387" t="s">
        <v>125</v>
      </c>
      <c r="D300" s="583" t="s">
        <v>126</v>
      </c>
      <c r="E300" s="387" t="s">
        <v>12</v>
      </c>
      <c r="F300" s="583" t="s">
        <v>127</v>
      </c>
      <c r="G300" s="345" t="s">
        <v>16</v>
      </c>
    </row>
    <row r="301" spans="2:7" x14ac:dyDescent="0.25">
      <c r="B301" s="577"/>
      <c r="C301" s="389" t="s">
        <v>4</v>
      </c>
      <c r="D301" s="584" t="s">
        <v>5</v>
      </c>
      <c r="E301" s="389" t="s">
        <v>6</v>
      </c>
      <c r="F301" s="584" t="s">
        <v>17</v>
      </c>
      <c r="G301" s="346" t="s">
        <v>18</v>
      </c>
    </row>
    <row r="302" spans="2:7" x14ac:dyDescent="0.25">
      <c r="B302" s="598"/>
      <c r="C302" s="380"/>
      <c r="D302" s="585"/>
      <c r="E302" s="491"/>
      <c r="F302" s="585"/>
      <c r="G302" s="441"/>
    </row>
    <row r="303" spans="2:7" x14ac:dyDescent="0.25">
      <c r="B303" s="543" t="s">
        <v>2</v>
      </c>
      <c r="C303" s="377"/>
      <c r="D303" s="314"/>
      <c r="E303" s="377"/>
      <c r="F303" s="314"/>
      <c r="G303" s="438"/>
    </row>
    <row r="304" spans="2:7" x14ac:dyDescent="0.25">
      <c r="B304" s="542" t="s">
        <v>20</v>
      </c>
      <c r="C304" s="336">
        <v>12</v>
      </c>
      <c r="D304" s="579">
        <v>2116192642</v>
      </c>
      <c r="E304" s="94">
        <v>176349386.83333334</v>
      </c>
      <c r="F304" s="408">
        <v>57.515215037781047</v>
      </c>
      <c r="G304" s="343">
        <v>4.4003290419007994</v>
      </c>
    </row>
    <row r="305" spans="2:7" x14ac:dyDescent="0.25">
      <c r="B305" s="542" t="s">
        <v>21</v>
      </c>
      <c r="C305" s="216">
        <v>0</v>
      </c>
      <c r="D305" s="507">
        <v>0</v>
      </c>
      <c r="E305" s="377">
        <v>0</v>
      </c>
      <c r="F305" s="588">
        <v>0</v>
      </c>
      <c r="G305" s="463">
        <v>0</v>
      </c>
    </row>
    <row r="306" spans="2:7" x14ac:dyDescent="0.25">
      <c r="B306" s="542" t="s">
        <v>22</v>
      </c>
      <c r="C306" s="216">
        <v>0</v>
      </c>
      <c r="D306" s="507">
        <v>0</v>
      </c>
      <c r="E306" s="377">
        <v>0</v>
      </c>
      <c r="F306" s="588">
        <v>0</v>
      </c>
      <c r="G306" s="463">
        <v>0</v>
      </c>
    </row>
    <row r="307" spans="2:7" x14ac:dyDescent="0.25">
      <c r="B307" s="542" t="s">
        <v>23</v>
      </c>
      <c r="C307" s="216">
        <v>0</v>
      </c>
      <c r="D307" s="507">
        <v>0</v>
      </c>
      <c r="E307" s="377">
        <v>0</v>
      </c>
      <c r="F307" s="588">
        <v>0</v>
      </c>
      <c r="G307" s="463">
        <v>0</v>
      </c>
    </row>
    <row r="308" spans="2:7" x14ac:dyDescent="0.25">
      <c r="B308" s="542" t="s">
        <v>24</v>
      </c>
      <c r="C308" s="491">
        <v>0</v>
      </c>
      <c r="D308" s="586">
        <v>0</v>
      </c>
      <c r="E308" s="357">
        <v>0</v>
      </c>
      <c r="F308" s="589">
        <v>0</v>
      </c>
      <c r="G308" s="495">
        <v>0</v>
      </c>
    </row>
    <row r="309" spans="2:7" x14ac:dyDescent="0.25">
      <c r="B309" s="542" t="s">
        <v>25</v>
      </c>
      <c r="C309" s="216">
        <v>2</v>
      </c>
      <c r="D309" s="507">
        <v>83088589</v>
      </c>
      <c r="E309" s="196">
        <v>41544294.5</v>
      </c>
      <c r="F309" s="588">
        <v>24</v>
      </c>
      <c r="G309" s="463">
        <v>1.760040353336437</v>
      </c>
    </row>
    <row r="310" spans="2:7" x14ac:dyDescent="0.25">
      <c r="B310" s="542" t="s">
        <v>26</v>
      </c>
      <c r="C310" s="216">
        <v>0</v>
      </c>
      <c r="D310" s="507">
        <v>0</v>
      </c>
      <c r="E310" s="216">
        <v>0</v>
      </c>
      <c r="F310" s="507">
        <v>0</v>
      </c>
      <c r="G310" s="506">
        <v>0</v>
      </c>
    </row>
    <row r="311" spans="2:7" x14ac:dyDescent="0.25">
      <c r="B311" s="542" t="s">
        <v>27</v>
      </c>
      <c r="C311" s="216">
        <v>2</v>
      </c>
      <c r="D311" s="507">
        <v>568766520</v>
      </c>
      <c r="E311" s="216">
        <v>284383260</v>
      </c>
      <c r="F311" s="507">
        <v>12</v>
      </c>
      <c r="G311" s="506">
        <v>4.4003290419007994</v>
      </c>
    </row>
    <row r="312" spans="2:7" x14ac:dyDescent="0.25">
      <c r="B312" s="542" t="s">
        <v>28</v>
      </c>
      <c r="C312" s="216">
        <v>8</v>
      </c>
      <c r="D312" s="507">
        <v>982385282</v>
      </c>
      <c r="E312" s="196">
        <v>122798160.25</v>
      </c>
      <c r="F312" s="588">
        <v>48</v>
      </c>
      <c r="G312" s="463">
        <v>4.9998446655606275</v>
      </c>
    </row>
    <row r="313" spans="2:7" x14ac:dyDescent="0.25">
      <c r="B313" s="542" t="s">
        <v>29</v>
      </c>
      <c r="C313" s="216">
        <v>0</v>
      </c>
      <c r="D313" s="507">
        <v>0</v>
      </c>
      <c r="E313" s="216">
        <v>0</v>
      </c>
      <c r="F313" s="507">
        <v>0</v>
      </c>
      <c r="G313" s="506">
        <v>0</v>
      </c>
    </row>
    <row r="314" spans="2:7" x14ac:dyDescent="0.25">
      <c r="B314" s="542" t="s">
        <v>30</v>
      </c>
      <c r="C314" s="216">
        <v>0</v>
      </c>
      <c r="D314" s="507">
        <v>0</v>
      </c>
      <c r="E314" s="216">
        <v>0</v>
      </c>
      <c r="F314" s="507">
        <v>0</v>
      </c>
      <c r="G314" s="506">
        <v>0</v>
      </c>
    </row>
    <row r="315" spans="2:7" x14ac:dyDescent="0.25">
      <c r="B315" s="544" t="s">
        <v>31</v>
      </c>
      <c r="C315" s="216">
        <v>0</v>
      </c>
      <c r="D315" s="507">
        <v>0</v>
      </c>
      <c r="E315" s="216">
        <v>0</v>
      </c>
      <c r="F315" s="507">
        <v>0</v>
      </c>
      <c r="G315" s="506">
        <v>0</v>
      </c>
    </row>
    <row r="316" spans="2:7" x14ac:dyDescent="0.25">
      <c r="B316" s="542"/>
      <c r="C316" s="216"/>
      <c r="D316" s="587"/>
      <c r="E316" s="196"/>
      <c r="F316" s="588"/>
      <c r="G316" s="463"/>
    </row>
    <row r="317" spans="2:7" x14ac:dyDescent="0.25">
      <c r="B317" s="545" t="s">
        <v>0</v>
      </c>
      <c r="C317" s="524">
        <f>SUM(C304:C315)</f>
        <v>24</v>
      </c>
      <c r="D317" s="580">
        <f>SUM(D303:D315)</f>
        <v>3750433033</v>
      </c>
      <c r="E317" s="524">
        <f>IFERROR(D317/C317,"")</f>
        <v>156268043.04166666</v>
      </c>
      <c r="F317" s="590">
        <f>IFERROR((($D304*F304)+($D305*F305)+($D306*F306)+($D307*F307)+($D308*F308)+($D309*F309)+($D310*F310)+($D311*F311)+($D312*F312)+($D313*F313)+($D314*F314)+(D315*F315))/$D317,"")</f>
        <v>47.377753772573492</v>
      </c>
      <c r="G317" s="471">
        <f>IFERROR((($D304*G304)+($D305*G305)+($D306*G306)+($D307*G307)+($D308*G308)+($D309*G309)+($D310*G310)+($D311*G311)+($D312*G312)+($D313*G313)+($D314*G314)+($D315*G315))/$D317,"")</f>
        <v>4.4988716528673436</v>
      </c>
    </row>
    <row r="318" spans="2:7" x14ac:dyDescent="0.25">
      <c r="B318" s="599"/>
      <c r="C318" s="337"/>
      <c r="D318" s="383"/>
      <c r="E318" s="377"/>
      <c r="F318" s="423"/>
      <c r="G318" s="438"/>
    </row>
    <row r="319" spans="2:7" x14ac:dyDescent="0.25">
      <c r="B319" s="543" t="s">
        <v>155</v>
      </c>
      <c r="C319" s="336"/>
      <c r="D319" s="579"/>
      <c r="E319" s="94"/>
      <c r="F319" s="408"/>
      <c r="G319" s="343"/>
    </row>
    <row r="320" spans="2:7" x14ac:dyDescent="0.25">
      <c r="B320" s="542" t="s">
        <v>20</v>
      </c>
      <c r="C320" s="491">
        <v>0</v>
      </c>
      <c r="D320" s="507">
        <v>0</v>
      </c>
      <c r="E320" s="216">
        <v>0</v>
      </c>
      <c r="F320" s="507">
        <v>0</v>
      </c>
      <c r="G320" s="506">
        <v>0</v>
      </c>
    </row>
    <row r="321" spans="2:7" x14ac:dyDescent="0.25">
      <c r="B321" s="544" t="s">
        <v>21</v>
      </c>
      <c r="C321" s="491">
        <v>0</v>
      </c>
      <c r="D321" s="507">
        <v>0</v>
      </c>
      <c r="E321" s="216">
        <v>0</v>
      </c>
      <c r="F321" s="507">
        <v>0</v>
      </c>
      <c r="G321" s="528">
        <v>0</v>
      </c>
    </row>
    <row r="322" spans="2:7" x14ac:dyDescent="0.25">
      <c r="B322" s="542" t="s">
        <v>22</v>
      </c>
      <c r="C322" s="491">
        <v>0</v>
      </c>
      <c r="D322" s="507">
        <v>0</v>
      </c>
      <c r="E322" s="216">
        <v>0</v>
      </c>
      <c r="F322" s="507">
        <v>0</v>
      </c>
      <c r="G322" s="506">
        <v>0</v>
      </c>
    </row>
    <row r="323" spans="2:7" x14ac:dyDescent="0.25">
      <c r="B323" s="542" t="s">
        <v>23</v>
      </c>
      <c r="C323" s="491">
        <v>0</v>
      </c>
      <c r="D323" s="507">
        <v>0</v>
      </c>
      <c r="E323" s="216">
        <v>0</v>
      </c>
      <c r="F323" s="507">
        <v>0</v>
      </c>
      <c r="G323" s="506">
        <v>0</v>
      </c>
    </row>
    <row r="324" spans="2:7" x14ac:dyDescent="0.25">
      <c r="B324" s="542" t="s">
        <v>24</v>
      </c>
      <c r="C324" s="491">
        <v>0</v>
      </c>
      <c r="D324" s="507">
        <v>0</v>
      </c>
      <c r="E324" s="216">
        <v>0</v>
      </c>
      <c r="F324" s="507">
        <v>0</v>
      </c>
      <c r="G324" s="506">
        <v>0</v>
      </c>
    </row>
    <row r="325" spans="2:7" x14ac:dyDescent="0.25">
      <c r="B325" s="542" t="s">
        <v>25</v>
      </c>
      <c r="C325" s="491">
        <v>0</v>
      </c>
      <c r="D325" s="507">
        <v>0</v>
      </c>
      <c r="E325" s="216">
        <v>0</v>
      </c>
      <c r="F325" s="507">
        <v>0</v>
      </c>
      <c r="G325" s="506">
        <v>0</v>
      </c>
    </row>
    <row r="326" spans="2:7" x14ac:dyDescent="0.25">
      <c r="B326" s="542" t="s">
        <v>26</v>
      </c>
      <c r="C326" s="491">
        <v>0</v>
      </c>
      <c r="D326" s="507">
        <v>0</v>
      </c>
      <c r="E326" s="216">
        <v>0</v>
      </c>
      <c r="F326" s="507">
        <v>0</v>
      </c>
      <c r="G326" s="463">
        <v>0</v>
      </c>
    </row>
    <row r="327" spans="2:7" x14ac:dyDescent="0.25">
      <c r="B327" s="542" t="s">
        <v>27</v>
      </c>
      <c r="C327" s="491">
        <v>0</v>
      </c>
      <c r="D327" s="507">
        <v>0</v>
      </c>
      <c r="E327" s="216">
        <v>0</v>
      </c>
      <c r="F327" s="507">
        <v>0</v>
      </c>
      <c r="G327" s="506">
        <v>0</v>
      </c>
    </row>
    <row r="328" spans="2:7" x14ac:dyDescent="0.25">
      <c r="B328" s="542" t="s">
        <v>28</v>
      </c>
      <c r="C328" s="491">
        <v>0</v>
      </c>
      <c r="D328" s="507">
        <v>0</v>
      </c>
      <c r="E328" s="216">
        <v>0</v>
      </c>
      <c r="F328" s="507">
        <v>0</v>
      </c>
      <c r="G328" s="506">
        <v>0</v>
      </c>
    </row>
    <row r="329" spans="2:7" x14ac:dyDescent="0.25">
      <c r="B329" s="542" t="s">
        <v>29</v>
      </c>
      <c r="C329" s="491">
        <v>0</v>
      </c>
      <c r="D329" s="507">
        <v>0</v>
      </c>
      <c r="E329" s="216">
        <v>0</v>
      </c>
      <c r="F329" s="507">
        <v>0</v>
      </c>
      <c r="G329" s="506">
        <v>0</v>
      </c>
    </row>
    <row r="330" spans="2:7" x14ac:dyDescent="0.25">
      <c r="B330" s="542" t="s">
        <v>30</v>
      </c>
      <c r="C330" s="491">
        <v>0</v>
      </c>
      <c r="D330" s="507">
        <v>0</v>
      </c>
      <c r="E330" s="216">
        <v>0</v>
      </c>
      <c r="F330" s="507">
        <v>0</v>
      </c>
      <c r="G330" s="506">
        <v>0</v>
      </c>
    </row>
    <row r="331" spans="2:7" x14ac:dyDescent="0.25">
      <c r="B331" s="544" t="s">
        <v>31</v>
      </c>
      <c r="C331" s="216">
        <v>1</v>
      </c>
      <c r="D331" s="507">
        <v>309917400</v>
      </c>
      <c r="E331" s="216">
        <v>309917400</v>
      </c>
      <c r="F331" s="507">
        <v>257</v>
      </c>
      <c r="G331" s="506">
        <v>4.5999999999999996</v>
      </c>
    </row>
    <row r="332" spans="2:7" x14ac:dyDescent="0.25">
      <c r="B332" s="544"/>
      <c r="C332" s="514"/>
      <c r="D332" s="507"/>
      <c r="E332" s="514"/>
      <c r="F332" s="507"/>
      <c r="G332" s="591"/>
    </row>
    <row r="333" spans="2:7" x14ac:dyDescent="0.25">
      <c r="B333" s="550" t="s">
        <v>0</v>
      </c>
      <c r="C333" s="468">
        <f>SUM(C320:C331)</f>
        <v>1</v>
      </c>
      <c r="D333" s="468">
        <f>SUM(D319:D331)</f>
        <v>309917400</v>
      </c>
      <c r="E333" s="468">
        <f>IFERROR(D333/C333,"")</f>
        <v>309917400</v>
      </c>
      <c r="F333" s="533">
        <f>IFERROR((($D320*F320)+($D321*F321)+($D322*F322)+($D323*F323)+($D324*F324)+($D325*F325)+($D326*F326)+($D327*F327)+($D328*F328)+($D329*F329)+($D330*F330)+(D331*F331))/$D333,"")</f>
        <v>257</v>
      </c>
      <c r="G333" s="471">
        <f>IFERROR((($D320*G320)+($D321*G321)+($D322*G322)+($D323*G323)+($D324*G324)+($D325*G325)+($D326*G326)+($D327*G327)+($D328*G328)+($D329*G329)+($D330*G330)+($D331*G331))/$D333,"")</f>
        <v>4.5999999999999996</v>
      </c>
    </row>
    <row r="334" spans="2:7" x14ac:dyDescent="0.25">
      <c r="B334" s="563"/>
      <c r="C334" s="432"/>
      <c r="D334" s="381"/>
      <c r="E334" s="531"/>
      <c r="F334" s="350"/>
      <c r="G334" s="341"/>
    </row>
    <row r="335" spans="2:7" x14ac:dyDescent="0.25">
      <c r="B335" s="564" t="s">
        <v>135</v>
      </c>
      <c r="C335" s="373">
        <f>+C317+C333</f>
        <v>25</v>
      </c>
      <c r="D335" s="374">
        <f>+D317+D333</f>
        <v>4060350433</v>
      </c>
      <c r="E335" s="373">
        <f>IFERROR(D335/C335,"")</f>
        <v>162414017.31999999</v>
      </c>
      <c r="F335" s="593">
        <f>IFERROR((($D317*F317+D333*F333))/$D335,"")</f>
        <v>63.377747518178317</v>
      </c>
      <c r="G335" s="594">
        <f>IFERROR((+($D317*G317+D333*G333))/$D335,"")</f>
        <v>4.5065905517473333</v>
      </c>
    </row>
    <row r="336" spans="2:7" x14ac:dyDescent="0.25">
      <c r="B336" s="565"/>
      <c r="C336" s="433"/>
      <c r="D336" s="376"/>
      <c r="E336" s="532"/>
      <c r="F336" s="354"/>
      <c r="G336" s="342"/>
    </row>
    <row r="337" spans="2:7" x14ac:dyDescent="0.25">
      <c r="B337" s="597"/>
      <c r="C337" s="383"/>
      <c r="D337" s="383"/>
      <c r="E337" s="314"/>
      <c r="F337" s="423"/>
      <c r="G337" s="403"/>
    </row>
    <row r="338" spans="2:7" x14ac:dyDescent="0.25">
      <c r="B338" s="284" t="s">
        <v>128</v>
      </c>
      <c r="C338" s="392"/>
      <c r="D338" s="392"/>
      <c r="E338" s="392"/>
      <c r="F338" s="392"/>
      <c r="G338" s="442"/>
    </row>
    <row r="339" spans="2:7" x14ac:dyDescent="0.25">
      <c r="B339" s="284" t="s">
        <v>129</v>
      </c>
      <c r="C339" s="392"/>
      <c r="D339" s="392"/>
      <c r="E339" s="392"/>
      <c r="F339" s="392"/>
      <c r="G339" s="442"/>
    </row>
    <row r="340" spans="2:7" x14ac:dyDescent="0.25">
      <c r="B340" s="284" t="s">
        <v>130</v>
      </c>
      <c r="C340" s="392"/>
      <c r="D340" s="392"/>
      <c r="E340" s="392"/>
      <c r="F340" s="392"/>
      <c r="G340" s="442"/>
    </row>
    <row r="341" spans="2:7" x14ac:dyDescent="0.25">
      <c r="B341" s="284" t="s">
        <v>131</v>
      </c>
      <c r="C341" s="392"/>
      <c r="D341" s="392"/>
      <c r="E341" s="392"/>
      <c r="F341" s="392"/>
      <c r="G341" s="442"/>
    </row>
    <row r="342" spans="2:7" x14ac:dyDescent="0.25">
      <c r="B342" s="284" t="s">
        <v>132</v>
      </c>
    </row>
    <row r="343" spans="2:7" x14ac:dyDescent="0.25">
      <c r="B343" s="605"/>
      <c r="C343" s="605"/>
      <c r="D343" s="605"/>
      <c r="E343" s="605"/>
      <c r="F343" s="605"/>
      <c r="G343" s="605"/>
    </row>
  </sheetData>
  <mergeCells count="2">
    <mergeCell ref="B6:B8"/>
    <mergeCell ref="B343:G34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2"/>
  <sheetViews>
    <sheetView showGridLines="0" topLeftCell="A171" zoomScale="85" zoomScaleNormal="85" workbookViewId="0">
      <selection activeCell="C294" sqref="C294"/>
    </sheetView>
  </sheetViews>
  <sheetFormatPr baseColWidth="10" defaultRowHeight="13.2" x14ac:dyDescent="0.25"/>
  <cols>
    <col min="1" max="1" width="1.33203125" customWidth="1"/>
    <col min="2" max="2" width="19.5546875" customWidth="1"/>
    <col min="3" max="3" width="11.6640625" style="347" customWidth="1"/>
    <col min="4" max="4" width="15.5546875" style="347" bestFit="1" customWidth="1"/>
    <col min="5" max="6" width="13.6640625" style="347" customWidth="1"/>
    <col min="7" max="7" width="12.6640625" style="437" bestFit="1" customWidth="1"/>
  </cols>
  <sheetData>
    <row r="1" spans="2:7" ht="4.2" customHeight="1" x14ac:dyDescent="0.25"/>
    <row r="2" spans="2:7" x14ac:dyDescent="0.25">
      <c r="B2" s="11" t="s">
        <v>158</v>
      </c>
      <c r="C2" s="348"/>
      <c r="D2" s="348"/>
      <c r="E2" s="348"/>
      <c r="F2" s="404"/>
      <c r="G2" s="393"/>
    </row>
    <row r="3" spans="2:7" x14ac:dyDescent="0.25">
      <c r="B3" s="240" t="s">
        <v>159</v>
      </c>
      <c r="C3" s="348"/>
      <c r="D3" s="348"/>
      <c r="E3" s="348"/>
      <c r="F3" s="404"/>
      <c r="G3" s="393"/>
    </row>
    <row r="4" spans="2:7" ht="4.95" customHeight="1" x14ac:dyDescent="0.25">
      <c r="B4" s="1"/>
      <c r="C4" s="348"/>
      <c r="D4" s="348"/>
      <c r="E4" s="348"/>
      <c r="F4" s="404"/>
      <c r="G4" s="393"/>
    </row>
    <row r="5" spans="2:7" x14ac:dyDescent="0.25">
      <c r="B5" s="128" t="s">
        <v>120</v>
      </c>
      <c r="C5" s="348"/>
      <c r="D5" s="348"/>
      <c r="E5" s="348"/>
      <c r="F5" s="404"/>
      <c r="G5" s="393"/>
    </row>
    <row r="6" spans="2:7" x14ac:dyDescent="0.25">
      <c r="B6" s="604" t="s">
        <v>7</v>
      </c>
      <c r="C6" s="349" t="s">
        <v>51</v>
      </c>
      <c r="D6" s="349" t="s">
        <v>3</v>
      </c>
      <c r="E6" s="350" t="s">
        <v>11</v>
      </c>
      <c r="F6" s="405" t="s">
        <v>13</v>
      </c>
      <c r="G6" s="341" t="s">
        <v>15</v>
      </c>
    </row>
    <row r="7" spans="2:7" x14ac:dyDescent="0.25">
      <c r="B7" s="604"/>
      <c r="C7" s="351" t="s">
        <v>9</v>
      </c>
      <c r="D7" s="351" t="s">
        <v>50</v>
      </c>
      <c r="E7" s="352" t="s">
        <v>52</v>
      </c>
      <c r="F7" s="406" t="s">
        <v>52</v>
      </c>
      <c r="G7" s="448" t="s">
        <v>16</v>
      </c>
    </row>
    <row r="8" spans="2:7" x14ac:dyDescent="0.25">
      <c r="B8" s="604"/>
      <c r="C8" s="353" t="s">
        <v>4</v>
      </c>
      <c r="D8" s="353" t="s">
        <v>5</v>
      </c>
      <c r="E8" s="354" t="s">
        <v>6</v>
      </c>
      <c r="F8" s="407" t="s">
        <v>17</v>
      </c>
      <c r="G8" s="342" t="s">
        <v>18</v>
      </c>
    </row>
    <row r="9" spans="2:7" x14ac:dyDescent="0.25">
      <c r="B9" s="7"/>
      <c r="C9" s="355"/>
      <c r="D9" s="355"/>
      <c r="E9" s="93"/>
      <c r="F9" s="408"/>
      <c r="G9" s="424"/>
    </row>
    <row r="10" spans="2:7" x14ac:dyDescent="0.25">
      <c r="B10" s="9" t="s">
        <v>19</v>
      </c>
      <c r="C10" s="336"/>
      <c r="D10" s="356"/>
      <c r="E10" s="94"/>
      <c r="F10" s="408"/>
      <c r="G10" s="343"/>
    </row>
    <row r="11" spans="2:7" x14ac:dyDescent="0.25">
      <c r="B11" s="7" t="s">
        <v>20</v>
      </c>
      <c r="C11" s="357">
        <v>1884</v>
      </c>
      <c r="D11" s="357">
        <v>2918036765</v>
      </c>
      <c r="E11" s="357">
        <v>1548851.7860934183</v>
      </c>
      <c r="F11" s="340">
        <v>54.22729827531834</v>
      </c>
      <c r="G11" s="443">
        <v>0.92978088803826298</v>
      </c>
    </row>
    <row r="12" spans="2:7" x14ac:dyDescent="0.25">
      <c r="B12" s="7" t="s">
        <v>21</v>
      </c>
      <c r="C12" s="216">
        <v>1908</v>
      </c>
      <c r="D12" s="464">
        <v>3283605461</v>
      </c>
      <c r="E12" s="357">
        <v>1720967.2227463312</v>
      </c>
      <c r="F12" s="340">
        <v>55.87952197524988</v>
      </c>
      <c r="G12" s="443">
        <v>0.92988091600387313</v>
      </c>
    </row>
    <row r="13" spans="2:7" x14ac:dyDescent="0.25">
      <c r="B13" s="7" t="s">
        <v>22</v>
      </c>
      <c r="C13" s="216">
        <v>1224</v>
      </c>
      <c r="D13" s="464">
        <v>1900020981</v>
      </c>
      <c r="E13" s="357">
        <v>1552304.7230392157</v>
      </c>
      <c r="F13" s="216">
        <v>54.807635332633204</v>
      </c>
      <c r="G13" s="465">
        <v>0.92920147285468313</v>
      </c>
    </row>
    <row r="14" spans="2:7" x14ac:dyDescent="0.25">
      <c r="B14" s="7" t="s">
        <v>23</v>
      </c>
      <c r="C14" s="216">
        <v>627</v>
      </c>
      <c r="D14" s="464">
        <v>1013865668</v>
      </c>
      <c r="E14" s="357">
        <v>1617010.63476874</v>
      </c>
      <c r="F14" s="216">
        <v>56.993527725410658</v>
      </c>
      <c r="G14" s="463">
        <v>0.9277871238362122</v>
      </c>
    </row>
    <row r="15" spans="2:7" x14ac:dyDescent="0.25">
      <c r="B15" s="7" t="s">
        <v>24</v>
      </c>
      <c r="C15" s="216">
        <v>759</v>
      </c>
      <c r="D15" s="464">
        <v>1251801452</v>
      </c>
      <c r="E15" s="196">
        <v>1649277.2753623188</v>
      </c>
      <c r="F15" s="216">
        <v>56.907751270127143</v>
      </c>
      <c r="G15" s="463">
        <v>0.90251567616810846</v>
      </c>
    </row>
    <row r="16" spans="2:7" x14ac:dyDescent="0.25">
      <c r="B16" s="7" t="s">
        <v>25</v>
      </c>
      <c r="C16" s="216">
        <v>1329</v>
      </c>
      <c r="D16" s="464">
        <v>2605663740</v>
      </c>
      <c r="E16" s="196">
        <v>1960619.8194130925</v>
      </c>
      <c r="F16" s="216">
        <v>57.473313942266394</v>
      </c>
      <c r="G16" s="463">
        <v>0.8987158954593274</v>
      </c>
    </row>
    <row r="17" spans="2:7" x14ac:dyDescent="0.25">
      <c r="B17" s="7" t="s">
        <v>26</v>
      </c>
      <c r="C17" s="330">
        <v>1116</v>
      </c>
      <c r="D17" s="330">
        <v>2206969244</v>
      </c>
      <c r="E17" s="330">
        <v>1977571.0071684588</v>
      </c>
      <c r="F17" s="446">
        <v>56.803449942413422</v>
      </c>
      <c r="G17" s="447">
        <v>0.89683661117662594</v>
      </c>
    </row>
    <row r="18" spans="2:7" x14ac:dyDescent="0.25">
      <c r="B18" s="7" t="s">
        <v>27</v>
      </c>
      <c r="C18" s="216">
        <v>1228</v>
      </c>
      <c r="D18" s="464">
        <v>2557307256</v>
      </c>
      <c r="E18" s="330">
        <v>2082497.7654723127</v>
      </c>
      <c r="F18" s="216">
        <v>56.454633505720594</v>
      </c>
      <c r="G18" s="463">
        <v>0.8961505211362838</v>
      </c>
    </row>
    <row r="19" spans="2:7" x14ac:dyDescent="0.25">
      <c r="B19" s="7" t="s">
        <v>28</v>
      </c>
      <c r="C19" s="216">
        <v>1174</v>
      </c>
      <c r="D19" s="464">
        <v>2449282214</v>
      </c>
      <c r="E19" s="330">
        <v>2086271.0511073254</v>
      </c>
      <c r="F19" s="216">
        <v>56.559049569777343</v>
      </c>
      <c r="G19" s="463">
        <v>0.89583985345920614</v>
      </c>
    </row>
    <row r="20" spans="2:7" x14ac:dyDescent="0.25">
      <c r="B20" s="7" t="s">
        <v>29</v>
      </c>
      <c r="C20" s="216">
        <v>1397</v>
      </c>
      <c r="D20" s="464">
        <v>2865288197</v>
      </c>
      <c r="E20" s="330">
        <v>2051029.4896206155</v>
      </c>
      <c r="F20" s="216">
        <v>56.48124615298515</v>
      </c>
      <c r="G20" s="463">
        <v>0.89532170920745957</v>
      </c>
    </row>
    <row r="21" spans="2:7" x14ac:dyDescent="0.25">
      <c r="B21" s="7" t="s">
        <v>30</v>
      </c>
      <c r="C21" s="216">
        <v>1624</v>
      </c>
      <c r="D21" s="464">
        <v>3115579338</v>
      </c>
      <c r="E21" s="330">
        <v>1918460.1834975369</v>
      </c>
      <c r="F21" s="216">
        <v>56.59017775332287</v>
      </c>
      <c r="G21" s="463">
        <v>0.89759003839240381</v>
      </c>
    </row>
    <row r="22" spans="2:7" x14ac:dyDescent="0.25">
      <c r="B22" s="233" t="s">
        <v>31</v>
      </c>
      <c r="C22" s="491">
        <v>1538</v>
      </c>
      <c r="D22" s="391">
        <v>2828327380</v>
      </c>
      <c r="E22" s="357">
        <v>1838964.4863459037</v>
      </c>
      <c r="F22" s="491">
        <v>56.442412941955823</v>
      </c>
      <c r="G22" s="495">
        <v>0.89750332589857407</v>
      </c>
    </row>
    <row r="23" spans="2:7" x14ac:dyDescent="0.25">
      <c r="B23" s="7"/>
      <c r="C23" s="456"/>
      <c r="D23" s="456"/>
      <c r="E23" s="196"/>
      <c r="F23" s="466"/>
      <c r="G23" s="467"/>
    </row>
    <row r="24" spans="2:7" x14ac:dyDescent="0.25">
      <c r="B24" s="29" t="s">
        <v>0</v>
      </c>
      <c r="C24" s="468">
        <f>SUM(C11:C23)</f>
        <v>15808</v>
      </c>
      <c r="D24" s="468">
        <f>SUM(D11:D23)</f>
        <v>28995747696</v>
      </c>
      <c r="E24" s="469">
        <f>D24/C24</f>
        <v>1834245.173076923</v>
      </c>
      <c r="F24" s="470">
        <f>(($D11*F11)+($D12*F12)+($D13*F13)+($D14*F14)+($D15*F15)+($D16*F16)+($D17*F17)+($D18*F18)+($D19*F19)+($D20*F20)+($D21*F21)+($D22*F22))/$D24</f>
        <v>56.238748799430169</v>
      </c>
      <c r="G24" s="471">
        <f>(($D11*G11)+($D12*G12)+($D13*G13)+($D14*G14)+($D15*G15)+($D16*G16)+($D17*G17)+($D18*G18)+($D19*G19)+($D20*G20)+($D21*G21)+($D22*G22))/$D24</f>
        <v>0.90736274184436538</v>
      </c>
    </row>
    <row r="25" spans="2:7" x14ac:dyDescent="0.25">
      <c r="B25" s="9"/>
      <c r="C25" s="472"/>
      <c r="D25" s="472"/>
      <c r="E25" s="473"/>
      <c r="F25" s="474"/>
      <c r="G25" s="475"/>
    </row>
    <row r="26" spans="2:7" x14ac:dyDescent="0.25">
      <c r="B26" s="9" t="s">
        <v>81</v>
      </c>
      <c r="C26" s="472"/>
      <c r="D26" s="472"/>
      <c r="E26" s="476"/>
      <c r="F26" s="474"/>
      <c r="G26" s="475"/>
    </row>
    <row r="27" spans="2:7" x14ac:dyDescent="0.25">
      <c r="B27" s="7" t="s">
        <v>20</v>
      </c>
      <c r="C27" s="337">
        <v>469</v>
      </c>
      <c r="D27" s="337">
        <v>686918048</v>
      </c>
      <c r="E27" s="337">
        <v>1464644.0255863538</v>
      </c>
      <c r="F27" s="340">
        <v>46.611035626771013</v>
      </c>
      <c r="G27" s="438">
        <v>0.9</v>
      </c>
    </row>
    <row r="28" spans="2:7" x14ac:dyDescent="0.25">
      <c r="B28" s="7" t="s">
        <v>21</v>
      </c>
      <c r="C28" s="477">
        <v>341</v>
      </c>
      <c r="D28" s="478">
        <v>506120762</v>
      </c>
      <c r="E28" s="337">
        <v>1484225.1085043987</v>
      </c>
      <c r="F28" s="216">
        <v>46.308371340830313</v>
      </c>
      <c r="G28" s="463">
        <v>0.9</v>
      </c>
    </row>
    <row r="29" spans="2:7" x14ac:dyDescent="0.25">
      <c r="B29" s="7" t="s">
        <v>22</v>
      </c>
      <c r="C29" s="522">
        <v>167</v>
      </c>
      <c r="D29" s="523">
        <v>245375797</v>
      </c>
      <c r="E29" s="337">
        <v>1469316.1497005988</v>
      </c>
      <c r="F29" s="522">
        <v>46.922517048411258</v>
      </c>
      <c r="G29" s="495">
        <v>0.9</v>
      </c>
    </row>
    <row r="30" spans="2:7" x14ac:dyDescent="0.25">
      <c r="B30" s="7" t="s">
        <v>23</v>
      </c>
      <c r="C30" s="216">
        <v>0</v>
      </c>
      <c r="D30" s="216">
        <v>0</v>
      </c>
      <c r="E30" s="216">
        <v>0</v>
      </c>
      <c r="F30" s="216">
        <v>0</v>
      </c>
      <c r="G30" s="216">
        <v>0</v>
      </c>
    </row>
    <row r="31" spans="2:7" x14ac:dyDescent="0.25">
      <c r="B31" s="7" t="s">
        <v>24</v>
      </c>
      <c r="C31" s="216">
        <v>0</v>
      </c>
      <c r="D31" s="216">
        <v>0</v>
      </c>
      <c r="E31" s="216">
        <v>0</v>
      </c>
      <c r="F31" s="216">
        <v>0</v>
      </c>
      <c r="G31" s="216">
        <v>0</v>
      </c>
    </row>
    <row r="32" spans="2:7" x14ac:dyDescent="0.25">
      <c r="B32" s="7" t="s">
        <v>25</v>
      </c>
      <c r="C32" s="216">
        <v>0</v>
      </c>
      <c r="D32" s="216">
        <v>0</v>
      </c>
      <c r="E32" s="216">
        <v>0</v>
      </c>
      <c r="F32" s="216">
        <v>0</v>
      </c>
      <c r="G32" s="216">
        <v>0</v>
      </c>
    </row>
    <row r="33" spans="2:7" x14ac:dyDescent="0.25">
      <c r="B33" s="7" t="s">
        <v>26</v>
      </c>
      <c r="C33" s="216">
        <v>0</v>
      </c>
      <c r="D33" s="216">
        <v>0</v>
      </c>
      <c r="E33" s="216">
        <v>0</v>
      </c>
      <c r="F33" s="216">
        <v>0</v>
      </c>
      <c r="G33" s="216">
        <v>0</v>
      </c>
    </row>
    <row r="34" spans="2:7" x14ac:dyDescent="0.25">
      <c r="B34" s="7" t="s">
        <v>27</v>
      </c>
      <c r="C34" s="216">
        <v>0</v>
      </c>
      <c r="D34" s="216">
        <v>0</v>
      </c>
      <c r="E34" s="216">
        <v>0</v>
      </c>
      <c r="F34" s="216">
        <v>0</v>
      </c>
      <c r="G34" s="216">
        <v>0</v>
      </c>
    </row>
    <row r="35" spans="2:7" x14ac:dyDescent="0.25">
      <c r="B35" s="7" t="s">
        <v>28</v>
      </c>
      <c r="C35" s="216">
        <v>0</v>
      </c>
      <c r="D35" s="216">
        <v>0</v>
      </c>
      <c r="E35" s="216">
        <v>0</v>
      </c>
      <c r="F35" s="216">
        <v>0</v>
      </c>
      <c r="G35" s="216">
        <v>0</v>
      </c>
    </row>
    <row r="36" spans="2:7" x14ac:dyDescent="0.25">
      <c r="B36" s="7" t="s">
        <v>29</v>
      </c>
      <c r="C36" s="216">
        <v>0</v>
      </c>
      <c r="D36" s="216">
        <v>0</v>
      </c>
      <c r="E36" s="216">
        <v>0</v>
      </c>
      <c r="F36" s="216">
        <v>0</v>
      </c>
      <c r="G36" s="216">
        <v>0</v>
      </c>
    </row>
    <row r="37" spans="2:7" x14ac:dyDescent="0.25">
      <c r="B37" s="7" t="s">
        <v>30</v>
      </c>
      <c r="C37" s="216">
        <v>0</v>
      </c>
      <c r="D37" s="216">
        <v>0</v>
      </c>
      <c r="E37" s="216">
        <v>0</v>
      </c>
      <c r="F37" s="216">
        <v>0</v>
      </c>
      <c r="G37" s="216">
        <v>0</v>
      </c>
    </row>
    <row r="38" spans="2:7" x14ac:dyDescent="0.25">
      <c r="B38" s="7" t="s">
        <v>31</v>
      </c>
      <c r="C38" s="216">
        <v>0</v>
      </c>
      <c r="D38" s="216">
        <v>0</v>
      </c>
      <c r="E38" s="216">
        <v>0</v>
      </c>
      <c r="F38" s="216">
        <v>0</v>
      </c>
      <c r="G38" s="216">
        <v>0</v>
      </c>
    </row>
    <row r="39" spans="2:7" x14ac:dyDescent="0.25">
      <c r="B39" s="9"/>
      <c r="C39" s="456"/>
      <c r="D39" s="456"/>
      <c r="E39" s="196"/>
      <c r="F39" s="466"/>
      <c r="G39" s="467"/>
    </row>
    <row r="40" spans="2:7" x14ac:dyDescent="0.25">
      <c r="B40" s="29" t="s">
        <v>0</v>
      </c>
      <c r="C40" s="468">
        <f>SUM(C27:C39)</f>
        <v>977</v>
      </c>
      <c r="D40" s="468">
        <f>SUM(D27:D39)</f>
        <v>1438414607</v>
      </c>
      <c r="E40" s="469">
        <f>D40/C40</f>
        <v>1472276.9774820879</v>
      </c>
      <c r="F40" s="470">
        <f>(($D27*F27)+($D28*F28)+($D29*F29)+($D30*F30)+($D31*F31)+($D32*F32)+($D33*F33)+($D34*F34)+($D35*F35)+($D36*F36)+($D37*F37)+($D38*F38))/$D40</f>
        <v>46.557675019494567</v>
      </c>
      <c r="G40" s="471">
        <f>(($D27*G27)+($D28*G28)+($D29*G29)+($D30*G30)+($D31*G31)+($D32*G32)+($D33*G33)+($D34*G34)+($D35*G35)+($D36*G36)+($D37*G37)+($D38*G38))/$D40</f>
        <v>0.9</v>
      </c>
    </row>
    <row r="41" spans="2:7" x14ac:dyDescent="0.25">
      <c r="B41" s="7"/>
      <c r="C41" s="356"/>
      <c r="D41" s="356"/>
      <c r="E41" s="94"/>
      <c r="F41" s="417"/>
      <c r="G41" s="343"/>
    </row>
    <row r="42" spans="2:7" x14ac:dyDescent="0.25">
      <c r="B42" s="9" t="s">
        <v>152</v>
      </c>
      <c r="C42" s="472"/>
      <c r="D42" s="472"/>
      <c r="E42" s="94"/>
      <c r="F42" s="462"/>
      <c r="G42" s="475"/>
    </row>
    <row r="43" spans="2:7" x14ac:dyDescent="0.25">
      <c r="B43" s="7" t="s">
        <v>20</v>
      </c>
      <c r="C43" s="357">
        <v>1753</v>
      </c>
      <c r="D43" s="357">
        <v>2040190181</v>
      </c>
      <c r="E43" s="357">
        <v>1163827.8271534513</v>
      </c>
      <c r="F43" s="340">
        <v>43.822824774196874</v>
      </c>
      <c r="G43" s="438">
        <v>0.85678288160529092</v>
      </c>
    </row>
    <row r="44" spans="2:7" x14ac:dyDescent="0.25">
      <c r="B44" s="7" t="s">
        <v>21</v>
      </c>
      <c r="C44" s="216">
        <v>1323</v>
      </c>
      <c r="D44" s="464">
        <v>1517269400</v>
      </c>
      <c r="E44" s="357">
        <v>1146840.0604686318</v>
      </c>
      <c r="F44" s="216">
        <v>42.658019153355362</v>
      </c>
      <c r="G44" s="463">
        <v>0.83247187405216239</v>
      </c>
    </row>
    <row r="45" spans="2:7" x14ac:dyDescent="0.25">
      <c r="B45" s="7" t="s">
        <v>22</v>
      </c>
      <c r="C45" s="216">
        <v>1092</v>
      </c>
      <c r="D45" s="464">
        <v>1413221055</v>
      </c>
      <c r="E45" s="357">
        <v>1294158.4752747254</v>
      </c>
      <c r="F45" s="216">
        <v>45.54629102239069</v>
      </c>
      <c r="G45" s="463">
        <v>0.83043391221623142</v>
      </c>
    </row>
    <row r="46" spans="2:7" x14ac:dyDescent="0.25">
      <c r="B46" s="7" t="s">
        <v>23</v>
      </c>
      <c r="C46" s="216">
        <v>676</v>
      </c>
      <c r="D46" s="464">
        <v>859562108</v>
      </c>
      <c r="E46" s="357">
        <v>1271541.5798816569</v>
      </c>
      <c r="F46" s="216">
        <v>46.990399091673318</v>
      </c>
      <c r="G46" s="463">
        <v>0.86394965766685472</v>
      </c>
    </row>
    <row r="47" spans="2:7" x14ac:dyDescent="0.25">
      <c r="B47" s="7" t="s">
        <v>24</v>
      </c>
      <c r="C47" s="216">
        <v>1030</v>
      </c>
      <c r="D47" s="464">
        <v>1517093527</v>
      </c>
      <c r="E47" s="196">
        <v>1472906.3368932039</v>
      </c>
      <c r="F47" s="216">
        <v>48.811014026559747</v>
      </c>
      <c r="G47" s="463">
        <v>0.88689397845542317</v>
      </c>
    </row>
    <row r="48" spans="2:7" x14ac:dyDescent="0.25">
      <c r="B48" s="7" t="s">
        <v>25</v>
      </c>
      <c r="C48" s="216">
        <v>1068</v>
      </c>
      <c r="D48" s="464">
        <v>1538239076</v>
      </c>
      <c r="E48" s="196">
        <v>1440298.7602996256</v>
      </c>
      <c r="F48" s="216">
        <v>48.593458292175121</v>
      </c>
      <c r="G48" s="463">
        <v>0.8860597630468724</v>
      </c>
    </row>
    <row r="49" spans="2:7" x14ac:dyDescent="0.25">
      <c r="B49" s="7" t="s">
        <v>26</v>
      </c>
      <c r="C49" s="330">
        <v>1591</v>
      </c>
      <c r="D49" s="330">
        <v>2376850552</v>
      </c>
      <c r="E49" s="330">
        <v>1493934.9792583282</v>
      </c>
      <c r="F49" s="446">
        <v>49.208733457214016</v>
      </c>
      <c r="G49" s="447">
        <v>0.89150654555751807</v>
      </c>
    </row>
    <row r="50" spans="2:7" x14ac:dyDescent="0.25">
      <c r="B50" s="7" t="s">
        <v>27</v>
      </c>
      <c r="C50" s="216">
        <v>1079</v>
      </c>
      <c r="D50" s="464">
        <v>1623871074</v>
      </c>
      <c r="E50" s="330">
        <v>1504977.8257645969</v>
      </c>
      <c r="F50" s="216">
        <v>48.871081493874804</v>
      </c>
      <c r="G50" s="463">
        <v>0.90041541180257512</v>
      </c>
    </row>
    <row r="51" spans="2:7" x14ac:dyDescent="0.25">
      <c r="B51" s="7" t="s">
        <v>28</v>
      </c>
      <c r="C51" s="216">
        <v>1285</v>
      </c>
      <c r="D51" s="464">
        <v>1949110990</v>
      </c>
      <c r="E51" s="330">
        <v>1516817.8910505837</v>
      </c>
      <c r="F51" s="216">
        <v>49.075613248171159</v>
      </c>
      <c r="G51" s="463">
        <v>0.90024221097845225</v>
      </c>
    </row>
    <row r="52" spans="2:7" x14ac:dyDescent="0.25">
      <c r="B52" s="7" t="s">
        <v>29</v>
      </c>
      <c r="C52" s="216">
        <v>2032</v>
      </c>
      <c r="D52" s="464">
        <v>3029170485</v>
      </c>
      <c r="E52" s="330">
        <v>1490733.5063976378</v>
      </c>
      <c r="F52" s="216">
        <v>49.195423253967164</v>
      </c>
      <c r="G52" s="463">
        <v>0.86411201924146575</v>
      </c>
    </row>
    <row r="53" spans="2:7" x14ac:dyDescent="0.25">
      <c r="B53" s="7" t="s">
        <v>30</v>
      </c>
      <c r="C53" s="216">
        <v>2018</v>
      </c>
      <c r="D53" s="464">
        <v>2717552899</v>
      </c>
      <c r="E53" s="196">
        <v>1346656.5406342915</v>
      </c>
      <c r="F53" s="216">
        <v>47.150551321061883</v>
      </c>
      <c r="G53" s="463">
        <v>0.63313442175610801</v>
      </c>
    </row>
    <row r="54" spans="2:7" x14ac:dyDescent="0.25">
      <c r="B54" s="7" t="s">
        <v>31</v>
      </c>
      <c r="C54" s="216">
        <v>1867</v>
      </c>
      <c r="D54" s="464">
        <v>2520158615</v>
      </c>
      <c r="E54" s="196">
        <v>1349843.9287627209</v>
      </c>
      <c r="F54" s="216">
        <v>47.230150639546153</v>
      </c>
      <c r="G54" s="463">
        <v>0.63466238417298981</v>
      </c>
    </row>
    <row r="55" spans="2:7" x14ac:dyDescent="0.25">
      <c r="B55" s="259"/>
      <c r="C55" s="483"/>
      <c r="D55" s="484"/>
      <c r="E55" s="485"/>
      <c r="F55" s="486"/>
      <c r="G55" s="475"/>
    </row>
    <row r="56" spans="2:7" x14ac:dyDescent="0.25">
      <c r="B56" s="258" t="s">
        <v>0</v>
      </c>
      <c r="C56" s="468">
        <f>SUM(C43:C54)</f>
        <v>16814</v>
      </c>
      <c r="D56" s="468">
        <f>SUM(D43:D54)</f>
        <v>23102289962</v>
      </c>
      <c r="E56" s="469">
        <f>D56/C56</f>
        <v>1373991.3144998215</v>
      </c>
      <c r="F56" s="470">
        <f>(($D43*F43)+($D44*F44)+($D45*F45)+($D46*F46)+($D47*F47)+($D48*F48)+($D49*F49)+($D50*F50)+($D51*F51)+($D52*F52)+($D53*F53)+($D54*F54))/$D56</f>
        <v>47.434555191866828</v>
      </c>
      <c r="G56" s="471">
        <f>(($D43*G43)+($D44*G44)+($D45*G45)+($D46*G46)+($D47*G47)+($D48*G48)+($D49*G49)+($D50*G50)+($D51*G51)+($D52*G52)+($D53*G53)+($D54*G54))/$D56</f>
        <v>0.81849631505806819</v>
      </c>
    </row>
    <row r="57" spans="2:7" x14ac:dyDescent="0.25">
      <c r="B57" s="9"/>
      <c r="C57" s="472"/>
      <c r="D57" s="472"/>
      <c r="E57" s="476"/>
      <c r="F57" s="474"/>
      <c r="G57" s="475"/>
    </row>
    <row r="58" spans="2:7" x14ac:dyDescent="0.25">
      <c r="B58" s="9" t="s">
        <v>68</v>
      </c>
      <c r="C58" s="472"/>
      <c r="D58" s="472"/>
      <c r="E58" s="476"/>
      <c r="F58" s="474"/>
      <c r="G58" s="475"/>
    </row>
    <row r="59" spans="2:7" x14ac:dyDescent="0.25">
      <c r="B59" s="7" t="s">
        <v>20</v>
      </c>
      <c r="C59" s="357">
        <v>29</v>
      </c>
      <c r="D59" s="357">
        <v>22666218</v>
      </c>
      <c r="E59" s="357">
        <v>781593.72413793101</v>
      </c>
      <c r="F59" s="340">
        <v>22.514660187244296</v>
      </c>
      <c r="G59" s="438">
        <v>1.2997313058579072</v>
      </c>
    </row>
    <row r="60" spans="2:7" x14ac:dyDescent="0.25">
      <c r="B60" s="7" t="s">
        <v>21</v>
      </c>
      <c r="C60" s="216">
        <v>31</v>
      </c>
      <c r="D60" s="464">
        <v>19212796</v>
      </c>
      <c r="E60" s="357">
        <v>619767.61290322582</v>
      </c>
      <c r="F60" s="216">
        <v>25.299574304541618</v>
      </c>
      <c r="G60" s="463">
        <v>1.3114948724797786</v>
      </c>
    </row>
    <row r="61" spans="2:7" x14ac:dyDescent="0.25">
      <c r="B61" s="7" t="s">
        <v>22</v>
      </c>
      <c r="C61" s="216">
        <v>21</v>
      </c>
      <c r="D61" s="464">
        <v>14838120</v>
      </c>
      <c r="E61" s="357">
        <v>706577.14285714284</v>
      </c>
      <c r="F61" s="216">
        <v>21.778061776020142</v>
      </c>
      <c r="G61" s="463">
        <v>1.2936924664310574</v>
      </c>
    </row>
    <row r="62" spans="2:7" x14ac:dyDescent="0.25">
      <c r="B62" s="7" t="s">
        <v>23</v>
      </c>
      <c r="C62" s="216">
        <v>12</v>
      </c>
      <c r="D62" s="464">
        <v>9749280</v>
      </c>
      <c r="E62" s="357">
        <v>812440</v>
      </c>
      <c r="F62" s="216">
        <v>24.122839840480527</v>
      </c>
      <c r="G62" s="463">
        <v>1.2981503864900792</v>
      </c>
    </row>
    <row r="63" spans="2:7" x14ac:dyDescent="0.25">
      <c r="B63" s="7" t="s">
        <v>24</v>
      </c>
      <c r="C63" s="216">
        <v>14</v>
      </c>
      <c r="D63" s="464">
        <v>10447813</v>
      </c>
      <c r="E63" s="196">
        <v>746272.35714285716</v>
      </c>
      <c r="F63" s="216">
        <v>17.361546957243586</v>
      </c>
      <c r="G63" s="463">
        <v>1.0477960114714917</v>
      </c>
    </row>
    <row r="64" spans="2:7" x14ac:dyDescent="0.25">
      <c r="B64" s="7" t="s">
        <v>25</v>
      </c>
      <c r="C64" s="491">
        <v>8</v>
      </c>
      <c r="D64" s="391">
        <v>4210744</v>
      </c>
      <c r="E64" s="357">
        <v>526343</v>
      </c>
      <c r="F64" s="491">
        <v>17.831271148281633</v>
      </c>
      <c r="G64" s="495">
        <v>0.92788682000140588</v>
      </c>
    </row>
    <row r="65" spans="2:8" x14ac:dyDescent="0.25">
      <c r="B65" s="7" t="s">
        <v>26</v>
      </c>
      <c r="C65" s="330">
        <v>10</v>
      </c>
      <c r="D65" s="330">
        <v>6599349</v>
      </c>
      <c r="E65" s="330">
        <v>659934.9</v>
      </c>
      <c r="F65" s="446">
        <v>23.068283401893126</v>
      </c>
      <c r="G65" s="447">
        <v>0.99429197789054646</v>
      </c>
    </row>
    <row r="66" spans="2:8" x14ac:dyDescent="0.25">
      <c r="B66" s="7" t="s">
        <v>27</v>
      </c>
      <c r="C66" s="216">
        <v>18</v>
      </c>
      <c r="D66" s="464">
        <v>9324000</v>
      </c>
      <c r="E66" s="330">
        <v>518000</v>
      </c>
      <c r="F66" s="216">
        <v>23.111351351351352</v>
      </c>
      <c r="G66" s="463">
        <v>0.99054054054054053</v>
      </c>
    </row>
    <row r="67" spans="2:8" x14ac:dyDescent="0.25">
      <c r="B67" s="7" t="s">
        <v>28</v>
      </c>
      <c r="C67" s="491">
        <v>9</v>
      </c>
      <c r="D67" s="391">
        <v>5382720</v>
      </c>
      <c r="E67" s="330">
        <v>598080</v>
      </c>
      <c r="F67" s="491">
        <v>22.898876404494381</v>
      </c>
      <c r="G67" s="495">
        <v>1.0037827715355805</v>
      </c>
    </row>
    <row r="68" spans="2:8" x14ac:dyDescent="0.25">
      <c r="B68" s="7" t="s">
        <v>29</v>
      </c>
      <c r="C68" s="216">
        <v>12</v>
      </c>
      <c r="D68" s="464">
        <v>8971200</v>
      </c>
      <c r="E68" s="330">
        <v>747600</v>
      </c>
      <c r="F68" s="216">
        <v>21.213483146067414</v>
      </c>
      <c r="G68" s="463">
        <v>0.9767415730337079</v>
      </c>
    </row>
    <row r="69" spans="2:8" x14ac:dyDescent="0.25">
      <c r="B69" s="7" t="s">
        <v>30</v>
      </c>
      <c r="C69" s="216">
        <v>11</v>
      </c>
      <c r="D69" s="464">
        <v>5492098</v>
      </c>
      <c r="E69" s="196">
        <v>499281.63636363635</v>
      </c>
      <c r="F69" s="216">
        <v>20.564633770191282</v>
      </c>
      <c r="G69" s="463">
        <v>0.97323182142780407</v>
      </c>
    </row>
    <row r="70" spans="2:8" x14ac:dyDescent="0.25">
      <c r="B70" s="7" t="s">
        <v>31</v>
      </c>
      <c r="C70" s="216">
        <v>16</v>
      </c>
      <c r="D70" s="464">
        <v>11138400</v>
      </c>
      <c r="E70" s="196">
        <v>696150</v>
      </c>
      <c r="F70" s="216">
        <v>22.787330316742082</v>
      </c>
      <c r="G70" s="463">
        <v>0.97733031674208148</v>
      </c>
    </row>
    <row r="71" spans="2:8" x14ac:dyDescent="0.25">
      <c r="B71" s="9"/>
      <c r="C71" s="484"/>
      <c r="D71" s="484"/>
      <c r="E71" s="198"/>
      <c r="F71" s="486"/>
      <c r="G71" s="475"/>
    </row>
    <row r="72" spans="2:8" x14ac:dyDescent="0.25">
      <c r="B72" s="29" t="s">
        <v>0</v>
      </c>
      <c r="C72" s="468">
        <f>SUM(C59:C71)</f>
        <v>191</v>
      </c>
      <c r="D72" s="468">
        <f>SUM(D59:D71)</f>
        <v>128032738</v>
      </c>
      <c r="E72" s="487">
        <f>D72/C72</f>
        <v>670328.47120418854</v>
      </c>
      <c r="F72" s="470">
        <f>(($D59*F59)+($D60*F60)+($D61*F61)+($D62*F62)+($D63*F63)+($D64*F64)+($D65*F65)+($D66*F66)+($D67*F67)+($D68*F68)+($D69*F69)+($D70*F70))/$D72</f>
        <v>22.332167894433375</v>
      </c>
      <c r="G72" s="471">
        <f>(($D59*G59)+($D60*G60)+($D61*G61)+($D62*G62)+($D63*G63)+($D64*G64)+($D65*G65)+($D66*G66)+($D67*G67)+($D68*G68)+($D69*G69)+($D70*G70))/$D72</f>
        <v>1.1525007672646976</v>
      </c>
    </row>
    <row r="73" spans="2:8" x14ac:dyDescent="0.25">
      <c r="B73" s="32"/>
      <c r="C73" s="488"/>
      <c r="D73" s="488"/>
      <c r="E73" s="489"/>
      <c r="F73" s="490"/>
      <c r="G73" s="424"/>
    </row>
    <row r="74" spans="2:8" x14ac:dyDescent="0.25">
      <c r="B74" s="9" t="s">
        <v>1</v>
      </c>
      <c r="C74" s="356"/>
      <c r="D74" s="356"/>
      <c r="E74" s="94"/>
      <c r="F74" s="417"/>
      <c r="G74" s="343"/>
    </row>
    <row r="75" spans="2:8" x14ac:dyDescent="0.25">
      <c r="B75" s="7" t="s">
        <v>20</v>
      </c>
      <c r="C75" s="357">
        <v>1943</v>
      </c>
      <c r="D75" s="357">
        <v>3708528468</v>
      </c>
      <c r="E75" s="357">
        <v>1908661.0746268656</v>
      </c>
      <c r="F75" s="340">
        <v>56.272551302955243</v>
      </c>
      <c r="G75" s="438">
        <v>1.595961501396246</v>
      </c>
    </row>
    <row r="76" spans="2:8" x14ac:dyDescent="0.25">
      <c r="B76" s="7" t="s">
        <v>21</v>
      </c>
      <c r="C76" s="216">
        <v>1324</v>
      </c>
      <c r="D76" s="464">
        <v>2461524814</v>
      </c>
      <c r="E76" s="357">
        <v>1859157.7145015106</v>
      </c>
      <c r="F76" s="216">
        <v>55.589484169221947</v>
      </c>
      <c r="G76" s="463">
        <v>1.583266377756694</v>
      </c>
    </row>
    <row r="77" spans="2:8" x14ac:dyDescent="0.25">
      <c r="B77" s="7" t="s">
        <v>22</v>
      </c>
      <c r="C77" s="216">
        <v>955</v>
      </c>
      <c r="D77" s="464">
        <v>1981092376</v>
      </c>
      <c r="E77" s="357">
        <v>2074442.2785340315</v>
      </c>
      <c r="F77" s="216">
        <v>56.463896789030905</v>
      </c>
      <c r="G77" s="463">
        <v>1.5863165848254215</v>
      </c>
    </row>
    <row r="78" spans="2:8" x14ac:dyDescent="0.25">
      <c r="B78" s="7" t="s">
        <v>23</v>
      </c>
      <c r="C78" s="216">
        <v>693</v>
      </c>
      <c r="D78" s="464">
        <v>1500401080</v>
      </c>
      <c r="E78" s="357">
        <v>2165080.9235209236</v>
      </c>
      <c r="F78" s="216">
        <v>57.461473900032118</v>
      </c>
      <c r="G78" s="463">
        <v>1.5840173734145806</v>
      </c>
    </row>
    <row r="79" spans="2:8" x14ac:dyDescent="0.25">
      <c r="B79" s="233" t="s">
        <v>24</v>
      </c>
      <c r="C79" s="491">
        <v>702</v>
      </c>
      <c r="D79" s="391">
        <v>1626139097</v>
      </c>
      <c r="E79" s="357">
        <v>2316437.4601139603</v>
      </c>
      <c r="F79" s="491">
        <v>58.178744973622635</v>
      </c>
      <c r="G79" s="495">
        <v>1.5633790050372303</v>
      </c>
    </row>
    <row r="80" spans="2:8" x14ac:dyDescent="0.25">
      <c r="B80" s="233" t="s">
        <v>25</v>
      </c>
      <c r="C80" s="491">
        <v>1149</v>
      </c>
      <c r="D80" s="391">
        <v>2968779630</v>
      </c>
      <c r="E80" s="357">
        <v>2583794.2819843343</v>
      </c>
      <c r="F80" s="491">
        <v>58.932258181116666</v>
      </c>
      <c r="G80" s="495">
        <v>1.4296793390353464</v>
      </c>
      <c r="H80" s="460"/>
    </row>
    <row r="81" spans="2:8" x14ac:dyDescent="0.25">
      <c r="B81" s="233" t="s">
        <v>26</v>
      </c>
      <c r="C81" s="330">
        <v>1076</v>
      </c>
      <c r="D81" s="330">
        <v>2523618040</v>
      </c>
      <c r="E81" s="330">
        <v>2345369.9256505575</v>
      </c>
      <c r="F81" s="446">
        <v>58.57422683030115</v>
      </c>
      <c r="G81" s="447">
        <v>1.4360323409322275</v>
      </c>
      <c r="H81" s="460"/>
    </row>
    <row r="82" spans="2:8" x14ac:dyDescent="0.25">
      <c r="B82" s="7" t="s">
        <v>27</v>
      </c>
      <c r="C82" s="216">
        <v>870</v>
      </c>
      <c r="D82" s="464">
        <v>2027252777</v>
      </c>
      <c r="E82" s="196">
        <v>2330175.6057471265</v>
      </c>
      <c r="F82" s="216">
        <v>58.572665836826722</v>
      </c>
      <c r="G82" s="463">
        <v>1.4256749792529695</v>
      </c>
      <c r="H82" s="460"/>
    </row>
    <row r="83" spans="2:8" x14ac:dyDescent="0.25">
      <c r="B83" s="7" t="s">
        <v>28</v>
      </c>
      <c r="C83" s="216">
        <v>996</v>
      </c>
      <c r="D83" s="464">
        <v>2232704040</v>
      </c>
      <c r="E83" s="196">
        <v>2241670.7228915663</v>
      </c>
      <c r="F83" s="216">
        <v>58.198802568566144</v>
      </c>
      <c r="G83" s="463">
        <v>1.4182967282398971</v>
      </c>
    </row>
    <row r="84" spans="2:8" x14ac:dyDescent="0.25">
      <c r="B84" s="145" t="s">
        <v>29</v>
      </c>
      <c r="C84" s="216">
        <v>1106</v>
      </c>
      <c r="D84" s="464">
        <v>2354494317</v>
      </c>
      <c r="E84" s="196">
        <v>2128837.5379746836</v>
      </c>
      <c r="F84" s="216">
        <v>57.656366523308961</v>
      </c>
      <c r="G84" s="463">
        <v>1.4102573762508683</v>
      </c>
    </row>
    <row r="85" spans="2:8" x14ac:dyDescent="0.25">
      <c r="B85" s="145" t="s">
        <v>30</v>
      </c>
      <c r="C85" s="216">
        <v>1328</v>
      </c>
      <c r="D85" s="464">
        <v>2954231348</v>
      </c>
      <c r="E85" s="196">
        <v>2224571.7981927712</v>
      </c>
      <c r="F85" s="216">
        <v>58.164284032233482</v>
      </c>
      <c r="G85" s="463">
        <v>1.4223506896894522</v>
      </c>
    </row>
    <row r="86" spans="2:8" x14ac:dyDescent="0.25">
      <c r="B86" s="145" t="s">
        <v>31</v>
      </c>
      <c r="C86" s="491">
        <v>1725</v>
      </c>
      <c r="D86" s="464">
        <v>3930892277</v>
      </c>
      <c r="E86" s="196">
        <v>2278778.1315942029</v>
      </c>
      <c r="F86" s="216">
        <v>58.368608253265549</v>
      </c>
      <c r="G86" s="463">
        <v>1.42088206354071</v>
      </c>
    </row>
    <row r="87" spans="2:8" x14ac:dyDescent="0.25">
      <c r="B87" s="7"/>
      <c r="C87" s="456"/>
      <c r="D87" s="456"/>
      <c r="E87" s="196"/>
      <c r="F87" s="479"/>
      <c r="G87" s="492"/>
    </row>
    <row r="88" spans="2:8" x14ac:dyDescent="0.25">
      <c r="B88" s="29" t="s">
        <v>0</v>
      </c>
      <c r="C88" s="468">
        <f>SUM(C75:C87)</f>
        <v>13867</v>
      </c>
      <c r="D88" s="468">
        <f>SUM(D75:D87)</f>
        <v>30269658264</v>
      </c>
      <c r="E88" s="469">
        <f>D88/C88</f>
        <v>2182855.5753948223</v>
      </c>
      <c r="F88" s="470">
        <f>(($D75*F75)+($D76*F76)+($D77*F77)+($D78*F78)+($D79*F79)+($D80*F80)+($D81*F81)+($D82*F82)+($D83*F83)+($D84*F84)+($D85*F85)+($D86*F86))/$D88</f>
        <v>57.704207852698211</v>
      </c>
      <c r="G88" s="471">
        <f>(($D75*G75)+($D76*G76)+($D77*G77)+($D78*G78)+($D79*G79)+($D80*G80)+($D81*G81)+($D82*G82)+($D83*G83)+($D84*G84)+($D85*G85)+($D86*G86))/$D88</f>
        <v>1.4836791766682234</v>
      </c>
    </row>
    <row r="89" spans="2:8" x14ac:dyDescent="0.25">
      <c r="B89" s="9"/>
      <c r="C89" s="472"/>
      <c r="D89" s="472"/>
      <c r="E89" s="473"/>
      <c r="F89" s="474"/>
      <c r="G89" s="475"/>
    </row>
    <row r="90" spans="2:8" x14ac:dyDescent="0.25">
      <c r="B90" s="9" t="s">
        <v>73</v>
      </c>
      <c r="C90" s="493"/>
      <c r="D90" s="493"/>
      <c r="E90" s="476"/>
      <c r="F90" s="494"/>
      <c r="G90" s="475"/>
    </row>
    <row r="91" spans="2:8" x14ac:dyDescent="0.25">
      <c r="B91" s="7" t="s">
        <v>20</v>
      </c>
      <c r="C91" s="357">
        <v>166</v>
      </c>
      <c r="D91" s="357">
        <v>174007532</v>
      </c>
      <c r="E91" s="368">
        <v>1048238.1445783132</v>
      </c>
      <c r="F91" s="357">
        <v>47.32106483758416</v>
      </c>
      <c r="G91" s="438">
        <v>1.42</v>
      </c>
    </row>
    <row r="92" spans="2:8" x14ac:dyDescent="0.25">
      <c r="B92" s="7" t="s">
        <v>21</v>
      </c>
      <c r="C92" s="216">
        <v>123</v>
      </c>
      <c r="D92" s="464">
        <v>119860421</v>
      </c>
      <c r="E92" s="368">
        <v>974474.96747967484</v>
      </c>
      <c r="F92" s="216">
        <v>49.188453309370573</v>
      </c>
      <c r="G92" s="463">
        <v>1.42</v>
      </c>
    </row>
    <row r="93" spans="2:8" x14ac:dyDescent="0.25">
      <c r="B93" s="7" t="s">
        <v>22</v>
      </c>
      <c r="C93" s="216">
        <v>71</v>
      </c>
      <c r="D93" s="464">
        <v>90887705</v>
      </c>
      <c r="E93" s="368">
        <v>1280108.5211267606</v>
      </c>
      <c r="F93" s="216">
        <v>48.408519018056403</v>
      </c>
      <c r="G93" s="463">
        <v>1.42</v>
      </c>
    </row>
    <row r="94" spans="2:8" x14ac:dyDescent="0.25">
      <c r="B94" s="7" t="s">
        <v>23</v>
      </c>
      <c r="C94" s="216">
        <v>4</v>
      </c>
      <c r="D94" s="464">
        <v>13929000</v>
      </c>
      <c r="E94" s="368">
        <v>3482250</v>
      </c>
      <c r="F94" s="216">
        <v>56.109412018091753</v>
      </c>
      <c r="G94" s="463">
        <v>1.42</v>
      </c>
    </row>
    <row r="95" spans="2:8" x14ac:dyDescent="0.25">
      <c r="B95" s="7" t="s">
        <v>24</v>
      </c>
      <c r="C95" s="216">
        <v>11</v>
      </c>
      <c r="D95" s="464">
        <v>22548590</v>
      </c>
      <c r="E95" s="196">
        <v>2049871.8181818181</v>
      </c>
      <c r="F95" s="216">
        <v>53.929568367689512</v>
      </c>
      <c r="G95" s="463">
        <v>1.42</v>
      </c>
    </row>
    <row r="96" spans="2:8" x14ac:dyDescent="0.25">
      <c r="B96" s="7" t="s">
        <v>25</v>
      </c>
      <c r="C96" s="216">
        <v>4</v>
      </c>
      <c r="D96" s="464">
        <v>7108200</v>
      </c>
      <c r="E96" s="196">
        <v>1777050</v>
      </c>
      <c r="F96" s="216">
        <v>59.269548408879885</v>
      </c>
      <c r="G96" s="463">
        <v>1.42</v>
      </c>
    </row>
    <row r="97" spans="2:7" x14ac:dyDescent="0.25">
      <c r="B97" s="7" t="s">
        <v>26</v>
      </c>
      <c r="C97" s="330">
        <v>3</v>
      </c>
      <c r="D97" s="330">
        <v>1119828</v>
      </c>
      <c r="E97" s="281">
        <v>373276</v>
      </c>
      <c r="F97" s="330">
        <v>28.195115678479194</v>
      </c>
      <c r="G97" s="447">
        <v>1.42</v>
      </c>
    </row>
    <row r="98" spans="2:7" x14ac:dyDescent="0.25">
      <c r="B98" s="7" t="s">
        <v>27</v>
      </c>
      <c r="C98" s="216">
        <v>79</v>
      </c>
      <c r="D98" s="464">
        <v>121380260</v>
      </c>
      <c r="E98" s="281">
        <v>1536458.9873417721</v>
      </c>
      <c r="F98" s="216">
        <v>54.031833495825431</v>
      </c>
      <c r="G98" s="463">
        <v>1.4225591007961262</v>
      </c>
    </row>
    <row r="99" spans="2:7" x14ac:dyDescent="0.25">
      <c r="B99" s="7" t="s">
        <v>28</v>
      </c>
      <c r="C99" s="216">
        <v>97</v>
      </c>
      <c r="D99" s="464">
        <v>163393903</v>
      </c>
      <c r="E99" s="281">
        <v>1684473.2268041237</v>
      </c>
      <c r="F99" s="216">
        <v>54.103178476616719</v>
      </c>
      <c r="G99" s="463">
        <v>1.4062956942769156</v>
      </c>
    </row>
    <row r="100" spans="2:7" x14ac:dyDescent="0.25">
      <c r="B100" s="7" t="s">
        <v>29</v>
      </c>
      <c r="C100" s="330">
        <v>80</v>
      </c>
      <c r="D100" s="330">
        <v>125989157</v>
      </c>
      <c r="E100" s="281">
        <v>1574864.4624999999</v>
      </c>
      <c r="F100" s="330">
        <v>55.529935945202013</v>
      </c>
      <c r="G100" s="447">
        <v>1.3061327344225344</v>
      </c>
    </row>
    <row r="101" spans="2:7" x14ac:dyDescent="0.25">
      <c r="B101" s="7" t="s">
        <v>30</v>
      </c>
      <c r="C101" s="330">
        <v>104</v>
      </c>
      <c r="D101" s="330">
        <v>131810959</v>
      </c>
      <c r="E101" s="281">
        <v>1267413.0673076923</v>
      </c>
      <c r="F101" s="330">
        <v>49.675284632440921</v>
      </c>
      <c r="G101" s="447">
        <v>1.3</v>
      </c>
    </row>
    <row r="102" spans="2:7" x14ac:dyDescent="0.25">
      <c r="B102" s="7" t="s">
        <v>31</v>
      </c>
      <c r="C102" s="491">
        <v>122</v>
      </c>
      <c r="D102" s="464">
        <v>152989472</v>
      </c>
      <c r="E102" s="196">
        <v>1254012.0655737706</v>
      </c>
      <c r="F102" s="216">
        <v>48.963565362196952</v>
      </c>
      <c r="G102" s="463">
        <v>1.3</v>
      </c>
    </row>
    <row r="103" spans="2:7" x14ac:dyDescent="0.25">
      <c r="B103" s="238"/>
      <c r="C103" s="369"/>
      <c r="D103" s="369"/>
      <c r="E103" s="370"/>
      <c r="F103" s="491"/>
      <c r="G103" s="495"/>
    </row>
    <row r="104" spans="2:7" x14ac:dyDescent="0.25">
      <c r="B104" s="29" t="s">
        <v>0</v>
      </c>
      <c r="C104" s="468">
        <f>SUM(C91:C102)</f>
        <v>864</v>
      </c>
      <c r="D104" s="468">
        <f>SUM(D91:D102)</f>
        <v>1125025027</v>
      </c>
      <c r="E104" s="469">
        <f>D104/C104</f>
        <v>1302112.2997685184</v>
      </c>
      <c r="F104" s="470">
        <f>(($D91*F91)+($D92*F92)+($D93*F93)+($D94*F94)+($D95*F95)+($D96*F96)+($D97*F97)+($D98*F98)+($D99*F99)+($D100*F100)+($D101*F101)+($D102*F102))/$D104</f>
        <v>51.033105650191018</v>
      </c>
      <c r="G104" s="471">
        <f>(($D91*G91)+($D92*G92)+($D93*G93)+($D94*G94)+($D95*G95)+($D96*G96)+($D97*G97)+($D98*G98)+($D99*G99)+($D100*G100)+($D101*G101)+($D102*G102))/$D104</f>
        <v>1.3751559592104967</v>
      </c>
    </row>
    <row r="105" spans="2:7" x14ac:dyDescent="0.25">
      <c r="B105" s="32"/>
      <c r="C105" s="488"/>
      <c r="D105" s="488"/>
      <c r="E105" s="489"/>
      <c r="F105" s="490"/>
      <c r="G105" s="424"/>
    </row>
    <row r="106" spans="2:7" x14ac:dyDescent="0.25">
      <c r="B106" s="9" t="s">
        <v>66</v>
      </c>
      <c r="C106" s="356"/>
      <c r="D106" s="356"/>
      <c r="E106" s="94"/>
      <c r="F106" s="417"/>
      <c r="G106" s="343"/>
    </row>
    <row r="107" spans="2:7" x14ac:dyDescent="0.25">
      <c r="B107" s="7" t="s">
        <v>20</v>
      </c>
      <c r="C107" s="357">
        <v>2528</v>
      </c>
      <c r="D107" s="357">
        <v>2692072037</v>
      </c>
      <c r="E107" s="357">
        <v>1064901.9133702531</v>
      </c>
      <c r="F107" s="340">
        <v>61.535354182277402</v>
      </c>
      <c r="G107" s="438">
        <v>1.7050574846002904</v>
      </c>
    </row>
    <row r="108" spans="2:7" x14ac:dyDescent="0.25">
      <c r="B108" s="7" t="s">
        <v>21</v>
      </c>
      <c r="C108" s="491">
        <v>2173</v>
      </c>
      <c r="D108" s="391">
        <v>2101094886</v>
      </c>
      <c r="E108" s="357">
        <v>966909.749654855</v>
      </c>
      <c r="F108" s="491">
        <v>57.938194319130808</v>
      </c>
      <c r="G108" s="495">
        <v>1.7253644260500094</v>
      </c>
    </row>
    <row r="109" spans="2:7" x14ac:dyDescent="0.25">
      <c r="B109" s="7" t="s">
        <v>22</v>
      </c>
      <c r="C109" s="216">
        <v>1477</v>
      </c>
      <c r="D109" s="464">
        <v>1565669863</v>
      </c>
      <c r="E109" s="357">
        <v>1060033.7596479349</v>
      </c>
      <c r="F109" s="216">
        <v>60.087255953013127</v>
      </c>
      <c r="G109" s="463">
        <v>1.6728789735924041</v>
      </c>
    </row>
    <row r="110" spans="2:7" x14ac:dyDescent="0.25">
      <c r="B110" s="7" t="s">
        <v>23</v>
      </c>
      <c r="C110" s="216">
        <v>863</v>
      </c>
      <c r="D110" s="464">
        <v>1318078326</v>
      </c>
      <c r="E110" s="357">
        <v>1527321.351100811</v>
      </c>
      <c r="F110" s="216">
        <v>68.702820617505552</v>
      </c>
      <c r="G110" s="463">
        <v>1.5724512736733978</v>
      </c>
    </row>
    <row r="111" spans="2:7" x14ac:dyDescent="0.25">
      <c r="B111" s="7" t="s">
        <v>24</v>
      </c>
      <c r="C111" s="216">
        <v>1036</v>
      </c>
      <c r="D111" s="464">
        <v>1510006751</v>
      </c>
      <c r="E111" s="196">
        <v>1457535.4739382239</v>
      </c>
      <c r="F111" s="216">
        <v>69.697854294560031</v>
      </c>
      <c r="G111" s="463">
        <v>1.5786895797792364</v>
      </c>
    </row>
    <row r="112" spans="2:7" x14ac:dyDescent="0.25">
      <c r="B112" s="7" t="s">
        <v>25</v>
      </c>
      <c r="C112" s="216">
        <v>988</v>
      </c>
      <c r="D112" s="464">
        <v>1644166127</v>
      </c>
      <c r="E112" s="196">
        <v>1664135.7560728744</v>
      </c>
      <c r="F112" s="216">
        <v>69.315787449013655</v>
      </c>
      <c r="G112" s="463">
        <v>1.5332375180905304</v>
      </c>
    </row>
    <row r="113" spans="2:7" x14ac:dyDescent="0.25">
      <c r="B113" s="7" t="s">
        <v>26</v>
      </c>
      <c r="C113" s="330">
        <v>1054</v>
      </c>
      <c r="D113" s="330">
        <v>1678641901</v>
      </c>
      <c r="E113" s="330">
        <v>1592639.3747628084</v>
      </c>
      <c r="F113" s="446">
        <v>70.900669753387746</v>
      </c>
      <c r="G113" s="447">
        <v>1.5509423055322626</v>
      </c>
    </row>
    <row r="114" spans="2:7" x14ac:dyDescent="0.25">
      <c r="B114" s="7" t="s">
        <v>27</v>
      </c>
      <c r="C114" s="216">
        <v>582</v>
      </c>
      <c r="D114" s="464">
        <v>1195927264</v>
      </c>
      <c r="E114" s="330">
        <v>2054857.8419243987</v>
      </c>
      <c r="F114" s="216">
        <v>70.705384259054739</v>
      </c>
      <c r="G114" s="463">
        <v>1.4534577999051286</v>
      </c>
    </row>
    <row r="115" spans="2:7" x14ac:dyDescent="0.25">
      <c r="B115" s="7" t="s">
        <v>28</v>
      </c>
      <c r="C115" s="216">
        <v>551</v>
      </c>
      <c r="D115" s="464">
        <v>1173659297</v>
      </c>
      <c r="E115" s="330">
        <v>2130053.1705989111</v>
      </c>
      <c r="F115" s="216">
        <v>71.360053910091423</v>
      </c>
      <c r="G115" s="463">
        <v>1.4453922151481069</v>
      </c>
    </row>
    <row r="116" spans="2:7" x14ac:dyDescent="0.25">
      <c r="B116" s="7" t="s">
        <v>29</v>
      </c>
      <c r="C116" s="216">
        <v>585</v>
      </c>
      <c r="D116" s="464">
        <v>1180339361</v>
      </c>
      <c r="E116" s="330">
        <v>2017674.1213675214</v>
      </c>
      <c r="F116" s="216">
        <v>65.978146136736342</v>
      </c>
      <c r="G116" s="463">
        <v>1.4098892675239694</v>
      </c>
    </row>
    <row r="117" spans="2:7" x14ac:dyDescent="0.25">
      <c r="B117" s="7" t="s">
        <v>30</v>
      </c>
      <c r="C117" s="462">
        <v>652</v>
      </c>
      <c r="D117" s="462">
        <v>1355117343</v>
      </c>
      <c r="E117" s="462">
        <v>2078400.8328220858</v>
      </c>
      <c r="F117" s="462">
        <v>69.447815009626069</v>
      </c>
      <c r="G117" s="463">
        <v>1.481777302011845</v>
      </c>
    </row>
    <row r="118" spans="2:7" x14ac:dyDescent="0.25">
      <c r="B118" s="7" t="s">
        <v>31</v>
      </c>
      <c r="C118" s="216">
        <v>656</v>
      </c>
      <c r="D118" s="464">
        <v>1248794670</v>
      </c>
      <c r="E118" s="196">
        <v>1903650.4115853659</v>
      </c>
      <c r="F118" s="216">
        <v>68.152292601473064</v>
      </c>
      <c r="G118" s="463">
        <v>1.4720391441132592</v>
      </c>
    </row>
    <row r="119" spans="2:7" x14ac:dyDescent="0.25">
      <c r="B119" s="7"/>
      <c r="C119" s="456"/>
      <c r="D119" s="456"/>
      <c r="E119" s="196"/>
      <c r="F119" s="479"/>
      <c r="G119" s="492"/>
    </row>
    <row r="120" spans="2:7" x14ac:dyDescent="0.25">
      <c r="B120" s="29" t="s">
        <v>0</v>
      </c>
      <c r="C120" s="468">
        <f>SUM(C107:C119)</f>
        <v>13145</v>
      </c>
      <c r="D120" s="468">
        <f t="shared" ref="D120" si="0">SUM(D107:D119)</f>
        <v>18663567826</v>
      </c>
      <c r="E120" s="469">
        <f>D120/C120</f>
        <v>1419822.5809052873</v>
      </c>
      <c r="F120" s="470">
        <f>(($D107*F107)+($D108*F108)+($D109*F109)+($D110*F110)+($D111*F111)+($D112*F112)+($D113*F113)+($D114*F114)+($D115*F115)+($D116*F116)+($D117*F117)+($D118*F118))/$D120</f>
        <v>66.206909104625765</v>
      </c>
      <c r="G120" s="471">
        <f>(($D107*G107)+($D108*G108)+($D109*G109)+($D110*G110)+($D111*G111)+($D112*G112)+($D113*G113)+($D114*G114)+($D115*G115)+($D116*G116)+($D117*G117)+($D118*G118))/$D120</f>
        <v>1.5731354577268168</v>
      </c>
    </row>
    <row r="121" spans="2:7" x14ac:dyDescent="0.25">
      <c r="B121" s="32"/>
      <c r="C121" s="488"/>
      <c r="D121" s="488"/>
      <c r="E121" s="489"/>
      <c r="F121" s="490"/>
      <c r="G121" s="424"/>
    </row>
    <row r="122" spans="2:7" x14ac:dyDescent="0.25">
      <c r="B122" s="9" t="s">
        <v>59</v>
      </c>
      <c r="C122" s="356"/>
      <c r="D122" s="356"/>
      <c r="E122" s="94"/>
      <c r="F122" s="417"/>
      <c r="G122" s="343"/>
    </row>
    <row r="123" spans="2:7" x14ac:dyDescent="0.25">
      <c r="B123" s="7" t="s">
        <v>20</v>
      </c>
      <c r="C123" s="357">
        <v>682</v>
      </c>
      <c r="D123" s="357">
        <v>1225164858</v>
      </c>
      <c r="E123" s="357">
        <v>1796429.4105571848</v>
      </c>
      <c r="F123" s="340">
        <v>53.176970232686841</v>
      </c>
      <c r="G123" s="438">
        <v>1.4155003099672647</v>
      </c>
    </row>
    <row r="124" spans="2:7" x14ac:dyDescent="0.25">
      <c r="B124" s="7" t="s">
        <v>21</v>
      </c>
      <c r="C124" s="216">
        <v>517</v>
      </c>
      <c r="D124" s="464">
        <v>854337240</v>
      </c>
      <c r="E124" s="357">
        <v>1652489.825918762</v>
      </c>
      <c r="F124" s="216">
        <v>52.310863803619284</v>
      </c>
      <c r="G124" s="463">
        <v>1.4160038478481869</v>
      </c>
    </row>
    <row r="125" spans="2:7" x14ac:dyDescent="0.25">
      <c r="B125" s="7" t="s">
        <v>22</v>
      </c>
      <c r="C125" s="216">
        <v>404</v>
      </c>
      <c r="D125" s="464">
        <v>706463519</v>
      </c>
      <c r="E125" s="357">
        <v>1748672.0767326732</v>
      </c>
      <c r="F125" s="216">
        <v>51.311337201546287</v>
      </c>
      <c r="G125" s="463">
        <v>1.3989308934436289</v>
      </c>
    </row>
    <row r="126" spans="2:7" x14ac:dyDescent="0.25">
      <c r="B126" s="7" t="s">
        <v>23</v>
      </c>
      <c r="C126" s="216">
        <v>246</v>
      </c>
      <c r="D126" s="464">
        <v>491982294</v>
      </c>
      <c r="E126" s="357">
        <v>1999928.0243902439</v>
      </c>
      <c r="F126" s="216">
        <v>55.141721868551635</v>
      </c>
      <c r="G126" s="463">
        <v>1.2889878141630844</v>
      </c>
    </row>
    <row r="127" spans="2:7" x14ac:dyDescent="0.25">
      <c r="B127" s="7" t="s">
        <v>24</v>
      </c>
      <c r="C127" s="216">
        <v>230</v>
      </c>
      <c r="D127" s="464">
        <v>428763395</v>
      </c>
      <c r="E127" s="196">
        <v>1864188.6739130435</v>
      </c>
      <c r="F127" s="216">
        <v>54.0453339119586</v>
      </c>
      <c r="G127" s="463">
        <v>1.2893057897351521</v>
      </c>
    </row>
    <row r="128" spans="2:7" x14ac:dyDescent="0.25">
      <c r="B128" s="7" t="s">
        <v>25</v>
      </c>
      <c r="C128" s="216">
        <v>234</v>
      </c>
      <c r="D128" s="464">
        <v>450540787</v>
      </c>
      <c r="E128" s="196">
        <v>1925387.9786324787</v>
      </c>
      <c r="F128" s="216">
        <v>54.48532368280344</v>
      </c>
      <c r="G128" s="463">
        <v>1.1881040453946736</v>
      </c>
    </row>
    <row r="129" spans="2:7" x14ac:dyDescent="0.25">
      <c r="B129" s="7" t="s">
        <v>26</v>
      </c>
      <c r="C129" s="330">
        <v>296</v>
      </c>
      <c r="D129" s="330">
        <v>558447492</v>
      </c>
      <c r="E129" s="330">
        <v>1886646.9324324324</v>
      </c>
      <c r="F129" s="446">
        <v>53.610152254027852</v>
      </c>
      <c r="G129" s="447">
        <v>1.1839562373753125</v>
      </c>
    </row>
    <row r="130" spans="2:7" x14ac:dyDescent="0.25">
      <c r="B130" s="7" t="s">
        <v>27</v>
      </c>
      <c r="C130" s="216">
        <v>216</v>
      </c>
      <c r="D130" s="464">
        <v>459939337</v>
      </c>
      <c r="E130" s="330">
        <v>2129348.7824074072</v>
      </c>
      <c r="F130" s="216">
        <v>54.757553246636085</v>
      </c>
      <c r="G130" s="463">
        <v>1.1855529831535152</v>
      </c>
    </row>
    <row r="131" spans="2:7" x14ac:dyDescent="0.25">
      <c r="B131" s="7" t="s">
        <v>28</v>
      </c>
      <c r="C131" s="216">
        <v>245</v>
      </c>
      <c r="D131" s="464">
        <v>488779219</v>
      </c>
      <c r="E131" s="330">
        <v>1995017.2204081633</v>
      </c>
      <c r="F131" s="216">
        <v>54.669308852101587</v>
      </c>
      <c r="G131" s="463">
        <v>1.1844941749661415</v>
      </c>
    </row>
    <row r="132" spans="2:7" x14ac:dyDescent="0.25">
      <c r="B132" s="145" t="s">
        <v>29</v>
      </c>
      <c r="C132" s="216">
        <v>351</v>
      </c>
      <c r="D132" s="464">
        <v>706009376</v>
      </c>
      <c r="E132" s="330">
        <v>2011422.7236467237</v>
      </c>
      <c r="F132" s="216">
        <v>53.964154929296576</v>
      </c>
      <c r="G132" s="463">
        <v>1.1753087778398001</v>
      </c>
    </row>
    <row r="133" spans="2:7" x14ac:dyDescent="0.25">
      <c r="B133" s="145" t="s">
        <v>30</v>
      </c>
      <c r="C133" s="216">
        <v>415</v>
      </c>
      <c r="D133" s="464">
        <v>793254625</v>
      </c>
      <c r="E133" s="196">
        <v>1911456.9277108433</v>
      </c>
      <c r="F133" s="216">
        <v>54.291817672036892</v>
      </c>
      <c r="G133" s="463">
        <v>1.1806817970333296</v>
      </c>
    </row>
    <row r="134" spans="2:7" x14ac:dyDescent="0.25">
      <c r="B134" s="7" t="s">
        <v>31</v>
      </c>
      <c r="C134" s="216">
        <v>432</v>
      </c>
      <c r="D134" s="464">
        <v>837110270</v>
      </c>
      <c r="E134" s="196">
        <v>1937755.2546296297</v>
      </c>
      <c r="F134" s="216">
        <v>53.897188770602469</v>
      </c>
      <c r="G134" s="463">
        <v>1.1812690796996195</v>
      </c>
    </row>
    <row r="135" spans="2:7" x14ac:dyDescent="0.25">
      <c r="B135" s="7"/>
      <c r="C135" s="456"/>
      <c r="D135" s="456"/>
      <c r="E135" s="196"/>
      <c r="F135" s="479"/>
      <c r="G135" s="492"/>
    </row>
    <row r="136" spans="2:7" x14ac:dyDescent="0.25">
      <c r="B136" s="29" t="s">
        <v>0</v>
      </c>
      <c r="C136" s="468">
        <f>SUM(C123:C135)</f>
        <v>4268</v>
      </c>
      <c r="D136" s="468">
        <f>SUM(D123:D135)</f>
        <v>8000792412</v>
      </c>
      <c r="E136" s="469">
        <f>D136/C136</f>
        <v>1874599.9090909092</v>
      </c>
      <c r="F136" s="470">
        <f>(($D123*F123)+($D124*F124)+($D125*F125)+($D126*F126)+($D127*F127)+($D128*F128)+($D129*F129)+($D130*F130)+($D131*F131)+($D132*F132)+($D133*F133)+($D134*F134))/$D136</f>
        <v>53.628399185118113</v>
      </c>
      <c r="G136" s="471">
        <f>(($D123*G123)+($D124*G124)+($D125*G125)+($D126*G126)+($D127*G127)+($D128*G128)+($D129*G129)+($D130*G130)+($D131*G131)+($D132*G132)+($D133*G133)+($D134*G134))/$D136</f>
        <v>1.2742667959287128</v>
      </c>
    </row>
    <row r="137" spans="2:7" x14ac:dyDescent="0.25">
      <c r="B137" s="7"/>
      <c r="C137" s="355"/>
      <c r="D137" s="355"/>
      <c r="E137" s="93"/>
      <c r="F137" s="417"/>
      <c r="G137" s="343"/>
    </row>
    <row r="138" spans="2:7" x14ac:dyDescent="0.25">
      <c r="B138" s="9" t="s">
        <v>83</v>
      </c>
      <c r="C138" s="356"/>
      <c r="D138" s="356"/>
      <c r="E138" s="94"/>
      <c r="F138" s="417"/>
      <c r="G138" s="343"/>
    </row>
    <row r="139" spans="2:7" x14ac:dyDescent="0.25">
      <c r="B139" s="7" t="s">
        <v>20</v>
      </c>
      <c r="C139" s="357">
        <v>115</v>
      </c>
      <c r="D139" s="357">
        <v>83761552</v>
      </c>
      <c r="E139" s="357">
        <v>728361.32173913042</v>
      </c>
      <c r="F139" s="340">
        <v>30.165290335117</v>
      </c>
      <c r="G139" s="438">
        <v>0.9</v>
      </c>
    </row>
    <row r="140" spans="2:7" x14ac:dyDescent="0.25">
      <c r="B140" s="233" t="s">
        <v>21</v>
      </c>
      <c r="C140" s="491">
        <v>81</v>
      </c>
      <c r="D140" s="391">
        <v>52114648</v>
      </c>
      <c r="E140" s="357">
        <v>643390.7160493827</v>
      </c>
      <c r="F140" s="491">
        <v>31.155573285269046</v>
      </c>
      <c r="G140" s="495">
        <v>0.9</v>
      </c>
    </row>
    <row r="141" spans="2:7" x14ac:dyDescent="0.25">
      <c r="B141" s="7" t="s">
        <v>22</v>
      </c>
      <c r="C141" s="491">
        <v>73</v>
      </c>
      <c r="D141" s="391">
        <v>56140601</v>
      </c>
      <c r="E141" s="357">
        <v>769049.32876712328</v>
      </c>
      <c r="F141" s="491">
        <v>32.334191060761889</v>
      </c>
      <c r="G141" s="495">
        <v>0.87269003319006155</v>
      </c>
    </row>
    <row r="142" spans="2:7" x14ac:dyDescent="0.25">
      <c r="B142" s="233" t="s">
        <v>23</v>
      </c>
      <c r="C142" s="491">
        <v>21</v>
      </c>
      <c r="D142" s="391">
        <v>14399278</v>
      </c>
      <c r="E142" s="357">
        <v>685679.90476190473</v>
      </c>
      <c r="F142" s="491">
        <v>30.894187055767656</v>
      </c>
      <c r="G142" s="495">
        <v>0.8</v>
      </c>
    </row>
    <row r="143" spans="2:7" x14ac:dyDescent="0.25">
      <c r="B143" s="7" t="s">
        <v>24</v>
      </c>
      <c r="C143" s="216">
        <v>33</v>
      </c>
      <c r="D143" s="464">
        <v>26738626</v>
      </c>
      <c r="E143" s="196">
        <v>810261.39393939392</v>
      </c>
      <c r="F143" s="216">
        <v>34.700877711517414</v>
      </c>
      <c r="G143" s="463">
        <v>0.72898804149472751</v>
      </c>
    </row>
    <row r="144" spans="2:7" x14ac:dyDescent="0.25">
      <c r="B144" s="7" t="s">
        <v>25</v>
      </c>
      <c r="C144" s="216">
        <v>32</v>
      </c>
      <c r="D144" s="464">
        <v>32144789</v>
      </c>
      <c r="E144" s="196">
        <v>1004524.65625</v>
      </c>
      <c r="F144" s="216">
        <v>33.743628648487942</v>
      </c>
      <c r="G144" s="463">
        <v>0.76778452644377293</v>
      </c>
    </row>
    <row r="145" spans="2:7" x14ac:dyDescent="0.25">
      <c r="B145" s="7" t="s">
        <v>26</v>
      </c>
      <c r="C145" s="330">
        <v>32</v>
      </c>
      <c r="D145" s="330">
        <v>24792084</v>
      </c>
      <c r="E145" s="330">
        <v>774752.625</v>
      </c>
      <c r="F145" s="446">
        <v>32.346577197786196</v>
      </c>
      <c r="G145" s="447">
        <v>0.74893457927941842</v>
      </c>
    </row>
    <row r="146" spans="2:7" x14ac:dyDescent="0.25">
      <c r="B146" s="7" t="s">
        <v>27</v>
      </c>
      <c r="C146" s="216">
        <v>29</v>
      </c>
      <c r="D146" s="464">
        <v>22082664</v>
      </c>
      <c r="E146" s="330">
        <v>761471.17241379316</v>
      </c>
      <c r="F146" s="216">
        <v>29.26939295005349</v>
      </c>
      <c r="G146" s="463">
        <v>0.8</v>
      </c>
    </row>
    <row r="147" spans="2:7" x14ac:dyDescent="0.25">
      <c r="B147" s="7" t="s">
        <v>28</v>
      </c>
      <c r="C147" s="216">
        <v>42</v>
      </c>
      <c r="D147" s="464">
        <v>26165592</v>
      </c>
      <c r="E147" s="330">
        <v>622990.28571428568</v>
      </c>
      <c r="F147" s="216">
        <v>32.508818222037554</v>
      </c>
      <c r="G147" s="463">
        <v>0.8</v>
      </c>
    </row>
    <row r="148" spans="2:7" x14ac:dyDescent="0.25">
      <c r="B148" s="145" t="s">
        <v>29</v>
      </c>
      <c r="C148" s="216">
        <v>45</v>
      </c>
      <c r="D148" s="464">
        <v>32213758</v>
      </c>
      <c r="E148" s="330">
        <v>715861.2888888889</v>
      </c>
      <c r="F148" s="216">
        <v>31.549389052963022</v>
      </c>
      <c r="G148" s="463">
        <v>0.8</v>
      </c>
    </row>
    <row r="149" spans="2:7" x14ac:dyDescent="0.25">
      <c r="B149" s="145" t="s">
        <v>30</v>
      </c>
      <c r="C149" s="216">
        <v>90</v>
      </c>
      <c r="D149" s="464">
        <v>70360114</v>
      </c>
      <c r="E149" s="196">
        <v>781779.04444444447</v>
      </c>
      <c r="F149" s="216">
        <v>32.478896466824942</v>
      </c>
      <c r="G149" s="463">
        <v>0.8</v>
      </c>
    </row>
    <row r="150" spans="2:7" x14ac:dyDescent="0.25">
      <c r="B150" s="7" t="s">
        <v>31</v>
      </c>
      <c r="C150" s="491">
        <v>90</v>
      </c>
      <c r="D150" s="391">
        <v>77543992</v>
      </c>
      <c r="E150" s="357">
        <v>861599.91111111105</v>
      </c>
      <c r="F150" s="491">
        <v>33.545203579408188</v>
      </c>
      <c r="G150" s="495">
        <v>0.8</v>
      </c>
    </row>
    <row r="151" spans="2:7" x14ac:dyDescent="0.25">
      <c r="B151" s="7"/>
      <c r="C151" s="456"/>
      <c r="D151" s="456"/>
      <c r="E151" s="196"/>
      <c r="F151" s="479"/>
      <c r="G151" s="467"/>
    </row>
    <row r="152" spans="2:7" x14ac:dyDescent="0.25">
      <c r="B152" s="29" t="s">
        <v>0</v>
      </c>
      <c r="C152" s="468">
        <f>SUM(C139:C151)</f>
        <v>683</v>
      </c>
      <c r="D152" s="468">
        <f>SUM(D139:D151)</f>
        <v>518457698</v>
      </c>
      <c r="E152" s="469">
        <f>D152/C152</f>
        <v>759088.86969253293</v>
      </c>
      <c r="F152" s="470">
        <f>(($D139*F139)+($D140*F140)+($D141*F141)+($D142*F142)+($D143*F143)+($D144*F144)+($D145*F145)+($D146*F146)+($D147*F147)+($D148*F148)+($D149*F149)+($D150*F150))/$D152</f>
        <v>32.065631965985389</v>
      </c>
      <c r="G152" s="471">
        <f>(($D139*G139)+($D140*G140)+($D141*G141)+($D142*G142)+($D143*G143)+($D144*G144)+($D145*G145)+($D146*G146)+($D147*G147)+($D148*G148)+($D149*G149)+($D150*G150))/$D152</f>
        <v>0.82597732120085132</v>
      </c>
    </row>
    <row r="153" spans="2:7" x14ac:dyDescent="0.25">
      <c r="B153" s="7"/>
      <c r="C153" s="355"/>
      <c r="D153" s="355"/>
      <c r="E153" s="93"/>
      <c r="F153" s="417"/>
      <c r="G153" s="343"/>
    </row>
    <row r="154" spans="2:7" x14ac:dyDescent="0.25">
      <c r="B154" s="285" t="s">
        <v>86</v>
      </c>
      <c r="C154" s="356"/>
      <c r="D154" s="356"/>
      <c r="E154" s="94"/>
      <c r="F154" s="417"/>
      <c r="G154" s="343"/>
    </row>
    <row r="155" spans="2:7" x14ac:dyDescent="0.25">
      <c r="B155" s="7" t="s">
        <v>20</v>
      </c>
      <c r="C155" s="357">
        <v>711</v>
      </c>
      <c r="D155" s="357">
        <v>1337211802</v>
      </c>
      <c r="E155" s="357">
        <v>1880747.9634317863</v>
      </c>
      <c r="F155" s="340">
        <v>56.347325779884194</v>
      </c>
      <c r="G155" s="438">
        <v>1.2</v>
      </c>
    </row>
    <row r="156" spans="2:7" x14ac:dyDescent="0.25">
      <c r="B156" s="233" t="s">
        <v>21</v>
      </c>
      <c r="C156" s="491">
        <v>330</v>
      </c>
      <c r="D156" s="391">
        <v>559624433</v>
      </c>
      <c r="E156" s="357">
        <v>1695831.6151515152</v>
      </c>
      <c r="F156" s="491">
        <v>55.594449090109691</v>
      </c>
      <c r="G156" s="495">
        <v>1.3099390422076156</v>
      </c>
    </row>
    <row r="157" spans="2:7" x14ac:dyDescent="0.25">
      <c r="B157" s="7" t="s">
        <v>22</v>
      </c>
      <c r="C157" s="216">
        <v>325</v>
      </c>
      <c r="D157" s="464">
        <v>607355994</v>
      </c>
      <c r="E157" s="357">
        <v>1868787.6738461538</v>
      </c>
      <c r="F157" s="216">
        <v>56.137875184944662</v>
      </c>
      <c r="G157" s="463">
        <v>1.3004249062371154</v>
      </c>
    </row>
    <row r="158" spans="2:7" x14ac:dyDescent="0.25">
      <c r="B158" s="7" t="s">
        <v>23</v>
      </c>
      <c r="C158" s="216">
        <v>15</v>
      </c>
      <c r="D158" s="464">
        <v>30007772</v>
      </c>
      <c r="E158" s="357">
        <v>2000518.1333333333</v>
      </c>
      <c r="F158" s="216">
        <v>54.115719021058943</v>
      </c>
      <c r="G158" s="463">
        <v>1.3002351470812294</v>
      </c>
    </row>
    <row r="159" spans="2:7" x14ac:dyDescent="0.25">
      <c r="B159" s="7" t="s">
        <v>24</v>
      </c>
      <c r="C159" s="216">
        <v>17</v>
      </c>
      <c r="D159" s="464">
        <v>21000749</v>
      </c>
      <c r="E159" s="196">
        <v>1235338.1764705882</v>
      </c>
      <c r="F159" s="216">
        <v>52.529190935047126</v>
      </c>
      <c r="G159" s="463">
        <v>1.326945430374888</v>
      </c>
    </row>
    <row r="160" spans="2:7" x14ac:dyDescent="0.25">
      <c r="B160" s="233" t="s">
        <v>25</v>
      </c>
      <c r="C160" s="491">
        <v>0</v>
      </c>
      <c r="D160" s="491">
        <v>0</v>
      </c>
      <c r="E160" s="491">
        <v>0</v>
      </c>
      <c r="F160" s="491">
        <v>0</v>
      </c>
      <c r="G160" s="491">
        <v>0</v>
      </c>
    </row>
    <row r="161" spans="2:7" x14ac:dyDescent="0.25">
      <c r="B161" s="7" t="s">
        <v>26</v>
      </c>
      <c r="C161" s="330">
        <v>3</v>
      </c>
      <c r="D161" s="330">
        <v>6033855</v>
      </c>
      <c r="E161" s="330">
        <v>2011285</v>
      </c>
      <c r="F161" s="446">
        <v>60</v>
      </c>
      <c r="G161" s="447">
        <v>1.30946494405318</v>
      </c>
    </row>
    <row r="162" spans="2:7" x14ac:dyDescent="0.25">
      <c r="B162" s="7" t="s">
        <v>27</v>
      </c>
      <c r="C162" s="216">
        <v>85</v>
      </c>
      <c r="D162" s="464">
        <v>185021009</v>
      </c>
      <c r="E162" s="330">
        <v>2176717.7529411763</v>
      </c>
      <c r="F162" s="216">
        <v>58.453310331909385</v>
      </c>
      <c r="G162" s="463">
        <v>1.048012166012996</v>
      </c>
    </row>
    <row r="163" spans="2:7" x14ac:dyDescent="0.25">
      <c r="B163" s="7" t="s">
        <v>28</v>
      </c>
      <c r="C163" s="216">
        <v>186</v>
      </c>
      <c r="D163" s="464">
        <v>466267853</v>
      </c>
      <c r="E163" s="330">
        <v>2506816.4139784947</v>
      </c>
      <c r="F163" s="216">
        <v>58.634780770528479</v>
      </c>
      <c r="G163" s="463">
        <v>0.65</v>
      </c>
    </row>
    <row r="164" spans="2:7" x14ac:dyDescent="0.25">
      <c r="B164" s="145" t="s">
        <v>29</v>
      </c>
      <c r="C164" s="216">
        <v>204</v>
      </c>
      <c r="D164" s="464">
        <v>543022056</v>
      </c>
      <c r="E164" s="330">
        <v>2661872.8235294116</v>
      </c>
      <c r="F164" s="216">
        <v>58.46611987524868</v>
      </c>
      <c r="G164" s="463">
        <v>0.65</v>
      </c>
    </row>
    <row r="165" spans="2:7" x14ac:dyDescent="0.25">
      <c r="B165" s="145" t="s">
        <v>30</v>
      </c>
      <c r="C165" s="216">
        <v>377</v>
      </c>
      <c r="D165" s="464">
        <v>866833774</v>
      </c>
      <c r="E165" s="196">
        <v>2299293.8302387269</v>
      </c>
      <c r="F165" s="216">
        <v>57.930218210440884</v>
      </c>
      <c r="G165" s="463">
        <v>0.65</v>
      </c>
    </row>
    <row r="166" spans="2:7" x14ac:dyDescent="0.25">
      <c r="B166" s="7" t="s">
        <v>31</v>
      </c>
      <c r="C166" s="491">
        <v>420</v>
      </c>
      <c r="D166" s="464">
        <v>980410060</v>
      </c>
      <c r="E166" s="196">
        <v>2334309.6666666665</v>
      </c>
      <c r="F166" s="216">
        <v>57.608173973653429</v>
      </c>
      <c r="G166" s="463">
        <v>0.65</v>
      </c>
    </row>
    <row r="167" spans="2:7" x14ac:dyDescent="0.25">
      <c r="B167" s="7"/>
      <c r="C167" s="456"/>
      <c r="D167" s="456"/>
      <c r="E167" s="196"/>
      <c r="F167" s="479"/>
      <c r="G167" s="467"/>
    </row>
    <row r="168" spans="2:7" x14ac:dyDescent="0.25">
      <c r="B168" s="29" t="s">
        <v>0</v>
      </c>
      <c r="C168" s="468">
        <f>SUM(C155:C167)</f>
        <v>2673</v>
      </c>
      <c r="D168" s="468">
        <f>SUM(D155:D167)</f>
        <v>5602789357</v>
      </c>
      <c r="E168" s="469">
        <f>D168/C168</f>
        <v>2096067.8477366255</v>
      </c>
      <c r="F168" s="470">
        <f>(($D155*F155)+($D156*F156)+($D157*F157)+($D158*F158)+($D159*F159)+($D160*F160)+($D161*F161)+($D162*F162)+($D163*F163)+($D164*F164)+($D165*F165)+($D166*F166))/$D168</f>
        <v>57.157881705992537</v>
      </c>
      <c r="G168" s="471">
        <f>(($D155*G155)+($D156*G156)+($D157*G157)+($D158*G158)+($D159*G159)+($D160*G160)+($D161*G161)+($D162*G162)+($D163*G163)+($D164*G164)+($D165*G165)+($D166*G166))/$D168</f>
        <v>0.93756607891336086</v>
      </c>
    </row>
    <row r="169" spans="2:7" x14ac:dyDescent="0.25">
      <c r="B169" s="318"/>
      <c r="C169" s="496"/>
      <c r="D169" s="497"/>
      <c r="E169" s="498"/>
      <c r="F169" s="499"/>
      <c r="G169" s="500"/>
    </row>
    <row r="170" spans="2:7" x14ac:dyDescent="0.25">
      <c r="B170" s="319" t="s">
        <v>135</v>
      </c>
      <c r="C170" s="373">
        <f>SUM(C24,C40,C56,C72,C88,C104,C120, C136,C152,C168)</f>
        <v>69290</v>
      </c>
      <c r="D170" s="374">
        <f>SUM(D24,D40,D56,D72,D88,D104,D120, D136,D152,D168)</f>
        <v>117844775587</v>
      </c>
      <c r="E170" s="323">
        <f>D170/C170</f>
        <v>1700747.2302929715</v>
      </c>
      <c r="F170" s="419">
        <f>(($D24*F24)+($D40*F40)+($D56*F56)+($D72*F72)+($D88*F88)+($D104*F104)+($D120*F120)+($D136*F136)+($D152*F152)+($D168*F168))/$D170</f>
        <v>56.023316441431646</v>
      </c>
      <c r="G170" s="280">
        <f>(($D24*G24)+($D40*G40)+($D56*G56)+($D72*G72)+($D88*G88)+($D104*G104)+($D120*G120)+($D136*G136)+($D152*G152)+($D168*G168))/$D170</f>
        <v>1.1740457828296176</v>
      </c>
    </row>
    <row r="171" spans="2:7" x14ac:dyDescent="0.25">
      <c r="B171" s="320"/>
      <c r="C171" s="375"/>
      <c r="D171" s="376"/>
      <c r="E171" s="327"/>
      <c r="F171" s="354"/>
      <c r="G171" s="342"/>
    </row>
    <row r="172" spans="2:7" x14ac:dyDescent="0.25">
      <c r="B172" s="284"/>
      <c r="C172" s="348"/>
      <c r="D172" s="348"/>
      <c r="E172" s="348"/>
      <c r="F172" s="404"/>
      <c r="G172" s="399"/>
    </row>
    <row r="173" spans="2:7" x14ac:dyDescent="0.25">
      <c r="B173" s="284"/>
      <c r="C173" s="348"/>
      <c r="D173" s="348"/>
      <c r="E173" s="348"/>
      <c r="F173" s="404"/>
      <c r="G173" s="399"/>
    </row>
    <row r="174" spans="2:7" x14ac:dyDescent="0.25">
      <c r="B174" s="128" t="s">
        <v>163</v>
      </c>
      <c r="C174" s="348"/>
      <c r="D174" s="348"/>
      <c r="E174" s="348"/>
      <c r="F174" s="404"/>
      <c r="G174" s="399"/>
    </row>
    <row r="175" spans="2:7" x14ac:dyDescent="0.25">
      <c r="B175" s="110" t="s">
        <v>7</v>
      </c>
      <c r="C175" s="349" t="s">
        <v>51</v>
      </c>
      <c r="D175" s="349" t="s">
        <v>3</v>
      </c>
      <c r="E175" s="350" t="s">
        <v>11</v>
      </c>
      <c r="F175" s="405" t="s">
        <v>13</v>
      </c>
      <c r="G175" s="394" t="s">
        <v>15</v>
      </c>
    </row>
    <row r="176" spans="2:7" x14ac:dyDescent="0.25">
      <c r="B176" s="114"/>
      <c r="C176" s="351" t="s">
        <v>9</v>
      </c>
      <c r="D176" s="351" t="s">
        <v>50</v>
      </c>
      <c r="E176" s="352" t="s">
        <v>52</v>
      </c>
      <c r="F176" s="406" t="s">
        <v>52</v>
      </c>
      <c r="G176" s="395" t="s">
        <v>60</v>
      </c>
    </row>
    <row r="177" spans="2:7" x14ac:dyDescent="0.25">
      <c r="B177" s="41"/>
      <c r="C177" s="353" t="s">
        <v>4</v>
      </c>
      <c r="D177" s="353" t="s">
        <v>5</v>
      </c>
      <c r="E177" s="354" t="s">
        <v>6</v>
      </c>
      <c r="F177" s="407" t="s">
        <v>17</v>
      </c>
      <c r="G177" s="396" t="s">
        <v>18</v>
      </c>
    </row>
    <row r="178" spans="2:7" x14ac:dyDescent="0.25">
      <c r="B178" s="32"/>
      <c r="C178" s="488"/>
      <c r="D178" s="488"/>
      <c r="E178" s="489"/>
      <c r="F178" s="490"/>
      <c r="G178" s="424"/>
    </row>
    <row r="179" spans="2:7" x14ac:dyDescent="0.25">
      <c r="B179" s="9" t="s">
        <v>66</v>
      </c>
      <c r="C179" s="356"/>
      <c r="D179" s="356"/>
      <c r="E179" s="94"/>
      <c r="F179" s="417"/>
      <c r="G179" s="343"/>
    </row>
    <row r="180" spans="2:7" x14ac:dyDescent="0.25">
      <c r="B180" s="7" t="s">
        <v>20</v>
      </c>
      <c r="C180" s="357"/>
      <c r="D180" s="357"/>
      <c r="E180" s="357"/>
      <c r="F180" s="340"/>
      <c r="G180" s="438"/>
    </row>
    <row r="181" spans="2:7" x14ac:dyDescent="0.25">
      <c r="B181" s="7" t="s">
        <v>21</v>
      </c>
      <c r="C181" s="491">
        <v>1</v>
      </c>
      <c r="D181" s="391">
        <v>2699779</v>
      </c>
      <c r="E181" s="357">
        <v>2699779</v>
      </c>
      <c r="F181" s="491">
        <v>360</v>
      </c>
      <c r="G181" s="495">
        <v>0.37390000000000001</v>
      </c>
    </row>
    <row r="182" spans="2:7" x14ac:dyDescent="0.25">
      <c r="B182" s="7" t="s">
        <v>22</v>
      </c>
      <c r="C182" s="216">
        <v>10</v>
      </c>
      <c r="D182" s="464">
        <v>25757158</v>
      </c>
      <c r="E182" s="357">
        <v>2575715.7999999998</v>
      </c>
      <c r="F182" s="216">
        <v>351.58369087148515</v>
      </c>
      <c r="G182" s="463">
        <v>0.38116451077017116</v>
      </c>
    </row>
    <row r="183" spans="2:7" x14ac:dyDescent="0.25">
      <c r="B183" s="7" t="s">
        <v>23</v>
      </c>
      <c r="C183" s="216">
        <v>1</v>
      </c>
      <c r="D183" s="464">
        <v>2582166</v>
      </c>
      <c r="E183" s="357">
        <v>2582166</v>
      </c>
      <c r="F183" s="216">
        <v>360</v>
      </c>
      <c r="G183" s="463">
        <v>0.41220000000000001</v>
      </c>
    </row>
    <row r="184" spans="2:7" x14ac:dyDescent="0.25">
      <c r="B184" s="7" t="s">
        <v>24</v>
      </c>
      <c r="C184" s="216">
        <v>0</v>
      </c>
      <c r="D184" s="216">
        <v>0</v>
      </c>
      <c r="E184" s="216">
        <v>0</v>
      </c>
      <c r="F184" s="216">
        <v>0</v>
      </c>
      <c r="G184" s="216">
        <v>0</v>
      </c>
    </row>
    <row r="185" spans="2:7" x14ac:dyDescent="0.25">
      <c r="B185" s="7" t="s">
        <v>25</v>
      </c>
      <c r="C185" s="216">
        <v>0</v>
      </c>
      <c r="D185" s="216">
        <v>0</v>
      </c>
      <c r="E185" s="216">
        <v>0</v>
      </c>
      <c r="F185" s="216">
        <v>0</v>
      </c>
      <c r="G185" s="216">
        <v>0</v>
      </c>
    </row>
    <row r="186" spans="2:7" x14ac:dyDescent="0.25">
      <c r="B186" s="7" t="s">
        <v>26</v>
      </c>
      <c r="C186" s="216">
        <v>0</v>
      </c>
      <c r="D186" s="216">
        <v>0</v>
      </c>
      <c r="E186" s="216">
        <v>0</v>
      </c>
      <c r="F186" s="216">
        <v>0</v>
      </c>
      <c r="G186" s="216">
        <v>0</v>
      </c>
    </row>
    <row r="187" spans="2:7" x14ac:dyDescent="0.25">
      <c r="B187" s="7" t="s">
        <v>27</v>
      </c>
      <c r="C187" s="216">
        <v>0</v>
      </c>
      <c r="D187" s="216">
        <v>0</v>
      </c>
      <c r="E187" s="216">
        <v>0</v>
      </c>
      <c r="F187" s="216">
        <v>0</v>
      </c>
      <c r="G187" s="216">
        <v>0</v>
      </c>
    </row>
    <row r="188" spans="2:7" x14ac:dyDescent="0.25">
      <c r="B188" s="7" t="s">
        <v>28</v>
      </c>
      <c r="C188" s="216">
        <v>0</v>
      </c>
      <c r="D188" s="216">
        <v>0</v>
      </c>
      <c r="E188" s="216">
        <v>0</v>
      </c>
      <c r="F188" s="216">
        <v>0</v>
      </c>
      <c r="G188" s="216">
        <v>0</v>
      </c>
    </row>
    <row r="189" spans="2:7" x14ac:dyDescent="0.25">
      <c r="B189" s="7" t="s">
        <v>29</v>
      </c>
      <c r="C189" s="216">
        <v>0</v>
      </c>
      <c r="D189" s="216">
        <v>0</v>
      </c>
      <c r="E189" s="216">
        <v>0</v>
      </c>
      <c r="F189" s="216">
        <v>0</v>
      </c>
      <c r="G189" s="216">
        <v>0</v>
      </c>
    </row>
    <row r="190" spans="2:7" x14ac:dyDescent="0.25">
      <c r="B190" s="7" t="s">
        <v>30</v>
      </c>
      <c r="C190" s="216">
        <v>0</v>
      </c>
      <c r="D190" s="216">
        <v>0</v>
      </c>
      <c r="E190" s="216">
        <v>0</v>
      </c>
      <c r="F190" s="216">
        <v>0</v>
      </c>
      <c r="G190" s="216">
        <v>0</v>
      </c>
    </row>
    <row r="191" spans="2:7" x14ac:dyDescent="0.25">
      <c r="B191" s="7" t="s">
        <v>31</v>
      </c>
      <c r="C191" s="216">
        <v>0</v>
      </c>
      <c r="D191" s="216">
        <v>0</v>
      </c>
      <c r="E191" s="216">
        <v>0</v>
      </c>
      <c r="F191" s="216">
        <v>0</v>
      </c>
      <c r="G191" s="216">
        <v>0</v>
      </c>
    </row>
    <row r="192" spans="2:7" x14ac:dyDescent="0.25">
      <c r="B192" s="7"/>
      <c r="C192" s="456"/>
      <c r="D192" s="456"/>
      <c r="E192" s="196"/>
      <c r="F192" s="479"/>
      <c r="G192" s="492"/>
    </row>
    <row r="193" spans="2:7" x14ac:dyDescent="0.25">
      <c r="B193" s="29" t="s">
        <v>0</v>
      </c>
      <c r="C193" s="468">
        <f>SUM(C180:C192)</f>
        <v>12</v>
      </c>
      <c r="D193" s="468">
        <f t="shared" ref="D193" si="1">SUM(D180:D192)</f>
        <v>31039103</v>
      </c>
      <c r="E193" s="469">
        <f>D193/C193</f>
        <v>2586591.9166666665</v>
      </c>
      <c r="F193" s="470">
        <f>(($D180*F180)+($D181*F181)+($D182*F182)+($D183*F183)+($D184*F184)+($D185*F185)+($D186*F186)+($D187*F187)+($D188*F188)+($D189*F189)+($D190*F190)+($D191*F191))/$D193</f>
        <v>353.01589984736353</v>
      </c>
      <c r="G193" s="471">
        <f>(($D180*G180)+($D181*G181)+($D182*G182)+($D183*G183)+($D184*G184)+($D185*G185)+($D186*G186)+($D187*G187)+($D188*G188)+($D189*G189)+($D190*G190)+($D191*G191))/$D193</f>
        <v>0.38311450950112835</v>
      </c>
    </row>
    <row r="194" spans="2:7" x14ac:dyDescent="0.25">
      <c r="B194" s="434"/>
      <c r="C194" s="432"/>
      <c r="D194" s="381"/>
      <c r="E194" s="531"/>
      <c r="F194" s="350"/>
      <c r="G194" s="341"/>
    </row>
    <row r="195" spans="2:7" x14ac:dyDescent="0.25">
      <c r="B195" s="436" t="s">
        <v>135</v>
      </c>
      <c r="C195" s="373">
        <f>+C193</f>
        <v>12</v>
      </c>
      <c r="D195" s="374">
        <f>+D193</f>
        <v>31039103</v>
      </c>
      <c r="E195" s="373">
        <f>IFERROR(D195/C195,"")</f>
        <v>2586591.9166666665</v>
      </c>
      <c r="F195" s="536">
        <f>IFERROR((($D193*F193))/$D195,"")</f>
        <v>353.01589984736353</v>
      </c>
      <c r="G195" s="537">
        <f>IFERROR((+($D193*G193))/$D195,"")</f>
        <v>0.38311450950112835</v>
      </c>
    </row>
    <row r="196" spans="2:7" x14ac:dyDescent="0.25">
      <c r="B196" s="435"/>
      <c r="C196" s="433"/>
      <c r="D196" s="376"/>
      <c r="E196" s="532"/>
      <c r="F196" s="354"/>
      <c r="G196" s="342"/>
    </row>
    <row r="197" spans="2:7" x14ac:dyDescent="0.25">
      <c r="B197" s="284"/>
      <c r="C197" s="348"/>
      <c r="D197" s="348"/>
      <c r="E197" s="348"/>
      <c r="F197" s="404"/>
      <c r="G197" s="399"/>
    </row>
    <row r="198" spans="2:7" x14ac:dyDescent="0.25">
      <c r="B198" s="284"/>
      <c r="C198" s="348"/>
      <c r="D198" s="348"/>
      <c r="E198" s="348"/>
      <c r="F198" s="404"/>
      <c r="G198" s="399"/>
    </row>
    <row r="199" spans="2:7" x14ac:dyDescent="0.25">
      <c r="B199" s="10"/>
      <c r="C199" s="348"/>
      <c r="D199" s="348"/>
      <c r="E199" s="348"/>
      <c r="F199" s="404"/>
      <c r="G199" s="399"/>
    </row>
    <row r="200" spans="2:7" x14ac:dyDescent="0.25">
      <c r="B200" s="128" t="s">
        <v>133</v>
      </c>
      <c r="C200" s="348"/>
      <c r="D200" s="348"/>
      <c r="E200" s="348"/>
      <c r="F200" s="404"/>
      <c r="G200" s="399"/>
    </row>
    <row r="201" spans="2:7" x14ac:dyDescent="0.25">
      <c r="B201" s="110" t="s">
        <v>7</v>
      </c>
      <c r="C201" s="349" t="s">
        <v>51</v>
      </c>
      <c r="D201" s="349" t="s">
        <v>3</v>
      </c>
      <c r="E201" s="350" t="s">
        <v>11</v>
      </c>
      <c r="F201" s="405" t="s">
        <v>13</v>
      </c>
      <c r="G201" s="394" t="s">
        <v>15</v>
      </c>
    </row>
    <row r="202" spans="2:7" x14ac:dyDescent="0.25">
      <c r="B202" s="114"/>
      <c r="C202" s="351" t="s">
        <v>9</v>
      </c>
      <c r="D202" s="351" t="s">
        <v>50</v>
      </c>
      <c r="E202" s="352" t="s">
        <v>52</v>
      </c>
      <c r="F202" s="406" t="s">
        <v>52</v>
      </c>
      <c r="G202" s="395" t="s">
        <v>60</v>
      </c>
    </row>
    <row r="203" spans="2:7" x14ac:dyDescent="0.25">
      <c r="B203" s="41"/>
      <c r="C203" s="353" t="s">
        <v>4</v>
      </c>
      <c r="D203" s="353" t="s">
        <v>5</v>
      </c>
      <c r="E203" s="354" t="s">
        <v>6</v>
      </c>
      <c r="F203" s="407" t="s">
        <v>17</v>
      </c>
      <c r="G203" s="396" t="s">
        <v>18</v>
      </c>
    </row>
    <row r="204" spans="2:7" x14ac:dyDescent="0.25">
      <c r="B204" s="7"/>
      <c r="C204" s="355"/>
      <c r="D204" s="355"/>
      <c r="E204" s="93"/>
      <c r="F204" s="417"/>
      <c r="G204" s="399"/>
    </row>
    <row r="205" spans="2:7" x14ac:dyDescent="0.25">
      <c r="B205" s="9" t="s">
        <v>19</v>
      </c>
      <c r="C205" s="356"/>
      <c r="D205" s="356"/>
      <c r="E205" s="94"/>
      <c r="F205" s="417"/>
      <c r="G205" s="399"/>
    </row>
    <row r="206" spans="2:7" x14ac:dyDescent="0.25">
      <c r="B206" s="7" t="s">
        <v>20</v>
      </c>
      <c r="C206" s="377">
        <v>1</v>
      </c>
      <c r="D206" s="377">
        <v>5960951</v>
      </c>
      <c r="E206" s="378">
        <v>5960951</v>
      </c>
      <c r="F206" s="377">
        <v>360</v>
      </c>
      <c r="G206" s="438">
        <v>3.8996099904287123</v>
      </c>
    </row>
    <row r="207" spans="2:7" x14ac:dyDescent="0.25">
      <c r="B207" s="7" t="s">
        <v>21</v>
      </c>
      <c r="C207" s="216">
        <v>7</v>
      </c>
      <c r="D207" s="464">
        <v>26779189</v>
      </c>
      <c r="E207" s="378">
        <v>3825598.4285714286</v>
      </c>
      <c r="F207" s="462">
        <v>360</v>
      </c>
      <c r="G207" s="501">
        <v>3.9815198662837599</v>
      </c>
    </row>
    <row r="208" spans="2:7" x14ac:dyDescent="0.25">
      <c r="B208" s="7" t="s">
        <v>22</v>
      </c>
      <c r="C208" s="491">
        <v>8</v>
      </c>
      <c r="D208" s="391">
        <v>44292892</v>
      </c>
      <c r="E208" s="378">
        <v>5536611.5</v>
      </c>
      <c r="F208" s="520">
        <v>360</v>
      </c>
      <c r="G208" s="521">
        <v>3.9255517320957956</v>
      </c>
    </row>
    <row r="209" spans="2:8" x14ac:dyDescent="0.25">
      <c r="B209" s="7" t="s">
        <v>23</v>
      </c>
      <c r="C209" s="491">
        <v>10</v>
      </c>
      <c r="D209" s="391">
        <v>32649764</v>
      </c>
      <c r="E209" s="378">
        <v>3264976.4</v>
      </c>
      <c r="F209" s="520">
        <v>354.93317195187075</v>
      </c>
      <c r="G209" s="521">
        <v>4.1847798623491368</v>
      </c>
    </row>
    <row r="210" spans="2:8" x14ac:dyDescent="0.25">
      <c r="B210" s="233" t="s">
        <v>24</v>
      </c>
      <c r="C210" s="491">
        <v>1</v>
      </c>
      <c r="D210" s="391">
        <v>4393628</v>
      </c>
      <c r="E210" s="357">
        <v>4393628</v>
      </c>
      <c r="F210" s="520">
        <v>360</v>
      </c>
      <c r="G210" s="521">
        <v>4.3803577331157175</v>
      </c>
    </row>
    <row r="211" spans="2:8" x14ac:dyDescent="0.25">
      <c r="B211" s="233" t="s">
        <v>25</v>
      </c>
      <c r="C211" s="491">
        <v>592</v>
      </c>
      <c r="D211" s="391">
        <v>1073176661</v>
      </c>
      <c r="E211" s="357">
        <v>1812798.4138513512</v>
      </c>
      <c r="F211" s="520">
        <v>60</v>
      </c>
      <c r="G211" s="521">
        <v>2.1998739621374583</v>
      </c>
      <c r="H211" s="460"/>
    </row>
    <row r="212" spans="2:8" x14ac:dyDescent="0.25">
      <c r="B212" s="7" t="s">
        <v>26</v>
      </c>
      <c r="C212" s="330">
        <v>855</v>
      </c>
      <c r="D212" s="330">
        <v>1357781128</v>
      </c>
      <c r="E212" s="281">
        <v>1588048.1029239767</v>
      </c>
      <c r="F212" s="330">
        <v>60</v>
      </c>
      <c r="G212" s="447">
        <v>2.1998739621374583</v>
      </c>
    </row>
    <row r="213" spans="2:8" x14ac:dyDescent="0.25">
      <c r="B213" s="7" t="s">
        <v>27</v>
      </c>
      <c r="C213" s="216">
        <v>220</v>
      </c>
      <c r="D213" s="464">
        <v>370586098</v>
      </c>
      <c r="E213" s="196">
        <v>1684482.2636363637</v>
      </c>
      <c r="F213" s="462">
        <v>60</v>
      </c>
      <c r="G213" s="501">
        <v>2.1998739621374583</v>
      </c>
    </row>
    <row r="214" spans="2:8" x14ac:dyDescent="0.25">
      <c r="B214" s="7" t="s">
        <v>28</v>
      </c>
      <c r="C214" s="216">
        <v>104</v>
      </c>
      <c r="D214" s="464">
        <v>174237410</v>
      </c>
      <c r="E214" s="196">
        <v>1675359.7115384615</v>
      </c>
      <c r="F214" s="462">
        <v>60</v>
      </c>
      <c r="G214" s="501">
        <v>2.1998739621374583</v>
      </c>
    </row>
    <row r="215" spans="2:8" x14ac:dyDescent="0.25">
      <c r="B215" s="145" t="s">
        <v>29</v>
      </c>
      <c r="C215" s="216">
        <v>37</v>
      </c>
      <c r="D215" s="464">
        <v>64769368</v>
      </c>
      <c r="E215" s="196">
        <v>1750523.4594594594</v>
      </c>
      <c r="F215" s="462">
        <v>60</v>
      </c>
      <c r="G215" s="501">
        <v>2.1998739621374583</v>
      </c>
    </row>
    <row r="216" spans="2:8" x14ac:dyDescent="0.25">
      <c r="B216" s="145" t="s">
        <v>30</v>
      </c>
      <c r="C216" s="216">
        <v>6</v>
      </c>
      <c r="D216" s="464">
        <v>7859983</v>
      </c>
      <c r="E216" s="196">
        <v>1309997.1666666667</v>
      </c>
      <c r="F216" s="462">
        <v>60</v>
      </c>
      <c r="G216" s="501">
        <v>2.1998739621374583</v>
      </c>
    </row>
    <row r="217" spans="2:8" x14ac:dyDescent="0.25">
      <c r="B217" s="233" t="s">
        <v>31</v>
      </c>
      <c r="C217" s="491">
        <v>19</v>
      </c>
      <c r="D217" s="377">
        <v>46344792</v>
      </c>
      <c r="E217" s="357">
        <v>2439199.5789473685</v>
      </c>
      <c r="F217" s="520">
        <v>60</v>
      </c>
      <c r="G217" s="521">
        <v>2.1998739621374583</v>
      </c>
    </row>
    <row r="218" spans="2:8" x14ac:dyDescent="0.25">
      <c r="B218" s="7"/>
      <c r="C218" s="356"/>
      <c r="D218" s="356"/>
      <c r="E218" s="196"/>
      <c r="F218" s="417"/>
      <c r="G218" s="502"/>
    </row>
    <row r="219" spans="2:8" x14ac:dyDescent="0.25">
      <c r="B219" s="29" t="s">
        <v>0</v>
      </c>
      <c r="C219" s="468">
        <f>SUM(C206:C217)</f>
        <v>1860</v>
      </c>
      <c r="D219" s="468">
        <f>SUM(D206:D217)</f>
        <v>3208831864</v>
      </c>
      <c r="E219" s="469">
        <f>D219/C219</f>
        <v>1725178.4215053762</v>
      </c>
      <c r="F219" s="470">
        <f>(($D206*F206)+($D207*F207)+($D208*F208)+($D209*F209)+($D210*F210)+($D211*F211)+($D212*F212)+($D213*F213)+($D214*F214)+($D215*F215)+($D216*F216)+($D217*F217))/$D219</f>
        <v>70.613674353615181</v>
      </c>
      <c r="G219" s="471">
        <f>(($D206*G206)+($D207*G207)+($D208*G208)+($D209*G209)+($D210*G210)+($D211*G211)+($D212*G212)+($D213*G213)+($D214*G214)+($D215*G215)+($D216*G216)+($D217*G217))/$D219</f>
        <v>2.2649023859580426</v>
      </c>
    </row>
    <row r="220" spans="2:8" x14ac:dyDescent="0.25">
      <c r="B220" s="252"/>
      <c r="C220" s="480"/>
      <c r="D220" s="480"/>
      <c r="E220" s="503"/>
      <c r="F220" s="504"/>
      <c r="G220" s="505"/>
    </row>
    <row r="221" spans="2:8" x14ac:dyDescent="0.25">
      <c r="B221" s="9" t="s">
        <v>85</v>
      </c>
      <c r="C221" s="356"/>
      <c r="D221" s="356"/>
      <c r="E221" s="94"/>
      <c r="F221" s="417"/>
      <c r="G221" s="399"/>
    </row>
    <row r="222" spans="2:8" x14ac:dyDescent="0.25">
      <c r="B222" s="7" t="s">
        <v>20</v>
      </c>
      <c r="C222" s="216">
        <v>2</v>
      </c>
      <c r="D222" s="216">
        <v>13131945</v>
      </c>
      <c r="E222" s="216">
        <v>6565972.5</v>
      </c>
      <c r="F222" s="216">
        <v>360</v>
      </c>
      <c r="G222" s="506">
        <v>3.9505773518811895</v>
      </c>
    </row>
    <row r="223" spans="2:8" x14ac:dyDescent="0.25">
      <c r="B223" s="233" t="s">
        <v>21</v>
      </c>
      <c r="C223" s="491">
        <v>2</v>
      </c>
      <c r="D223" s="491">
        <v>10836119</v>
      </c>
      <c r="E223" s="491">
        <v>5418059.5</v>
      </c>
      <c r="F223" s="491">
        <v>360</v>
      </c>
      <c r="G223" s="528">
        <v>3.9083101131257965</v>
      </c>
    </row>
    <row r="224" spans="2:8" x14ac:dyDescent="0.25">
      <c r="B224" s="7" t="s">
        <v>22</v>
      </c>
      <c r="C224" s="216">
        <v>2</v>
      </c>
      <c r="D224" s="464">
        <v>17394977</v>
      </c>
      <c r="E224" s="378">
        <v>8697488.5</v>
      </c>
      <c r="F224" s="462">
        <v>360</v>
      </c>
      <c r="G224" s="501">
        <v>4.0616538715993293</v>
      </c>
    </row>
    <row r="225" spans="2:7" x14ac:dyDescent="0.25">
      <c r="B225" s="7" t="s">
        <v>23</v>
      </c>
      <c r="C225" s="216">
        <v>3</v>
      </c>
      <c r="D225" s="216">
        <v>23314087</v>
      </c>
      <c r="E225" s="216">
        <v>7771362.333333333</v>
      </c>
      <c r="F225" s="216">
        <v>360</v>
      </c>
      <c r="G225" s="506">
        <v>4.3237023071038694</v>
      </c>
    </row>
    <row r="226" spans="2:7" x14ac:dyDescent="0.25">
      <c r="B226" s="7" t="s">
        <v>24</v>
      </c>
      <c r="C226" s="491">
        <v>1</v>
      </c>
      <c r="D226" s="491">
        <v>6099389</v>
      </c>
      <c r="E226" s="491">
        <v>6099389</v>
      </c>
      <c r="F226" s="491">
        <v>324</v>
      </c>
      <c r="G226" s="528">
        <v>4.4065707941901682</v>
      </c>
    </row>
    <row r="227" spans="2:7" x14ac:dyDescent="0.25">
      <c r="B227" s="7" t="s">
        <v>25</v>
      </c>
      <c r="C227" s="216">
        <v>4</v>
      </c>
      <c r="D227" s="216">
        <v>26937329</v>
      </c>
      <c r="E227" s="378">
        <v>6734332.25</v>
      </c>
      <c r="F227" s="216">
        <v>360</v>
      </c>
      <c r="G227" s="506">
        <v>4.4065707941901682</v>
      </c>
    </row>
    <row r="228" spans="2:7" x14ac:dyDescent="0.25">
      <c r="B228" s="7" t="s">
        <v>26</v>
      </c>
      <c r="C228" s="216">
        <v>2</v>
      </c>
      <c r="D228" s="464">
        <v>13829173</v>
      </c>
      <c r="E228" s="196">
        <v>6914586.5</v>
      </c>
      <c r="F228" s="462">
        <v>399.59701596039042</v>
      </c>
      <c r="G228" s="501">
        <v>4.4627840777853898</v>
      </c>
    </row>
    <row r="229" spans="2:7" x14ac:dyDescent="0.25">
      <c r="B229" s="7" t="s">
        <v>27</v>
      </c>
      <c r="C229" s="216">
        <v>4</v>
      </c>
      <c r="D229" s="216">
        <v>28879059</v>
      </c>
      <c r="E229" s="216">
        <v>7219764.75</v>
      </c>
      <c r="F229" s="216">
        <v>360.25800428608147</v>
      </c>
      <c r="G229" s="506">
        <v>4.5314776982551903</v>
      </c>
    </row>
    <row r="230" spans="2:7" x14ac:dyDescent="0.25">
      <c r="B230" s="145" t="s">
        <v>28</v>
      </c>
      <c r="C230" s="216">
        <v>2</v>
      </c>
      <c r="D230" s="216">
        <v>17982999</v>
      </c>
      <c r="E230" s="216">
        <v>8991499.5</v>
      </c>
      <c r="F230" s="216">
        <v>360</v>
      </c>
      <c r="G230" s="506">
        <v>4.5314776982551903</v>
      </c>
    </row>
    <row r="231" spans="2:7" x14ac:dyDescent="0.25">
      <c r="B231" s="145" t="s">
        <v>29</v>
      </c>
      <c r="C231" s="216">
        <v>6</v>
      </c>
      <c r="D231" s="216">
        <v>65525779</v>
      </c>
      <c r="E231" s="216">
        <v>10920963.166666666</v>
      </c>
      <c r="F231" s="216">
        <v>339.04873924505347</v>
      </c>
      <c r="G231" s="506">
        <v>4.4831350539873318</v>
      </c>
    </row>
    <row r="232" spans="2:7" x14ac:dyDescent="0.25">
      <c r="B232" s="535" t="s">
        <v>30</v>
      </c>
      <c r="C232" s="491" t="s">
        <v>67</v>
      </c>
      <c r="D232" s="491">
        <v>0</v>
      </c>
      <c r="E232" s="491">
        <v>0</v>
      </c>
      <c r="F232" s="491">
        <v>0</v>
      </c>
      <c r="G232" s="528">
        <v>0</v>
      </c>
    </row>
    <row r="233" spans="2:7" x14ac:dyDescent="0.25">
      <c r="B233" s="145" t="s">
        <v>31</v>
      </c>
      <c r="C233" s="491" t="s">
        <v>67</v>
      </c>
      <c r="D233" s="491">
        <v>0</v>
      </c>
      <c r="E233" s="491">
        <v>0</v>
      </c>
      <c r="F233" s="491">
        <v>0</v>
      </c>
      <c r="G233" s="528">
        <v>0</v>
      </c>
    </row>
    <row r="234" spans="2:7" x14ac:dyDescent="0.25">
      <c r="B234" s="145"/>
      <c r="C234" s="216"/>
      <c r="D234" s="507"/>
      <c r="E234" s="196"/>
      <c r="F234" s="508"/>
      <c r="G234" s="501"/>
    </row>
    <row r="235" spans="2:7" x14ac:dyDescent="0.25">
      <c r="B235" s="29" t="s">
        <v>0</v>
      </c>
      <c r="C235" s="468">
        <f>SUM(C222:C233)</f>
        <v>28</v>
      </c>
      <c r="D235" s="468">
        <f>SUM(D222:D233)</f>
        <v>223930856</v>
      </c>
      <c r="E235" s="469">
        <f>D235/C235</f>
        <v>7997530.5714285718</v>
      </c>
      <c r="F235" s="470">
        <f>(($D222*F222)+($D223*F223)+($D224*F224)+($D225*F225)+($D226*F226)+($D227*F227)+($D228*F228)+($D229*F229)+($D230*F230)+($D231*F231)+($D232*F232)+(D233*F233))/$D235</f>
        <v>355.3674058165526</v>
      </c>
      <c r="G235" s="471">
        <f>(($D222*G222)+($D223*G223)+($D224*G224)+($D225*G225)+($D226*G226)+($D227*G227)+($D228*G228)+($D229*G229)+($D230*G230)+($D231*G231)+($D232*G232)+($D233*G233))/$D235</f>
        <v>4.3723128654067214</v>
      </c>
    </row>
    <row r="236" spans="2:7" x14ac:dyDescent="0.25">
      <c r="B236" s="252"/>
      <c r="C236" s="480"/>
      <c r="D236" s="480"/>
      <c r="E236" s="503"/>
      <c r="F236" s="504"/>
      <c r="G236" s="505"/>
    </row>
    <row r="237" spans="2:7" x14ac:dyDescent="0.25">
      <c r="B237" s="9" t="str">
        <f>+B278</f>
        <v>PENTA</v>
      </c>
      <c r="C237" s="356"/>
      <c r="D237" s="356"/>
      <c r="E237" s="94"/>
      <c r="F237" s="417"/>
      <c r="G237" s="399"/>
    </row>
    <row r="238" spans="2:7" x14ac:dyDescent="0.25">
      <c r="B238" s="7" t="str">
        <f t="shared" ref="B238:B249" si="2">+B279</f>
        <v>Enero</v>
      </c>
      <c r="C238" s="491">
        <v>18</v>
      </c>
      <c r="D238" s="216">
        <v>66544729</v>
      </c>
      <c r="E238" s="216">
        <v>3696929.388888889</v>
      </c>
      <c r="F238" s="216">
        <v>351.19583689340743</v>
      </c>
      <c r="G238" s="506">
        <v>4.4525258677013904</v>
      </c>
    </row>
    <row r="239" spans="2:7" x14ac:dyDescent="0.25">
      <c r="B239" s="233" t="str">
        <f t="shared" si="2"/>
        <v>Febrero</v>
      </c>
      <c r="C239" s="491">
        <v>10</v>
      </c>
      <c r="D239" s="491">
        <v>51815264</v>
      </c>
      <c r="E239" s="491">
        <v>5181526.4000000004</v>
      </c>
      <c r="F239" s="491">
        <v>366.51351563122404</v>
      </c>
      <c r="G239" s="528">
        <v>4.6699064319042032</v>
      </c>
    </row>
    <row r="240" spans="2:7" x14ac:dyDescent="0.25">
      <c r="B240" s="7" t="str">
        <f t="shared" si="2"/>
        <v>Marzo</v>
      </c>
      <c r="C240" s="216">
        <v>5</v>
      </c>
      <c r="D240" s="464">
        <v>30083670</v>
      </c>
      <c r="E240" s="378">
        <v>6016734</v>
      </c>
      <c r="F240" s="462">
        <v>360.91702282334569</v>
      </c>
      <c r="G240" s="501">
        <v>4.70209648366174</v>
      </c>
    </row>
    <row r="241" spans="2:7" x14ac:dyDescent="0.25">
      <c r="B241" s="7" t="str">
        <f t="shared" si="2"/>
        <v>Abril</v>
      </c>
      <c r="C241" s="216">
        <v>7</v>
      </c>
      <c r="D241" s="216">
        <v>30864627</v>
      </c>
      <c r="E241" s="216">
        <v>4409232.4285714282</v>
      </c>
      <c r="F241" s="216">
        <v>315.01703940890002</v>
      </c>
      <c r="G241" s="506">
        <v>4.9388398298531255</v>
      </c>
    </row>
    <row r="242" spans="2:7" x14ac:dyDescent="0.25">
      <c r="B242" s="7" t="str">
        <f t="shared" si="2"/>
        <v>Mayo</v>
      </c>
      <c r="C242" s="216">
        <v>1</v>
      </c>
      <c r="D242" s="216">
        <v>2871652</v>
      </c>
      <c r="E242" s="378">
        <v>2871652</v>
      </c>
      <c r="F242" s="216">
        <v>240</v>
      </c>
      <c r="G242" s="506">
        <v>4.580228507990296</v>
      </c>
    </row>
    <row r="243" spans="2:7" x14ac:dyDescent="0.25">
      <c r="B243" s="7" t="str">
        <f t="shared" si="2"/>
        <v>Junio</v>
      </c>
      <c r="C243" s="216">
        <v>1</v>
      </c>
      <c r="D243" s="216">
        <v>1617043</v>
      </c>
      <c r="E243" s="378">
        <v>1617043</v>
      </c>
      <c r="F243" s="216">
        <v>360</v>
      </c>
      <c r="G243" s="506">
        <v>4.7704306358437787</v>
      </c>
    </row>
    <row r="244" spans="2:7" x14ac:dyDescent="0.25">
      <c r="B244" s="7" t="str">
        <f t="shared" si="2"/>
        <v>Julio</v>
      </c>
      <c r="C244" s="216">
        <v>1</v>
      </c>
      <c r="D244" s="464">
        <v>3051649</v>
      </c>
      <c r="E244" s="196">
        <v>3051649</v>
      </c>
      <c r="F244" s="462">
        <v>480</v>
      </c>
      <c r="G244" s="501">
        <v>5.0902320808772199</v>
      </c>
    </row>
    <row r="245" spans="2:7" x14ac:dyDescent="0.25">
      <c r="B245" s="7" t="str">
        <f t="shared" si="2"/>
        <v>Agosto</v>
      </c>
      <c r="C245" s="216">
        <v>0</v>
      </c>
      <c r="D245" s="216">
        <v>0</v>
      </c>
      <c r="E245" s="216">
        <v>0</v>
      </c>
      <c r="F245" s="216">
        <v>0</v>
      </c>
      <c r="G245" s="216">
        <v>0</v>
      </c>
    </row>
    <row r="246" spans="2:7" x14ac:dyDescent="0.25">
      <c r="B246" s="7" t="str">
        <f t="shared" si="2"/>
        <v>Septiembre</v>
      </c>
      <c r="C246" s="216">
        <v>0</v>
      </c>
      <c r="D246" s="216">
        <v>0</v>
      </c>
      <c r="E246" s="216">
        <v>0</v>
      </c>
      <c r="F246" s="216">
        <v>0</v>
      </c>
      <c r="G246" s="216">
        <v>0</v>
      </c>
    </row>
    <row r="247" spans="2:7" x14ac:dyDescent="0.25">
      <c r="B247" s="145" t="str">
        <f t="shared" si="2"/>
        <v>Octubre</v>
      </c>
      <c r="C247" s="216">
        <v>1</v>
      </c>
      <c r="D247" s="464">
        <v>2544432</v>
      </c>
      <c r="E247" s="196">
        <v>2544432</v>
      </c>
      <c r="F247" s="462">
        <v>300</v>
      </c>
      <c r="G247" s="501">
        <v>4.9596953602445932</v>
      </c>
    </row>
    <row r="248" spans="2:7" x14ac:dyDescent="0.25">
      <c r="B248" s="145" t="str">
        <f t="shared" si="2"/>
        <v>Noviembre</v>
      </c>
      <c r="C248" s="216">
        <v>3</v>
      </c>
      <c r="D248" s="216">
        <v>7276993</v>
      </c>
      <c r="E248" s="216">
        <v>2425664.3333333335</v>
      </c>
      <c r="F248" s="216">
        <v>385.23891832794124</v>
      </c>
      <c r="G248" s="506">
        <v>4.8280838694143409</v>
      </c>
    </row>
    <row r="249" spans="2:7" x14ac:dyDescent="0.25">
      <c r="B249" s="233" t="str">
        <f t="shared" si="2"/>
        <v>Diciembre</v>
      </c>
      <c r="C249" s="216">
        <v>6</v>
      </c>
      <c r="D249" s="464">
        <v>13837768</v>
      </c>
      <c r="E249" s="196">
        <v>2306294.6666666665</v>
      </c>
      <c r="F249" s="462">
        <v>380.56519953217889</v>
      </c>
      <c r="G249" s="501">
        <v>4.7632178231687634</v>
      </c>
    </row>
    <row r="250" spans="2:7" x14ac:dyDescent="0.25">
      <c r="B250" s="9"/>
      <c r="C250" s="216"/>
      <c r="D250" s="507"/>
      <c r="E250" s="196"/>
      <c r="F250" s="508"/>
      <c r="G250" s="501"/>
    </row>
    <row r="251" spans="2:7" x14ac:dyDescent="0.25">
      <c r="B251" s="29" t="s">
        <v>0</v>
      </c>
      <c r="C251" s="468">
        <f>SUM(C238:C249)</f>
        <v>53</v>
      </c>
      <c r="D251" s="468">
        <f>SUM(D238:D249)</f>
        <v>210507827</v>
      </c>
      <c r="E251" s="469">
        <f>D251/C251</f>
        <v>3971845.7924528304</v>
      </c>
      <c r="F251" s="470">
        <f>(($D238*F238)+($D239*F239)+($D240*F240)+($D241*F241)+($D242*F242)+($D243*F243)+($D244*F244)+($D245*F245)+($D246*F246)+($D247*F247)+($D248*F248)+(D249*F249))/$D251</f>
        <v>353.9575054755565</v>
      </c>
      <c r="G251" s="471">
        <f>(($D238*G238)+($D239*G239)+($D240*G240)+($D241*G241)+($D242*G242)+($D243*G243)+($D244*G244)+($D245*G245)+($D246*G246)+($D247*G247)+($D248*G248)+($D249*G249))/$D251</f>
        <v>4.6659670696132727</v>
      </c>
    </row>
    <row r="252" spans="2:7" x14ac:dyDescent="0.25">
      <c r="B252" s="252"/>
      <c r="C252" s="480"/>
      <c r="D252" s="480"/>
      <c r="E252" s="503"/>
      <c r="F252" s="504"/>
      <c r="G252" s="505"/>
    </row>
    <row r="253" spans="2:7" x14ac:dyDescent="0.25">
      <c r="B253" s="9" t="s">
        <v>155</v>
      </c>
      <c r="C253" s="356"/>
      <c r="D253" s="356"/>
      <c r="E253" s="94"/>
      <c r="F253" s="417"/>
      <c r="G253" s="399"/>
    </row>
    <row r="254" spans="2:7" x14ac:dyDescent="0.25">
      <c r="B254" s="7" t="s">
        <v>20</v>
      </c>
      <c r="C254" s="491"/>
      <c r="D254" s="216"/>
      <c r="E254" s="216"/>
      <c r="F254" s="216"/>
      <c r="G254" s="506"/>
    </row>
    <row r="255" spans="2:7" x14ac:dyDescent="0.25">
      <c r="B255" s="233" t="s">
        <v>21</v>
      </c>
      <c r="C255" s="491"/>
      <c r="D255" s="491"/>
      <c r="E255" s="491"/>
      <c r="F255" s="491"/>
      <c r="G255" s="528"/>
    </row>
    <row r="256" spans="2:7" x14ac:dyDescent="0.25">
      <c r="B256" s="7" t="s">
        <v>22</v>
      </c>
      <c r="C256" s="216"/>
      <c r="D256" s="464"/>
      <c r="E256" s="378"/>
      <c r="F256" s="462"/>
      <c r="G256" s="501"/>
    </row>
    <row r="257" spans="2:8" x14ac:dyDescent="0.25">
      <c r="B257" s="7" t="s">
        <v>23</v>
      </c>
      <c r="C257" s="216"/>
      <c r="D257" s="216"/>
      <c r="E257" s="216"/>
      <c r="F257" s="216"/>
      <c r="G257" s="506"/>
    </row>
    <row r="258" spans="2:8" x14ac:dyDescent="0.25">
      <c r="B258" s="7" t="s">
        <v>24</v>
      </c>
      <c r="C258" s="216"/>
      <c r="D258" s="216"/>
      <c r="E258" s="378"/>
      <c r="F258" s="216"/>
      <c r="G258" s="506"/>
    </row>
    <row r="259" spans="2:8" x14ac:dyDescent="0.25">
      <c r="B259" s="7" t="s">
        <v>25</v>
      </c>
      <c r="C259" s="216"/>
      <c r="D259" s="216"/>
      <c r="E259" s="378"/>
      <c r="F259" s="216"/>
      <c r="G259" s="506"/>
    </row>
    <row r="260" spans="2:8" x14ac:dyDescent="0.25">
      <c r="B260" s="7" t="s">
        <v>26</v>
      </c>
      <c r="C260" s="216"/>
      <c r="D260" s="464"/>
      <c r="E260" s="196"/>
      <c r="F260" s="462"/>
      <c r="G260" s="501"/>
    </row>
    <row r="261" spans="2:8" x14ac:dyDescent="0.25">
      <c r="B261" s="7" t="s">
        <v>27</v>
      </c>
      <c r="C261" s="491">
        <v>85</v>
      </c>
      <c r="D261" s="491">
        <v>396381165</v>
      </c>
      <c r="E261" s="491">
        <v>4663307.823529412</v>
      </c>
      <c r="F261" s="491">
        <v>57.982532888514015</v>
      </c>
      <c r="G261" s="491">
        <v>0</v>
      </c>
      <c r="H261" s="571"/>
    </row>
    <row r="262" spans="2:8" x14ac:dyDescent="0.25">
      <c r="B262" s="7" t="s">
        <v>28</v>
      </c>
      <c r="C262" s="216">
        <v>16</v>
      </c>
      <c r="D262" s="464">
        <v>53998041</v>
      </c>
      <c r="E262" s="196">
        <v>3374877.5625</v>
      </c>
      <c r="F262" s="462">
        <v>59.244030741781913</v>
      </c>
      <c r="G262" s="501">
        <v>0</v>
      </c>
    </row>
    <row r="263" spans="2:8" x14ac:dyDescent="0.25">
      <c r="B263" s="145" t="s">
        <v>29</v>
      </c>
      <c r="C263" s="216">
        <v>0</v>
      </c>
      <c r="D263" s="216">
        <v>0</v>
      </c>
      <c r="E263" s="216">
        <v>0</v>
      </c>
      <c r="F263" s="216">
        <v>0</v>
      </c>
      <c r="G263" s="216">
        <v>0</v>
      </c>
    </row>
    <row r="264" spans="2:8" x14ac:dyDescent="0.25">
      <c r="B264" s="145" t="s">
        <v>30</v>
      </c>
      <c r="C264" s="216">
        <v>0</v>
      </c>
      <c r="D264" s="216">
        <v>0</v>
      </c>
      <c r="E264" s="216">
        <v>0</v>
      </c>
      <c r="F264" s="216">
        <v>0</v>
      </c>
      <c r="G264" s="216">
        <v>0</v>
      </c>
    </row>
    <row r="265" spans="2:8" x14ac:dyDescent="0.25">
      <c r="B265" s="233" t="s">
        <v>31</v>
      </c>
      <c r="C265" s="216">
        <v>22</v>
      </c>
      <c r="D265" s="464">
        <v>101327685</v>
      </c>
      <c r="E265" s="196">
        <v>4605803.8636363633</v>
      </c>
      <c r="F265" s="462">
        <v>57.970870527635164</v>
      </c>
      <c r="G265" s="501">
        <v>0</v>
      </c>
    </row>
    <row r="266" spans="2:8" x14ac:dyDescent="0.25">
      <c r="B266" s="9"/>
      <c r="C266" s="216"/>
      <c r="D266" s="507"/>
      <c r="E266" s="196"/>
      <c r="F266" s="508"/>
      <c r="G266" s="501"/>
    </row>
    <row r="267" spans="2:8" x14ac:dyDescent="0.25">
      <c r="B267" s="29" t="s">
        <v>0</v>
      </c>
      <c r="C267" s="468">
        <f>SUM(C254:C265)</f>
        <v>123</v>
      </c>
      <c r="D267" s="468">
        <f>SUM(D254:D265)</f>
        <v>551706891</v>
      </c>
      <c r="E267" s="469">
        <f>D267/C267</f>
        <v>4485421.8780487804</v>
      </c>
      <c r="F267" s="470">
        <f>(($D254*F254)+($D255*F255)+($D256*F256)+($D257*F257)+($D258*F258)+($D259*F259)+($D260*F260)+($D261*F261)+($D262*F262)+($D263*F263)+($D264*F264)+(D265*F265))/$D267</f>
        <v>58.10385943683999</v>
      </c>
      <c r="G267" s="471">
        <f>(($D254*G254)+($D255*G255)+($D256*G256)+($D257*G257)+($D258*G258)+($D259*G259)+($D260*G260)+($D261*G261)+($D262*G262)+($D263*G263)+($D264*G264)+($D265*G265))/$D267</f>
        <v>0</v>
      </c>
    </row>
    <row r="268" spans="2:8" x14ac:dyDescent="0.25">
      <c r="B268" s="434"/>
      <c r="C268" s="381"/>
      <c r="D268" s="432"/>
      <c r="E268" s="101"/>
      <c r="F268" s="350"/>
      <c r="G268" s="341"/>
    </row>
    <row r="269" spans="2:8" x14ac:dyDescent="0.25">
      <c r="B269" s="436" t="s">
        <v>135</v>
      </c>
      <c r="C269" s="374">
        <f>+C219+C235+C251+C267</f>
        <v>2064</v>
      </c>
      <c r="D269" s="374">
        <f>+D219+D235+D251+D267</f>
        <v>4194977438</v>
      </c>
      <c r="E269" s="102">
        <f>D269/C269</f>
        <v>2032450.3091085271</v>
      </c>
      <c r="F269" s="422">
        <f>+(($D219*F219)+(D235*F235)+(D251*F251)+(D267*F267))/$D269</f>
        <v>98.387242065543617</v>
      </c>
      <c r="G269" s="280">
        <f>(+($D219*G219)+(D235*G235)+(D251*G251)+(D267*G267))/$D269</f>
        <v>2.2000140483806772</v>
      </c>
    </row>
    <row r="270" spans="2:8" x14ac:dyDescent="0.25">
      <c r="B270" s="435"/>
      <c r="C270" s="376"/>
      <c r="D270" s="433"/>
      <c r="E270" s="103"/>
      <c r="F270" s="354"/>
      <c r="G270" s="342"/>
    </row>
    <row r="271" spans="2:8" ht="7.2" customHeight="1" x14ac:dyDescent="0.25">
      <c r="B271" s="312"/>
      <c r="C271" s="383"/>
      <c r="D271" s="383"/>
      <c r="E271" s="314"/>
      <c r="F271" s="423"/>
      <c r="G271" s="403"/>
    </row>
    <row r="272" spans="2:8" ht="4.95" customHeight="1" x14ac:dyDescent="0.25">
      <c r="B272" s="312"/>
    </row>
    <row r="273" spans="1:7" x14ac:dyDescent="0.25">
      <c r="B273" s="300" t="s">
        <v>121</v>
      </c>
      <c r="C273" s="384"/>
      <c r="D273" s="384"/>
      <c r="E273" s="384"/>
      <c r="F273" s="384"/>
      <c r="G273" s="440"/>
    </row>
    <row r="274" spans="1:7" x14ac:dyDescent="0.25">
      <c r="B274" s="331" t="s">
        <v>7</v>
      </c>
      <c r="C274" s="385" t="s">
        <v>123</v>
      </c>
      <c r="D274" s="385" t="s">
        <v>3</v>
      </c>
      <c r="E274" s="386" t="s">
        <v>134</v>
      </c>
      <c r="F274" s="386" t="s">
        <v>124</v>
      </c>
      <c r="G274" s="344" t="s">
        <v>15</v>
      </c>
    </row>
    <row r="275" spans="1:7" x14ac:dyDescent="0.25">
      <c r="B275" s="332"/>
      <c r="C275" s="387" t="s">
        <v>125</v>
      </c>
      <c r="D275" s="387" t="s">
        <v>126</v>
      </c>
      <c r="E275" s="388" t="s">
        <v>12</v>
      </c>
      <c r="F275" s="388" t="s">
        <v>127</v>
      </c>
      <c r="G275" s="345" t="s">
        <v>16</v>
      </c>
    </row>
    <row r="276" spans="1:7" x14ac:dyDescent="0.25">
      <c r="B276" s="333"/>
      <c r="C276" s="389" t="s">
        <v>4</v>
      </c>
      <c r="D276" s="389" t="s">
        <v>5</v>
      </c>
      <c r="E276" s="390" t="s">
        <v>6</v>
      </c>
      <c r="F276" s="390" t="s">
        <v>17</v>
      </c>
      <c r="G276" s="346" t="s">
        <v>18</v>
      </c>
    </row>
    <row r="277" spans="1:7" x14ac:dyDescent="0.25">
      <c r="A277" s="445"/>
      <c r="C277" s="380"/>
      <c r="D277" s="380"/>
      <c r="E277" s="391"/>
      <c r="F277" s="380"/>
      <c r="G277" s="441"/>
    </row>
    <row r="278" spans="1:7" x14ac:dyDescent="0.25">
      <c r="B278" s="9" t="s">
        <v>2</v>
      </c>
      <c r="C278" s="377"/>
      <c r="D278" s="377"/>
      <c r="E278" s="378"/>
      <c r="F278" s="377"/>
      <c r="G278" s="438"/>
    </row>
    <row r="279" spans="1:7" x14ac:dyDescent="0.25">
      <c r="B279" s="7" t="s">
        <v>20</v>
      </c>
      <c r="C279" s="356">
        <v>3</v>
      </c>
      <c r="D279" s="356">
        <v>220216179</v>
      </c>
      <c r="E279" s="94">
        <v>73405393</v>
      </c>
      <c r="F279" s="417">
        <v>55.112383486592051</v>
      </c>
      <c r="G279" s="399">
        <v>0.74612441077728442</v>
      </c>
    </row>
    <row r="280" spans="1:7" x14ac:dyDescent="0.25">
      <c r="B280" s="7" t="s">
        <v>21</v>
      </c>
      <c r="C280" s="216">
        <v>2</v>
      </c>
      <c r="D280" s="464">
        <v>160685149</v>
      </c>
      <c r="E280" s="378">
        <v>80342574.5</v>
      </c>
      <c r="F280" s="462">
        <v>10.69851259869697</v>
      </c>
      <c r="G280" s="501">
        <v>0.83876272386566353</v>
      </c>
    </row>
    <row r="281" spans="1:7" x14ac:dyDescent="0.25">
      <c r="B281" s="7" t="s">
        <v>22</v>
      </c>
      <c r="C281" s="216">
        <v>1</v>
      </c>
      <c r="D281" s="464">
        <v>141131048</v>
      </c>
      <c r="E281" s="378">
        <v>141131048</v>
      </c>
      <c r="F281" s="462">
        <v>12</v>
      </c>
      <c r="G281" s="501">
        <v>0.71</v>
      </c>
    </row>
    <row r="282" spans="1:7" x14ac:dyDescent="0.25">
      <c r="B282" s="7" t="s">
        <v>23</v>
      </c>
      <c r="C282" s="216">
        <v>10</v>
      </c>
      <c r="D282" s="464">
        <v>853251093</v>
      </c>
      <c r="E282" s="378">
        <v>85325109.299999997</v>
      </c>
      <c r="F282" s="462">
        <v>26.106474218134988</v>
      </c>
      <c r="G282" s="501">
        <v>0.82560573860290387</v>
      </c>
    </row>
    <row r="283" spans="1:7" x14ac:dyDescent="0.25">
      <c r="B283" s="7" t="s">
        <v>24</v>
      </c>
      <c r="C283" s="491">
        <v>4</v>
      </c>
      <c r="D283" s="391">
        <v>279169148</v>
      </c>
      <c r="E283" s="357">
        <v>69792287</v>
      </c>
      <c r="F283" s="520">
        <v>38.545305500592065</v>
      </c>
      <c r="G283" s="521">
        <v>0.73268124617409369</v>
      </c>
    </row>
    <row r="284" spans="1:7" x14ac:dyDescent="0.25">
      <c r="B284" s="7" t="s">
        <v>25</v>
      </c>
      <c r="C284" s="216">
        <v>4</v>
      </c>
      <c r="D284" s="464">
        <v>310210111</v>
      </c>
      <c r="E284" s="196">
        <v>77552527.75</v>
      </c>
      <c r="F284" s="462">
        <v>15.910080948328599</v>
      </c>
      <c r="G284" s="501">
        <v>0.87658496966270705</v>
      </c>
    </row>
    <row r="285" spans="1:7" x14ac:dyDescent="0.25">
      <c r="B285" s="7" t="s">
        <v>26</v>
      </c>
      <c r="C285" s="330">
        <v>12</v>
      </c>
      <c r="D285" s="330">
        <v>627831404</v>
      </c>
      <c r="E285" s="281">
        <v>52319283.666666664</v>
      </c>
      <c r="F285" s="330">
        <v>40.241989895745959</v>
      </c>
      <c r="G285" s="447">
        <v>0.88933628189455782</v>
      </c>
    </row>
    <row r="286" spans="1:7" x14ac:dyDescent="0.25">
      <c r="B286" s="7" t="s">
        <v>27</v>
      </c>
      <c r="C286" s="216">
        <v>12</v>
      </c>
      <c r="D286" s="216">
        <v>794828304</v>
      </c>
      <c r="E286" s="216">
        <v>66235692</v>
      </c>
      <c r="F286" s="216">
        <v>31.367652097351581</v>
      </c>
      <c r="G286" s="506">
        <v>0.86225778513544227</v>
      </c>
    </row>
    <row r="287" spans="1:7" x14ac:dyDescent="0.25">
      <c r="B287" s="7" t="s">
        <v>28</v>
      </c>
      <c r="C287" s="216">
        <v>2</v>
      </c>
      <c r="D287" s="464">
        <v>164262986</v>
      </c>
      <c r="E287" s="196">
        <v>82131493</v>
      </c>
      <c r="F287" s="462">
        <v>9.8224893647069091</v>
      </c>
      <c r="G287" s="501">
        <v>0.88728995745882766</v>
      </c>
    </row>
    <row r="288" spans="1:7" x14ac:dyDescent="0.25">
      <c r="B288" s="145" t="s">
        <v>29</v>
      </c>
      <c r="C288" s="216">
        <v>8</v>
      </c>
      <c r="D288" s="216">
        <v>1006697137</v>
      </c>
      <c r="E288" s="216">
        <v>125837142.125</v>
      </c>
      <c r="F288" s="216">
        <v>74.726826254995103</v>
      </c>
      <c r="G288" s="506">
        <v>0.89352058552640945</v>
      </c>
    </row>
    <row r="289" spans="2:7" x14ac:dyDescent="0.25">
      <c r="B289" s="145" t="s">
        <v>30</v>
      </c>
      <c r="C289" s="462">
        <v>4</v>
      </c>
      <c r="D289" s="462">
        <v>379274626</v>
      </c>
      <c r="E289" s="462">
        <v>94818656.5</v>
      </c>
      <c r="F289" s="462">
        <v>24.90038248960003</v>
      </c>
      <c r="G289" s="495">
        <v>0.93424659070127192</v>
      </c>
    </row>
    <row r="290" spans="2:7" x14ac:dyDescent="0.25">
      <c r="B290" s="233" t="s">
        <v>31</v>
      </c>
      <c r="C290" s="491">
        <v>8</v>
      </c>
      <c r="D290" s="391">
        <v>1104858767</v>
      </c>
      <c r="E290" s="357">
        <v>138107345.875</v>
      </c>
      <c r="F290" s="520">
        <v>27.08382932078413</v>
      </c>
      <c r="G290" s="521">
        <v>0.84864151538202892</v>
      </c>
    </row>
    <row r="291" spans="2:7" x14ac:dyDescent="0.25">
      <c r="B291" s="7"/>
      <c r="C291" s="513"/>
      <c r="D291" s="514"/>
      <c r="E291" s="456"/>
      <c r="F291" s="462"/>
      <c r="G291" s="501"/>
    </row>
    <row r="292" spans="2:7" x14ac:dyDescent="0.25">
      <c r="B292" s="258" t="s">
        <v>0</v>
      </c>
      <c r="C292" s="468">
        <f>SUM(C279:C290)</f>
        <v>70</v>
      </c>
      <c r="D292" s="468">
        <f>SUM(D278:D290)</f>
        <v>6042415952</v>
      </c>
      <c r="E292" s="468">
        <f>IFERROR(D292/C292,"")</f>
        <v>86320227.885714293</v>
      </c>
      <c r="F292" s="533">
        <f>IFERROR((($D279*F279)+($D280*F280)+($D281*F281)+($D282*F282)+($D283*F283)+($D284*F284)+($D285*F285)+($D286*F286)+($D287*F287)+($D288*F288)+($D289*F289)+(D290*F290))/$D292,"")</f>
        <v>36.397119363192097</v>
      </c>
      <c r="G292" s="471">
        <f>IFERROR((($D279*G279)+($D280*G280)+($D281*G281)+($D282*G282)+($D283*G283)+($D284*G284)+($D285*G285)+($D286*G286)+($D287*G287)+($D288*G288)+($D289*G289)+($D290*G290))/$D292,"")</f>
        <v>0.85414901608713356</v>
      </c>
    </row>
    <row r="293" spans="2:7" x14ac:dyDescent="0.25">
      <c r="B293" s="434"/>
      <c r="C293" s="432"/>
      <c r="D293" s="381"/>
      <c r="E293" s="531"/>
      <c r="F293" s="350"/>
      <c r="G293" s="341"/>
    </row>
    <row r="294" spans="2:7" x14ac:dyDescent="0.25">
      <c r="B294" s="436" t="s">
        <v>135</v>
      </c>
      <c r="C294" s="373">
        <f>+C292</f>
        <v>70</v>
      </c>
      <c r="D294" s="374">
        <f>+D292</f>
        <v>6042415952</v>
      </c>
      <c r="E294" s="373">
        <f>IFERROR(D294/C294,"")</f>
        <v>86320227.885714293</v>
      </c>
      <c r="F294" s="536">
        <f>IFERROR((($D292*F292))/$D294,"")</f>
        <v>36.397119363192097</v>
      </c>
      <c r="G294" s="537">
        <f>IFERROR((+($D292*G292))/$D294,"")</f>
        <v>0.85414901608713356</v>
      </c>
    </row>
    <row r="295" spans="2:7" x14ac:dyDescent="0.25">
      <c r="B295" s="435"/>
      <c r="C295" s="433"/>
      <c r="D295" s="376"/>
      <c r="E295" s="532"/>
      <c r="F295" s="354"/>
      <c r="G295" s="342"/>
    </row>
    <row r="296" spans="2:7" ht="6.75" customHeight="1" x14ac:dyDescent="0.25">
      <c r="B296" s="431"/>
      <c r="C296" s="384"/>
      <c r="D296" s="384"/>
      <c r="E296" s="384"/>
      <c r="F296" s="384"/>
      <c r="G296" s="440"/>
    </row>
    <row r="297" spans="2:7" x14ac:dyDescent="0.25">
      <c r="B297" s="284" t="s">
        <v>128</v>
      </c>
      <c r="C297" s="392"/>
      <c r="D297" s="392"/>
      <c r="E297" s="392"/>
      <c r="F297" s="392"/>
      <c r="G297" s="442"/>
    </row>
    <row r="298" spans="2:7" x14ac:dyDescent="0.25">
      <c r="B298" s="284" t="s">
        <v>129</v>
      </c>
      <c r="C298" s="392"/>
      <c r="D298" s="392"/>
      <c r="E298" s="392"/>
      <c r="F298" s="392"/>
      <c r="G298" s="442"/>
    </row>
    <row r="299" spans="2:7" x14ac:dyDescent="0.25">
      <c r="B299" s="284" t="s">
        <v>130</v>
      </c>
      <c r="C299" s="392"/>
      <c r="D299" s="392"/>
      <c r="E299" s="392"/>
      <c r="F299" s="392"/>
      <c r="G299" s="442"/>
    </row>
    <row r="300" spans="2:7" x14ac:dyDescent="0.25">
      <c r="B300" s="284" t="s">
        <v>131</v>
      </c>
      <c r="C300" s="392"/>
      <c r="D300" s="392"/>
      <c r="E300" s="392"/>
      <c r="F300" s="392"/>
      <c r="G300" s="442"/>
    </row>
    <row r="301" spans="2:7" x14ac:dyDescent="0.25">
      <c r="B301" s="284" t="s">
        <v>132</v>
      </c>
    </row>
    <row r="302" spans="2:7" x14ac:dyDescent="0.25">
      <c r="B302" s="605"/>
      <c r="C302" s="605"/>
      <c r="D302" s="605"/>
      <c r="E302" s="605"/>
      <c r="F302" s="605"/>
      <c r="G302" s="605"/>
    </row>
  </sheetData>
  <mergeCells count="2">
    <mergeCell ref="B6:B8"/>
    <mergeCell ref="B302:G30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92"/>
  <sheetViews>
    <sheetView showGridLines="0" topLeftCell="A184" zoomScaleNormal="100" workbookViewId="0">
      <selection activeCell="C284" sqref="C284"/>
    </sheetView>
  </sheetViews>
  <sheetFormatPr baseColWidth="10" defaultRowHeight="13.2" x14ac:dyDescent="0.25"/>
  <cols>
    <col min="1" max="1" width="1.33203125" customWidth="1"/>
    <col min="2" max="2" width="19.5546875" customWidth="1"/>
    <col min="3" max="3" width="11.6640625" style="347" customWidth="1"/>
    <col min="4" max="4" width="15.5546875" style="347" bestFit="1" customWidth="1"/>
    <col min="5" max="6" width="13.6640625" style="347" customWidth="1"/>
    <col min="7" max="7" width="12.6640625" style="437" bestFit="1" customWidth="1"/>
  </cols>
  <sheetData>
    <row r="1" spans="2:7" ht="4.2" customHeight="1" x14ac:dyDescent="0.25"/>
    <row r="2" spans="2:7" x14ac:dyDescent="0.25">
      <c r="B2" s="538" t="s">
        <v>160</v>
      </c>
      <c r="C2" s="348"/>
      <c r="D2" s="348"/>
      <c r="E2" s="348"/>
      <c r="F2" s="404"/>
      <c r="G2" s="393"/>
    </row>
    <row r="3" spans="2:7" x14ac:dyDescent="0.25">
      <c r="B3" s="539" t="s">
        <v>161</v>
      </c>
      <c r="C3" s="348"/>
      <c r="D3" s="348"/>
      <c r="E3" s="348"/>
      <c r="F3" s="404"/>
      <c r="G3" s="393"/>
    </row>
    <row r="4" spans="2:7" ht="4.95" customHeight="1" x14ac:dyDescent="0.25">
      <c r="B4" s="540"/>
      <c r="C4" s="348"/>
      <c r="D4" s="348"/>
      <c r="E4" s="348"/>
      <c r="F4" s="404"/>
      <c r="G4" s="393"/>
    </row>
    <row r="5" spans="2:7" x14ac:dyDescent="0.25">
      <c r="B5" s="541" t="s">
        <v>120</v>
      </c>
      <c r="C5" s="348"/>
      <c r="D5" s="348"/>
      <c r="E5" s="348"/>
      <c r="F5" s="404"/>
      <c r="G5" s="393"/>
    </row>
    <row r="6" spans="2:7" x14ac:dyDescent="0.25">
      <c r="B6" s="606" t="s">
        <v>7</v>
      </c>
      <c r="C6" s="349" t="s">
        <v>51</v>
      </c>
      <c r="D6" s="349" t="s">
        <v>3</v>
      </c>
      <c r="E6" s="350" t="s">
        <v>11</v>
      </c>
      <c r="F6" s="405" t="s">
        <v>13</v>
      </c>
      <c r="G6" s="341" t="s">
        <v>15</v>
      </c>
    </row>
    <row r="7" spans="2:7" x14ac:dyDescent="0.25">
      <c r="B7" s="606"/>
      <c r="C7" s="351" t="s">
        <v>9</v>
      </c>
      <c r="D7" s="351" t="s">
        <v>50</v>
      </c>
      <c r="E7" s="352" t="s">
        <v>52</v>
      </c>
      <c r="F7" s="406" t="s">
        <v>52</v>
      </c>
      <c r="G7" s="448" t="s">
        <v>16</v>
      </c>
    </row>
    <row r="8" spans="2:7" x14ac:dyDescent="0.25">
      <c r="B8" s="606"/>
      <c r="C8" s="353" t="s">
        <v>4</v>
      </c>
      <c r="D8" s="353" t="s">
        <v>5</v>
      </c>
      <c r="E8" s="354" t="s">
        <v>6</v>
      </c>
      <c r="F8" s="407" t="s">
        <v>17</v>
      </c>
      <c r="G8" s="342" t="s">
        <v>18</v>
      </c>
    </row>
    <row r="9" spans="2:7" x14ac:dyDescent="0.25">
      <c r="B9" s="542"/>
      <c r="C9" s="355"/>
      <c r="D9" s="355"/>
      <c r="E9" s="93"/>
      <c r="F9" s="408"/>
      <c r="G9" s="424"/>
    </row>
    <row r="10" spans="2:7" x14ac:dyDescent="0.25">
      <c r="B10" s="543" t="s">
        <v>19</v>
      </c>
      <c r="C10" s="336"/>
      <c r="D10" s="356"/>
      <c r="E10" s="94"/>
      <c r="F10" s="408"/>
      <c r="G10" s="343"/>
    </row>
    <row r="11" spans="2:7" x14ac:dyDescent="0.25">
      <c r="B11" s="542" t="s">
        <v>20</v>
      </c>
      <c r="C11" s="357">
        <v>2068</v>
      </c>
      <c r="D11" s="357">
        <v>3052314511</v>
      </c>
      <c r="E11" s="357">
        <v>1475974.1349129593</v>
      </c>
      <c r="F11" s="340">
        <v>54.69373008724002</v>
      </c>
      <c r="G11" s="443">
        <v>0.99060176439334169</v>
      </c>
    </row>
    <row r="12" spans="2:7" x14ac:dyDescent="0.25">
      <c r="B12" s="542" t="s">
        <v>21</v>
      </c>
      <c r="C12" s="216">
        <v>1777</v>
      </c>
      <c r="D12" s="464">
        <v>2731146075</v>
      </c>
      <c r="E12" s="357">
        <v>1536942.0793472144</v>
      </c>
      <c r="F12" s="340">
        <v>55.322896593145423</v>
      </c>
      <c r="G12" s="443">
        <v>0.99003158399720526</v>
      </c>
    </row>
    <row r="13" spans="2:7" x14ac:dyDescent="0.25">
      <c r="B13" s="542" t="s">
        <v>22</v>
      </c>
      <c r="C13" s="216">
        <v>1514</v>
      </c>
      <c r="D13" s="464">
        <v>2254722839</v>
      </c>
      <c r="E13" s="357">
        <v>1489248.9029062088</v>
      </c>
      <c r="F13" s="216">
        <v>55.210127479442278</v>
      </c>
      <c r="G13" s="465">
        <v>0.98739478775466472</v>
      </c>
    </row>
    <row r="14" spans="2:7" x14ac:dyDescent="0.25">
      <c r="B14" s="542" t="s">
        <v>23</v>
      </c>
      <c r="C14" s="216">
        <v>1394</v>
      </c>
      <c r="D14" s="464">
        <v>2254981168</v>
      </c>
      <c r="E14" s="357">
        <v>1617633.5494978479</v>
      </c>
      <c r="F14" s="216">
        <v>54.817007301056094</v>
      </c>
      <c r="G14" s="463">
        <v>0.98452206476253823</v>
      </c>
    </row>
    <row r="15" spans="2:7" x14ac:dyDescent="0.25">
      <c r="B15" s="542" t="s">
        <v>24</v>
      </c>
      <c r="C15" s="216">
        <v>1385</v>
      </c>
      <c r="D15" s="464">
        <v>2257150111</v>
      </c>
      <c r="E15" s="196">
        <v>1629711.2714801445</v>
      </c>
      <c r="F15" s="216">
        <v>55.292157523235282</v>
      </c>
      <c r="G15" s="463">
        <v>0.98552561989529108</v>
      </c>
    </row>
    <row r="16" spans="2:7" x14ac:dyDescent="0.25">
      <c r="B16" s="542" t="s">
        <v>25</v>
      </c>
      <c r="C16" s="216">
        <v>1639</v>
      </c>
      <c r="D16" s="464">
        <v>2697796514</v>
      </c>
      <c r="E16" s="196">
        <v>1646001.5338621112</v>
      </c>
      <c r="F16" s="216">
        <v>55.562807965730805</v>
      </c>
      <c r="G16" s="463">
        <v>0.93033159027575196</v>
      </c>
    </row>
    <row r="17" spans="2:7" x14ac:dyDescent="0.25">
      <c r="B17" s="542" t="s">
        <v>26</v>
      </c>
      <c r="C17" s="330">
        <v>1935</v>
      </c>
      <c r="D17" s="330">
        <v>2817855953</v>
      </c>
      <c r="E17" s="330">
        <v>1456256.3064599484</v>
      </c>
      <c r="F17" s="446">
        <v>54.178288146157769</v>
      </c>
      <c r="G17" s="447">
        <v>0.93317918816271017</v>
      </c>
    </row>
    <row r="18" spans="2:7" x14ac:dyDescent="0.25">
      <c r="B18" s="542" t="s">
        <v>27</v>
      </c>
      <c r="C18" s="216">
        <v>1773</v>
      </c>
      <c r="D18" s="464">
        <v>2778773882</v>
      </c>
      <c r="E18" s="330">
        <v>1567272.3530738861</v>
      </c>
      <c r="F18" s="216">
        <v>54.279029584243084</v>
      </c>
      <c r="G18" s="463">
        <v>0.93114722287792107</v>
      </c>
    </row>
    <row r="19" spans="2:7" x14ac:dyDescent="0.25">
      <c r="B19" s="542" t="s">
        <v>28</v>
      </c>
      <c r="C19" s="216">
        <v>2180</v>
      </c>
      <c r="D19" s="464">
        <v>3495315130</v>
      </c>
      <c r="E19" s="330">
        <v>1603355.5642201835</v>
      </c>
      <c r="F19" s="216">
        <v>55.507109872236327</v>
      </c>
      <c r="G19" s="463">
        <v>0.93052144020845406</v>
      </c>
    </row>
    <row r="20" spans="2:7" x14ac:dyDescent="0.25">
      <c r="B20" s="542" t="s">
        <v>29</v>
      </c>
      <c r="C20" s="216">
        <v>1548</v>
      </c>
      <c r="D20" s="464">
        <v>2244063206</v>
      </c>
      <c r="E20" s="330">
        <v>1449653.2338501292</v>
      </c>
      <c r="F20" s="216">
        <v>54.645193673301556</v>
      </c>
      <c r="G20" s="463">
        <v>0.93397727125338381</v>
      </c>
    </row>
    <row r="21" spans="2:7" x14ac:dyDescent="0.25">
      <c r="B21" s="542" t="s">
        <v>30</v>
      </c>
      <c r="C21" s="216">
        <v>1939</v>
      </c>
      <c r="D21" s="464">
        <v>3200891900</v>
      </c>
      <c r="E21" s="330">
        <v>1650795.2037132543</v>
      </c>
      <c r="F21" s="216">
        <v>55.617440494944553</v>
      </c>
      <c r="G21" s="463">
        <v>0.93125161032460979</v>
      </c>
    </row>
    <row r="22" spans="2:7" x14ac:dyDescent="0.25">
      <c r="B22" s="544" t="s">
        <v>31</v>
      </c>
      <c r="C22" s="491">
        <v>1937</v>
      </c>
      <c r="D22" s="391">
        <v>2808168215</v>
      </c>
      <c r="E22" s="357">
        <v>1449751.272586474</v>
      </c>
      <c r="F22" s="491">
        <v>54.634408460107153</v>
      </c>
      <c r="G22" s="495">
        <v>0.93085056487258899</v>
      </c>
    </row>
    <row r="23" spans="2:7" x14ac:dyDescent="0.25">
      <c r="B23" s="542"/>
      <c r="C23" s="456"/>
      <c r="D23" s="456"/>
      <c r="E23" s="196"/>
      <c r="F23" s="466"/>
      <c r="G23" s="467"/>
    </row>
    <row r="24" spans="2:7" x14ac:dyDescent="0.25">
      <c r="B24" s="545" t="s">
        <v>0</v>
      </c>
      <c r="C24" s="468">
        <f>SUM(C11:C23)</f>
        <v>21089</v>
      </c>
      <c r="D24" s="468">
        <f>SUM(D11:D23)</f>
        <v>32593179504</v>
      </c>
      <c r="E24" s="469">
        <f>D24/C24</f>
        <v>1545506.1645407558</v>
      </c>
      <c r="F24" s="470">
        <f>(($D11*F11)+($D12*F12)+($D13*F13)+($D14*F14)+($D15*F15)+($D16*F16)+($D17*F17)+($D18*F18)+($D19*F19)+($D20*F20)+($D21*F21)+($D22*F22))/$D24</f>
        <v>54.993652165110966</v>
      </c>
      <c r="G24" s="471">
        <f>(($D11*G11)+($D12*G12)+($D13*G13)+($D14*G14)+($D15*G15)+($D16*G16)+($D17*G17)+($D18*G18)+($D19*G19)+($D20*G20)+($D21*G21)+($D22*G22))/$D24</f>
        <v>0.95321956567069865</v>
      </c>
    </row>
    <row r="25" spans="2:7" x14ac:dyDescent="0.25">
      <c r="B25" s="543"/>
      <c r="C25" s="472"/>
      <c r="D25" s="472"/>
      <c r="E25" s="473"/>
      <c r="F25" s="474"/>
      <c r="G25" s="475"/>
    </row>
    <row r="26" spans="2:7" x14ac:dyDescent="0.25">
      <c r="B26" s="543" t="s">
        <v>81</v>
      </c>
      <c r="C26" s="472"/>
      <c r="D26" s="472"/>
      <c r="E26" s="476"/>
      <c r="F26" s="474"/>
      <c r="G26" s="475"/>
    </row>
    <row r="27" spans="2:7" x14ac:dyDescent="0.25">
      <c r="B27" s="542" t="s">
        <v>20</v>
      </c>
      <c r="C27" s="337">
        <v>368</v>
      </c>
      <c r="D27" s="337">
        <v>522783885</v>
      </c>
      <c r="E27" s="337">
        <v>1420608.3831521738</v>
      </c>
      <c r="F27" s="340">
        <v>45.402668121646478</v>
      </c>
      <c r="G27" s="438">
        <v>0.91278360785738455</v>
      </c>
    </row>
    <row r="28" spans="2:7" x14ac:dyDescent="0.25">
      <c r="B28" s="542" t="s">
        <v>21</v>
      </c>
      <c r="C28" s="477">
        <v>256</v>
      </c>
      <c r="D28" s="478">
        <v>321012175</v>
      </c>
      <c r="E28" s="337">
        <v>1253953.80859375</v>
      </c>
      <c r="F28" s="216">
        <v>42.82570454531826</v>
      </c>
      <c r="G28" s="463">
        <v>0.91379912431670229</v>
      </c>
    </row>
    <row r="29" spans="2:7" x14ac:dyDescent="0.25">
      <c r="B29" s="542" t="s">
        <v>22</v>
      </c>
      <c r="C29" s="522">
        <v>278</v>
      </c>
      <c r="D29" s="523">
        <v>358802384</v>
      </c>
      <c r="E29" s="337">
        <v>1290656.0575539568</v>
      </c>
      <c r="F29" s="522">
        <v>45.582013749942085</v>
      </c>
      <c r="G29" s="495">
        <v>0.91113991160103325</v>
      </c>
    </row>
    <row r="30" spans="2:7" x14ac:dyDescent="0.25">
      <c r="B30" s="542" t="s">
        <v>23</v>
      </c>
      <c r="C30" s="216">
        <v>266</v>
      </c>
      <c r="D30" s="464">
        <v>345418452</v>
      </c>
      <c r="E30" s="337">
        <v>1298565.6090225563</v>
      </c>
      <c r="F30" s="216">
        <v>44.756994194971377</v>
      </c>
      <c r="G30" s="463">
        <v>0.91556438646769223</v>
      </c>
    </row>
    <row r="31" spans="2:7" x14ac:dyDescent="0.25">
      <c r="B31" s="542" t="s">
        <v>24</v>
      </c>
      <c r="C31" s="216">
        <v>234</v>
      </c>
      <c r="D31" s="464">
        <v>358707911</v>
      </c>
      <c r="E31" s="337">
        <v>1532939.7905982905</v>
      </c>
      <c r="F31" s="216">
        <v>47.280138563768674</v>
      </c>
      <c r="G31" s="463">
        <v>0.91385483513911125</v>
      </c>
    </row>
    <row r="32" spans="2:7" x14ac:dyDescent="0.25">
      <c r="B32" s="542" t="s">
        <v>25</v>
      </c>
      <c r="C32" s="216">
        <v>135</v>
      </c>
      <c r="D32" s="464">
        <v>172270448</v>
      </c>
      <c r="E32" s="337">
        <v>1276077.3925925926</v>
      </c>
      <c r="F32" s="216">
        <v>44.129772432007606</v>
      </c>
      <c r="G32" s="463">
        <v>0.93</v>
      </c>
    </row>
    <row r="33" spans="2:7" x14ac:dyDescent="0.25">
      <c r="B33" s="542" t="s">
        <v>26</v>
      </c>
      <c r="C33" s="330">
        <v>326</v>
      </c>
      <c r="D33" s="330">
        <v>453070258</v>
      </c>
      <c r="E33" s="330">
        <v>1389786.0674846626</v>
      </c>
      <c r="F33" s="446">
        <v>45.402336959403769</v>
      </c>
      <c r="G33" s="447">
        <v>0.91349219696517792</v>
      </c>
    </row>
    <row r="34" spans="2:7" x14ac:dyDescent="0.25">
      <c r="B34" s="542" t="s">
        <v>27</v>
      </c>
      <c r="C34" s="216">
        <v>338</v>
      </c>
      <c r="D34" s="464">
        <v>472728393</v>
      </c>
      <c r="E34" s="196">
        <v>1398604.7130177515</v>
      </c>
      <c r="F34" s="216">
        <v>46.474590712811278</v>
      </c>
      <c r="G34" s="463">
        <v>0.91922895782145242</v>
      </c>
    </row>
    <row r="35" spans="2:7" x14ac:dyDescent="0.25">
      <c r="B35" s="542" t="s">
        <v>28</v>
      </c>
      <c r="C35" s="330">
        <v>273</v>
      </c>
      <c r="D35" s="330">
        <v>383865095</v>
      </c>
      <c r="E35" s="330">
        <v>1406099.2490842491</v>
      </c>
      <c r="F35" s="446">
        <v>45.684034465285258</v>
      </c>
      <c r="G35" s="447">
        <v>0.9066632976619039</v>
      </c>
    </row>
    <row r="36" spans="2:7" x14ac:dyDescent="0.25">
      <c r="B36" s="542" t="s">
        <v>29</v>
      </c>
      <c r="C36" s="330">
        <v>273</v>
      </c>
      <c r="D36" s="330">
        <v>408021265</v>
      </c>
      <c r="E36" s="330">
        <v>1494583.3882783882</v>
      </c>
      <c r="F36" s="446">
        <v>45.773987208730411</v>
      </c>
      <c r="G36" s="447">
        <v>0.91766082424650097</v>
      </c>
    </row>
    <row r="37" spans="2:7" x14ac:dyDescent="0.25">
      <c r="B37" s="542" t="s">
        <v>30</v>
      </c>
      <c r="C37" s="216">
        <v>300</v>
      </c>
      <c r="D37" s="464">
        <v>475752860</v>
      </c>
      <c r="E37" s="196">
        <v>1585842.8666666667</v>
      </c>
      <c r="F37" s="216">
        <v>46.725803956280998</v>
      </c>
      <c r="G37" s="463">
        <v>0.8974270458826038</v>
      </c>
    </row>
    <row r="38" spans="2:7" x14ac:dyDescent="0.25">
      <c r="B38" s="542" t="s">
        <v>31</v>
      </c>
      <c r="C38" s="216">
        <v>389</v>
      </c>
      <c r="D38" s="464">
        <v>571626271</v>
      </c>
      <c r="E38" s="196">
        <v>1469476.2750642675</v>
      </c>
      <c r="F38" s="216">
        <v>47.284925073011557</v>
      </c>
      <c r="G38" s="463">
        <v>0.9016412043630514</v>
      </c>
    </row>
    <row r="39" spans="2:7" x14ac:dyDescent="0.25">
      <c r="B39" s="543"/>
      <c r="C39" s="456"/>
      <c r="D39" s="456"/>
      <c r="E39" s="196"/>
      <c r="F39" s="466"/>
      <c r="G39" s="467"/>
    </row>
    <row r="40" spans="2:7" x14ac:dyDescent="0.25">
      <c r="B40" s="545" t="s">
        <v>0</v>
      </c>
      <c r="C40" s="468">
        <f>SUM(C27:C39)</f>
        <v>3436</v>
      </c>
      <c r="D40" s="468">
        <f>SUM(D27:D39)</f>
        <v>4844059397</v>
      </c>
      <c r="E40" s="469">
        <f>D40/C40</f>
        <v>1409796.0992433061</v>
      </c>
      <c r="F40" s="470">
        <f>(($D27*F27)+($D28*F28)+($D29*F29)+($D30*F30)+($D31*F31)+($D32*F32)+($D33*F33)+($D34*F34)+($D35*F35)+($D36*F36)+($D37*F37)+($D38*F38))/$D40</f>
        <v>45.803115449907438</v>
      </c>
      <c r="G40" s="471">
        <f>(($D27*G27)+($D28*G28)+($D29*G29)+($D30*G30)+($D31*G31)+($D32*G32)+($D33*G33)+($D34*G34)+($D35*G35)+($D36*G36)+($D37*G37)+($D38*G38))/$D40</f>
        <v>0.91141703766767412</v>
      </c>
    </row>
    <row r="41" spans="2:7" x14ac:dyDescent="0.25">
      <c r="B41" s="542"/>
      <c r="C41" s="356"/>
      <c r="D41" s="356"/>
      <c r="E41" s="94"/>
      <c r="F41" s="417"/>
      <c r="G41" s="343"/>
    </row>
    <row r="42" spans="2:7" x14ac:dyDescent="0.25">
      <c r="B42" s="543" t="s">
        <v>119</v>
      </c>
      <c r="C42" s="356"/>
      <c r="D42" s="356"/>
      <c r="E42" s="94"/>
      <c r="F42" s="417"/>
      <c r="G42" s="343"/>
    </row>
    <row r="43" spans="2:7" x14ac:dyDescent="0.25">
      <c r="B43" s="542" t="s">
        <v>20</v>
      </c>
      <c r="C43" s="357">
        <v>565</v>
      </c>
      <c r="D43" s="357">
        <v>689985886</v>
      </c>
      <c r="E43" s="357">
        <v>1221213.9575221238</v>
      </c>
      <c r="F43" s="340">
        <v>45.528633472656281</v>
      </c>
      <c r="G43" s="438">
        <v>0.93573716564399401</v>
      </c>
    </row>
    <row r="44" spans="2:7" x14ac:dyDescent="0.25">
      <c r="B44" s="542" t="s">
        <v>21</v>
      </c>
      <c r="C44" s="216">
        <v>478</v>
      </c>
      <c r="D44" s="464">
        <v>587877970</v>
      </c>
      <c r="E44" s="357">
        <v>1229870.2301255229</v>
      </c>
      <c r="F44" s="216">
        <v>46.569862446112751</v>
      </c>
      <c r="G44" s="463">
        <v>0.94274954126959376</v>
      </c>
    </row>
    <row r="45" spans="2:7" x14ac:dyDescent="0.25">
      <c r="B45" s="542" t="s">
        <v>22</v>
      </c>
      <c r="C45" s="216">
        <v>583</v>
      </c>
      <c r="D45" s="464">
        <v>701158582</v>
      </c>
      <c r="E45" s="357">
        <v>1202673.3825042881</v>
      </c>
      <c r="F45" s="216">
        <v>45.066627646297569</v>
      </c>
      <c r="G45" s="463">
        <v>0.93616721653419055</v>
      </c>
    </row>
    <row r="46" spans="2:7" x14ac:dyDescent="0.25">
      <c r="B46" s="542" t="s">
        <v>23</v>
      </c>
      <c r="C46" s="216">
        <v>544</v>
      </c>
      <c r="D46" s="464">
        <v>722049713</v>
      </c>
      <c r="E46" s="357">
        <v>1327297.2665441176</v>
      </c>
      <c r="F46" s="216">
        <v>47.564844175763838</v>
      </c>
      <c r="G46" s="463">
        <v>0.94558208445683578</v>
      </c>
    </row>
    <row r="47" spans="2:7" x14ac:dyDescent="0.25">
      <c r="B47" s="542" t="s">
        <v>24</v>
      </c>
      <c r="C47" s="216">
        <v>441</v>
      </c>
      <c r="D47" s="464">
        <v>573827844</v>
      </c>
      <c r="E47" s="196">
        <v>1301196.9251700679</v>
      </c>
      <c r="F47" s="216">
        <v>47.052975569794761</v>
      </c>
      <c r="G47" s="463">
        <v>0.94009584235163046</v>
      </c>
    </row>
    <row r="48" spans="2:7" x14ac:dyDescent="0.25">
      <c r="B48" s="542" t="s">
        <v>25</v>
      </c>
      <c r="C48" s="216">
        <v>452</v>
      </c>
      <c r="D48" s="464">
        <v>532413489</v>
      </c>
      <c r="E48" s="196">
        <v>1177905.9491150442</v>
      </c>
      <c r="F48" s="216">
        <v>45.597341696953137</v>
      </c>
      <c r="G48" s="463">
        <v>0.92292932749117484</v>
      </c>
    </row>
    <row r="49" spans="2:13" ht="12.75" customHeight="1" x14ac:dyDescent="0.25">
      <c r="B49" s="542" t="s">
        <v>26</v>
      </c>
      <c r="C49" s="330"/>
      <c r="D49" s="330"/>
      <c r="E49" s="330"/>
      <c r="F49" s="446"/>
      <c r="G49" s="447"/>
      <c r="H49" s="607" t="s">
        <v>162</v>
      </c>
      <c r="I49" s="608"/>
      <c r="J49" s="608"/>
      <c r="K49" s="608"/>
      <c r="L49" s="608"/>
      <c r="M49" s="608"/>
    </row>
    <row r="50" spans="2:13" x14ac:dyDescent="0.25">
      <c r="B50" s="542" t="s">
        <v>27</v>
      </c>
      <c r="C50" s="216"/>
      <c r="D50" s="464"/>
      <c r="E50" s="330"/>
      <c r="F50" s="216"/>
      <c r="G50" s="463"/>
      <c r="H50" s="607"/>
      <c r="I50" s="608"/>
      <c r="J50" s="608"/>
      <c r="K50" s="608"/>
      <c r="L50" s="608"/>
      <c r="M50" s="608"/>
    </row>
    <row r="51" spans="2:13" x14ac:dyDescent="0.25">
      <c r="B51" s="542" t="s">
        <v>28</v>
      </c>
      <c r="C51" s="216"/>
      <c r="D51" s="464"/>
      <c r="E51" s="330"/>
      <c r="F51" s="216"/>
      <c r="G51" s="463"/>
      <c r="H51" s="546"/>
      <c r="I51" s="547"/>
      <c r="J51" s="547"/>
      <c r="K51" s="547"/>
      <c r="L51" s="547"/>
    </row>
    <row r="52" spans="2:13" x14ac:dyDescent="0.25">
      <c r="B52" s="542" t="s">
        <v>29</v>
      </c>
      <c r="C52" s="216"/>
      <c r="D52" s="464"/>
      <c r="E52" s="330"/>
      <c r="F52" s="216"/>
      <c r="G52" s="463"/>
    </row>
    <row r="53" spans="2:13" x14ac:dyDescent="0.25">
      <c r="B53" s="542" t="s">
        <v>30</v>
      </c>
      <c r="C53" s="216"/>
      <c r="D53" s="464"/>
      <c r="E53" s="196"/>
      <c r="F53" s="216"/>
      <c r="G53" s="463"/>
    </row>
    <row r="54" spans="2:13" x14ac:dyDescent="0.25">
      <c r="B54" s="542" t="s">
        <v>31</v>
      </c>
      <c r="C54" s="216"/>
      <c r="D54" s="464"/>
      <c r="E54" s="196"/>
      <c r="F54" s="216"/>
      <c r="G54" s="463"/>
    </row>
    <row r="55" spans="2:13" x14ac:dyDescent="0.25">
      <c r="B55" s="542"/>
      <c r="C55" s="456"/>
      <c r="D55" s="456"/>
      <c r="E55" s="198"/>
      <c r="F55" s="479"/>
      <c r="G55" s="343"/>
    </row>
    <row r="56" spans="2:13" x14ac:dyDescent="0.25">
      <c r="B56" s="545" t="s">
        <v>0</v>
      </c>
      <c r="C56" s="468">
        <f>SUM(C43:C54)</f>
        <v>3063</v>
      </c>
      <c r="D56" s="468">
        <f>SUM(D43:D54)</f>
        <v>3807313484</v>
      </c>
      <c r="E56" s="469">
        <f>D56/C56</f>
        <v>1243001.4639242573</v>
      </c>
      <c r="F56" s="470">
        <f>(($D43*F43)+($D44*F44)+($D45*F45)+($D46*F46)+($D47*F47)+($D48*F48)+($D49*F49)+($D50*F50)+($D51*F51)+($D52*F52)+($D53*F53)+($D54*F54))/$D56</f>
        <v>46.229839904614487</v>
      </c>
      <c r="G56" s="471">
        <f>(($D43*G43)+($D44*G44)+($D45*G45)+($D46*G46)+($D47*G47)+($D48*G48)+($D49*G49)+($D50*G50)+($D51*G51)+($D52*G52)+($D53*G53)+($D54*G54))/$D56</f>
        <v>0.93763208186615388</v>
      </c>
    </row>
    <row r="57" spans="2:13" x14ac:dyDescent="0.25">
      <c r="B57" s="548"/>
      <c r="C57" s="480"/>
      <c r="D57" s="480"/>
      <c r="E57" s="481"/>
      <c r="F57" s="462"/>
      <c r="G57" s="482"/>
    </row>
    <row r="58" spans="2:13" x14ac:dyDescent="0.25">
      <c r="B58" s="543" t="s">
        <v>152</v>
      </c>
      <c r="C58" s="472"/>
      <c r="D58" s="472"/>
      <c r="E58" s="94"/>
      <c r="F58" s="462"/>
      <c r="G58" s="475"/>
    </row>
    <row r="59" spans="2:13" x14ac:dyDescent="0.25">
      <c r="B59" s="542" t="s">
        <v>20</v>
      </c>
      <c r="C59" s="357">
        <v>1068</v>
      </c>
      <c r="D59" s="357">
        <v>1261056744</v>
      </c>
      <c r="E59" s="357">
        <v>1180764.7415730336</v>
      </c>
      <c r="F59" s="340">
        <v>44.533897994046171</v>
      </c>
      <c r="G59" s="438">
        <v>0.93303264444537959</v>
      </c>
    </row>
    <row r="60" spans="2:13" x14ac:dyDescent="0.25">
      <c r="B60" s="542" t="s">
        <v>21</v>
      </c>
      <c r="C60" s="216">
        <v>814</v>
      </c>
      <c r="D60" s="464">
        <v>1084780768</v>
      </c>
      <c r="E60" s="357">
        <v>1332654.5061425061</v>
      </c>
      <c r="F60" s="216">
        <v>46.652621170916632</v>
      </c>
      <c r="G60" s="463">
        <v>0.9424622389231001</v>
      </c>
    </row>
    <row r="61" spans="2:13" x14ac:dyDescent="0.25">
      <c r="B61" s="542" t="s">
        <v>22</v>
      </c>
      <c r="C61" s="216">
        <v>1152</v>
      </c>
      <c r="D61" s="464">
        <v>1501650244</v>
      </c>
      <c r="E61" s="357">
        <v>1303515.8368055555</v>
      </c>
      <c r="F61" s="216">
        <v>45.159168916966529</v>
      </c>
      <c r="G61" s="463">
        <v>0.93870044600745262</v>
      </c>
    </row>
    <row r="62" spans="2:13" x14ac:dyDescent="0.25">
      <c r="B62" s="542" t="s">
        <v>23</v>
      </c>
      <c r="C62" s="216">
        <v>940</v>
      </c>
      <c r="D62" s="464">
        <v>1223982205</v>
      </c>
      <c r="E62" s="357">
        <v>1302108.7287234042</v>
      </c>
      <c r="F62" s="216">
        <v>46.380842914297105</v>
      </c>
      <c r="G62" s="463">
        <v>0.94212951718526006</v>
      </c>
    </row>
    <row r="63" spans="2:13" x14ac:dyDescent="0.25">
      <c r="B63" s="542" t="s">
        <v>24</v>
      </c>
      <c r="C63" s="216">
        <v>908</v>
      </c>
      <c r="D63" s="464">
        <v>1176695037</v>
      </c>
      <c r="E63" s="196">
        <v>1295919.6442731277</v>
      </c>
      <c r="F63" s="216">
        <v>46.547061030053449</v>
      </c>
      <c r="G63" s="463">
        <v>0.93429313767047018</v>
      </c>
    </row>
    <row r="64" spans="2:13" x14ac:dyDescent="0.25">
      <c r="B64" s="542" t="s">
        <v>25</v>
      </c>
      <c r="C64" s="216">
        <v>942</v>
      </c>
      <c r="D64" s="464">
        <v>1262311003</v>
      </c>
      <c r="E64" s="196">
        <v>1340032.9118895966</v>
      </c>
      <c r="F64" s="216">
        <v>46.320822455827077</v>
      </c>
      <c r="G64" s="463">
        <v>0.9189270164271871</v>
      </c>
    </row>
    <row r="65" spans="2:7" x14ac:dyDescent="0.25">
      <c r="B65" s="542" t="s">
        <v>26</v>
      </c>
      <c r="C65" s="330">
        <v>1686</v>
      </c>
      <c r="D65" s="330">
        <v>2016005214</v>
      </c>
      <c r="E65" s="330">
        <v>1195732.6298932384</v>
      </c>
      <c r="F65" s="446">
        <v>45.287634759559701</v>
      </c>
      <c r="G65" s="447">
        <v>0.91235503568990273</v>
      </c>
    </row>
    <row r="66" spans="2:7" x14ac:dyDescent="0.25">
      <c r="B66" s="542" t="s">
        <v>27</v>
      </c>
      <c r="C66" s="216">
        <v>1663</v>
      </c>
      <c r="D66" s="464">
        <v>1923448871</v>
      </c>
      <c r="E66" s="330">
        <v>1156613.873120866</v>
      </c>
      <c r="F66" s="216">
        <v>45.00004823211129</v>
      </c>
      <c r="G66" s="463">
        <v>0.90664633389675375</v>
      </c>
    </row>
    <row r="67" spans="2:7" x14ac:dyDescent="0.25">
      <c r="B67" s="542" t="s">
        <v>28</v>
      </c>
      <c r="C67" s="216">
        <v>1563</v>
      </c>
      <c r="D67" s="464">
        <v>1776713790</v>
      </c>
      <c r="E67" s="330">
        <v>1136733.0710172744</v>
      </c>
      <c r="F67" s="216">
        <v>44.722057830147193</v>
      </c>
      <c r="G67" s="463">
        <v>0.90729690677416308</v>
      </c>
    </row>
    <row r="68" spans="2:7" x14ac:dyDescent="0.25">
      <c r="B68" s="542" t="s">
        <v>29</v>
      </c>
      <c r="C68" s="216">
        <v>1418</v>
      </c>
      <c r="D68" s="464">
        <v>1745068161</v>
      </c>
      <c r="E68" s="330">
        <v>1230654.5564174894</v>
      </c>
      <c r="F68" s="216">
        <v>44.793335653552163</v>
      </c>
      <c r="G68" s="463">
        <v>0.91154831814045112</v>
      </c>
    </row>
    <row r="69" spans="2:7" x14ac:dyDescent="0.25">
      <c r="B69" s="542" t="s">
        <v>30</v>
      </c>
      <c r="C69" s="216">
        <v>1793</v>
      </c>
      <c r="D69" s="464">
        <v>2242505482</v>
      </c>
      <c r="E69" s="196">
        <v>1250700.2130507529</v>
      </c>
      <c r="F69" s="216">
        <v>46.338394496731937</v>
      </c>
      <c r="G69" s="463">
        <v>0.91564434531001071</v>
      </c>
    </row>
    <row r="70" spans="2:7" x14ac:dyDescent="0.25">
      <c r="B70" s="542" t="s">
        <v>31</v>
      </c>
      <c r="C70" s="216">
        <v>2616</v>
      </c>
      <c r="D70" s="464">
        <v>2954416284</v>
      </c>
      <c r="E70" s="196">
        <v>1129364.0229357798</v>
      </c>
      <c r="F70" s="216">
        <v>43.783174231245198</v>
      </c>
      <c r="G70" s="463">
        <v>0.90033296239440852</v>
      </c>
    </row>
    <row r="71" spans="2:7" x14ac:dyDescent="0.25">
      <c r="B71" s="549"/>
      <c r="C71" s="483"/>
      <c r="D71" s="484"/>
      <c r="E71" s="485"/>
      <c r="F71" s="486"/>
      <c r="G71" s="475"/>
    </row>
    <row r="72" spans="2:7" x14ac:dyDescent="0.25">
      <c r="B72" s="550" t="s">
        <v>0</v>
      </c>
      <c r="C72" s="468">
        <f>SUM(C59:C70)</f>
        <v>16563</v>
      </c>
      <c r="D72" s="468">
        <f>SUM(D59:D70)</f>
        <v>20168633803</v>
      </c>
      <c r="E72" s="469">
        <f>D72/C72</f>
        <v>1217692.0728732718</v>
      </c>
      <c r="F72" s="470">
        <f>(($D59*F59)+($D60*F60)+($D61*F61)+($D62*F62)+($D63*F63)+($D64*F64)+($D65*F65)+($D66*F66)+($D67*F67)+($D68*F68)+($D69*F69)+($D70*F70))/$D72</f>
        <v>45.285277010540206</v>
      </c>
      <c r="G72" s="471">
        <f>(($D59*G59)+($D60*G60)+($D61*G61)+($D62*G62)+($D63*G63)+($D64*G64)+($D65*G65)+($D66*G66)+($D67*G67)+($D68*G68)+($D69*G69)+($D70*G70))/$D72</f>
        <v>0.91827183630530218</v>
      </c>
    </row>
    <row r="73" spans="2:7" x14ac:dyDescent="0.25">
      <c r="B73" s="543"/>
      <c r="C73" s="472"/>
      <c r="D73" s="472"/>
      <c r="E73" s="476"/>
      <c r="F73" s="474"/>
      <c r="G73" s="475"/>
    </row>
    <row r="74" spans="2:7" x14ac:dyDescent="0.25">
      <c r="B74" s="543" t="s">
        <v>68</v>
      </c>
      <c r="C74" s="472"/>
      <c r="D74" s="472"/>
      <c r="E74" s="476"/>
      <c r="F74" s="474"/>
      <c r="G74" s="475"/>
    </row>
    <row r="75" spans="2:7" x14ac:dyDescent="0.25">
      <c r="B75" s="542" t="s">
        <v>20</v>
      </c>
      <c r="C75" s="357">
        <v>18</v>
      </c>
      <c r="D75" s="357">
        <v>11757020</v>
      </c>
      <c r="E75" s="357">
        <v>653167.77777777775</v>
      </c>
      <c r="F75" s="340">
        <v>21.943570734761018</v>
      </c>
      <c r="G75" s="438">
        <v>1.2956291713376349</v>
      </c>
    </row>
    <row r="76" spans="2:7" x14ac:dyDescent="0.25">
      <c r="B76" s="542" t="s">
        <v>21</v>
      </c>
      <c r="C76" s="216">
        <v>17</v>
      </c>
      <c r="D76" s="464">
        <v>10237985</v>
      </c>
      <c r="E76" s="357">
        <v>602234.4117647059</v>
      </c>
      <c r="F76" s="216">
        <v>21.736084786215255</v>
      </c>
      <c r="G76" s="463">
        <v>1.2918566885964378</v>
      </c>
    </row>
    <row r="77" spans="2:7" x14ac:dyDescent="0.25">
      <c r="B77" s="542" t="s">
        <v>22</v>
      </c>
      <c r="C77" s="216">
        <v>20</v>
      </c>
      <c r="D77" s="464">
        <v>12589760</v>
      </c>
      <c r="E77" s="357">
        <v>629488</v>
      </c>
      <c r="F77" s="216">
        <v>26.678646773250641</v>
      </c>
      <c r="G77" s="463">
        <v>1.3125781587575935</v>
      </c>
    </row>
    <row r="78" spans="2:7" x14ac:dyDescent="0.25">
      <c r="B78" s="542" t="s">
        <v>23</v>
      </c>
      <c r="C78" s="216">
        <v>24</v>
      </c>
      <c r="D78" s="464">
        <v>16301578</v>
      </c>
      <c r="E78" s="357">
        <v>679232.41666666663</v>
      </c>
      <c r="F78" s="216">
        <v>22.697808641592857</v>
      </c>
      <c r="G78" s="463">
        <v>1.2955892736273753</v>
      </c>
    </row>
    <row r="79" spans="2:7" x14ac:dyDescent="0.25">
      <c r="B79" s="542" t="s">
        <v>24</v>
      </c>
      <c r="C79" s="216">
        <v>16</v>
      </c>
      <c r="D79" s="464">
        <v>12532393</v>
      </c>
      <c r="E79" s="196">
        <v>783274.5625</v>
      </c>
      <c r="F79" s="216">
        <v>21.068323503739471</v>
      </c>
      <c r="G79" s="463">
        <v>1.2971830647187652</v>
      </c>
    </row>
    <row r="80" spans="2:7" x14ac:dyDescent="0.25">
      <c r="B80" s="542" t="s">
        <v>25</v>
      </c>
      <c r="C80" s="491">
        <v>14</v>
      </c>
      <c r="D80" s="391">
        <v>9075920</v>
      </c>
      <c r="E80" s="357">
        <v>648280</v>
      </c>
      <c r="F80" s="491">
        <v>27.053997831624784</v>
      </c>
      <c r="G80" s="495">
        <v>1.3155609569057463</v>
      </c>
    </row>
    <row r="81" spans="2:7" x14ac:dyDescent="0.25">
      <c r="B81" s="542" t="s">
        <v>26</v>
      </c>
      <c r="C81" s="330">
        <v>28</v>
      </c>
      <c r="D81" s="330">
        <v>21434451</v>
      </c>
      <c r="E81" s="330">
        <v>765516.10714285716</v>
      </c>
      <c r="F81" s="446">
        <v>23.750193088686991</v>
      </c>
      <c r="G81" s="447">
        <v>1.3002153047913381</v>
      </c>
    </row>
    <row r="82" spans="2:7" x14ac:dyDescent="0.25">
      <c r="B82" s="542" t="s">
        <v>27</v>
      </c>
      <c r="C82" s="216">
        <v>23</v>
      </c>
      <c r="D82" s="464">
        <v>17037993</v>
      </c>
      <c r="E82" s="330">
        <v>740782.30434782605</v>
      </c>
      <c r="F82" s="216">
        <v>23.162391016359731</v>
      </c>
      <c r="G82" s="463">
        <v>1.3064458812725184</v>
      </c>
    </row>
    <row r="83" spans="2:7" x14ac:dyDescent="0.25">
      <c r="B83" s="542" t="s">
        <v>28</v>
      </c>
      <c r="C83" s="491">
        <v>20</v>
      </c>
      <c r="D83" s="391">
        <v>13010096</v>
      </c>
      <c r="E83" s="330">
        <v>650504.80000000005</v>
      </c>
      <c r="F83" s="491">
        <v>26.668330195257592</v>
      </c>
      <c r="G83" s="495">
        <v>1.3106128963229786</v>
      </c>
    </row>
    <row r="84" spans="2:7" x14ac:dyDescent="0.25">
      <c r="B84" s="542" t="s">
        <v>29</v>
      </c>
      <c r="C84" s="216">
        <v>16</v>
      </c>
      <c r="D84" s="464">
        <v>12797440</v>
      </c>
      <c r="E84" s="330">
        <v>799840</v>
      </c>
      <c r="F84" s="216">
        <v>28.904074564912982</v>
      </c>
      <c r="G84" s="463">
        <v>1.3295691950890178</v>
      </c>
    </row>
    <row r="85" spans="2:7" x14ac:dyDescent="0.25">
      <c r="B85" s="542" t="s">
        <v>30</v>
      </c>
      <c r="C85" s="216">
        <v>22</v>
      </c>
      <c r="D85" s="464">
        <v>13644382</v>
      </c>
      <c r="E85" s="196">
        <v>620199.18181818177</v>
      </c>
      <c r="F85" s="216">
        <v>22.350272221929874</v>
      </c>
      <c r="G85" s="463">
        <v>1.2945091452291499</v>
      </c>
    </row>
    <row r="86" spans="2:7" x14ac:dyDescent="0.25">
      <c r="B86" s="542" t="s">
        <v>31</v>
      </c>
      <c r="C86" s="216">
        <v>16</v>
      </c>
      <c r="D86" s="464">
        <v>12706720</v>
      </c>
      <c r="E86" s="196">
        <v>794170</v>
      </c>
      <c r="F86" s="216">
        <v>18.481515292695519</v>
      </c>
      <c r="G86" s="463">
        <v>1.2864263004142691</v>
      </c>
    </row>
    <row r="87" spans="2:7" x14ac:dyDescent="0.25">
      <c r="B87" s="543"/>
      <c r="C87" s="484"/>
      <c r="D87" s="484"/>
      <c r="E87" s="198"/>
      <c r="F87" s="486"/>
      <c r="G87" s="475"/>
    </row>
    <row r="88" spans="2:7" x14ac:dyDescent="0.25">
      <c r="B88" s="545" t="s">
        <v>0</v>
      </c>
      <c r="C88" s="468">
        <f>SUM(C75:C87)</f>
        <v>234</v>
      </c>
      <c r="D88" s="468">
        <f>SUM(D75:D87)</f>
        <v>163125738</v>
      </c>
      <c r="E88" s="487">
        <f>D88/C88</f>
        <v>697118.5384615385</v>
      </c>
      <c r="F88" s="470">
        <f>(($D75*F75)+($D76*F76)+($D77*F77)+($D78*F78)+($D79*F79)+($D80*F80)+($D81*F81)+($D82*F82)+($D83*F83)+($D84*F84)+($D85*F85)+($D86*F86))/$D88</f>
        <v>23.640369933529435</v>
      </c>
      <c r="G88" s="471">
        <f>(($D75*G75)+($D76*G76)+($D77*G77)+($D78*G78)+($D79*G79)+($D80*G80)+($D81*G81)+($D82*G82)+($D83*G83)+($D84*G84)+($D85*G85)+($D86*G86))/$D88</f>
        <v>1.3027043576654962</v>
      </c>
    </row>
    <row r="89" spans="2:7" x14ac:dyDescent="0.25">
      <c r="B89" s="551"/>
      <c r="C89" s="488"/>
      <c r="D89" s="488"/>
      <c r="E89" s="489"/>
      <c r="F89" s="490"/>
      <c r="G89" s="424"/>
    </row>
    <row r="90" spans="2:7" x14ac:dyDescent="0.25">
      <c r="B90" s="543" t="s">
        <v>1</v>
      </c>
      <c r="C90" s="356"/>
      <c r="D90" s="356"/>
      <c r="E90" s="94"/>
      <c r="F90" s="417"/>
      <c r="G90" s="343"/>
    </row>
    <row r="91" spans="2:7" x14ac:dyDescent="0.25">
      <c r="B91" s="542" t="s">
        <v>20</v>
      </c>
      <c r="C91" s="357">
        <v>1529</v>
      </c>
      <c r="D91" s="357">
        <v>2614726601</v>
      </c>
      <c r="E91" s="357">
        <v>1710089.3400915631</v>
      </c>
      <c r="F91" s="340">
        <v>53.575844940891393</v>
      </c>
      <c r="G91" s="438">
        <v>1.6263694457208759</v>
      </c>
    </row>
    <row r="92" spans="2:7" x14ac:dyDescent="0.25">
      <c r="B92" s="542" t="s">
        <v>21</v>
      </c>
      <c r="C92" s="216">
        <v>1207</v>
      </c>
      <c r="D92" s="464">
        <v>2050980655</v>
      </c>
      <c r="E92" s="357">
        <v>1699238.3222866612</v>
      </c>
      <c r="F92" s="216">
        <v>54.495980606896559</v>
      </c>
      <c r="G92" s="463">
        <v>1.6381380884501808</v>
      </c>
    </row>
    <row r="93" spans="2:7" x14ac:dyDescent="0.25">
      <c r="B93" s="542" t="s">
        <v>22</v>
      </c>
      <c r="C93" s="216">
        <v>1427</v>
      </c>
      <c r="D93" s="464">
        <v>2460308801</v>
      </c>
      <c r="E93" s="357">
        <v>1724112.6846531185</v>
      </c>
      <c r="F93" s="216">
        <v>56.068639226072499</v>
      </c>
      <c r="G93" s="463">
        <v>1.6554310824050091</v>
      </c>
    </row>
    <row r="94" spans="2:7" x14ac:dyDescent="0.25">
      <c r="B94" s="542" t="s">
        <v>23</v>
      </c>
      <c r="C94" s="216">
        <v>1316</v>
      </c>
      <c r="D94" s="464">
        <v>2674511611</v>
      </c>
      <c r="E94" s="357">
        <v>2032303.655775076</v>
      </c>
      <c r="F94" s="216">
        <v>56.141719435593807</v>
      </c>
      <c r="G94" s="463">
        <v>1.5057494460808307</v>
      </c>
    </row>
    <row r="95" spans="2:7" x14ac:dyDescent="0.25">
      <c r="B95" s="542" t="s">
        <v>24</v>
      </c>
      <c r="C95" s="216">
        <v>1116</v>
      </c>
      <c r="D95" s="464">
        <v>2498456341</v>
      </c>
      <c r="E95" s="196">
        <v>2238760.16218638</v>
      </c>
      <c r="F95" s="216">
        <v>55.990245408895056</v>
      </c>
      <c r="G95" s="463">
        <v>1.4028588088303922</v>
      </c>
    </row>
    <row r="96" spans="2:7" x14ac:dyDescent="0.25">
      <c r="B96" s="542" t="s">
        <v>25</v>
      </c>
      <c r="C96" s="216">
        <v>1377</v>
      </c>
      <c r="D96" s="464">
        <v>2883836131</v>
      </c>
      <c r="E96" s="196">
        <v>2094289.1292665214</v>
      </c>
      <c r="F96" s="216">
        <v>56.421846974216997</v>
      </c>
      <c r="G96" s="463">
        <v>1.4633840678411281</v>
      </c>
    </row>
    <row r="97" spans="2:7" x14ac:dyDescent="0.25">
      <c r="B97" s="542" t="s">
        <v>26</v>
      </c>
      <c r="C97" s="330">
        <v>1878</v>
      </c>
      <c r="D97" s="330">
        <v>3376597453</v>
      </c>
      <c r="E97" s="330">
        <v>1797975.2145899893</v>
      </c>
      <c r="F97" s="446">
        <v>56.494284166007752</v>
      </c>
      <c r="G97" s="447">
        <v>1.5629062032168748</v>
      </c>
    </row>
    <row r="98" spans="2:7" x14ac:dyDescent="0.25">
      <c r="B98" s="542" t="s">
        <v>27</v>
      </c>
      <c r="C98" s="216">
        <v>1629</v>
      </c>
      <c r="D98" s="464">
        <v>2764355471</v>
      </c>
      <c r="E98" s="196">
        <v>1696964.6844689993</v>
      </c>
      <c r="F98" s="216">
        <v>56.371117629683454</v>
      </c>
      <c r="G98" s="463">
        <v>1.6530412514085819</v>
      </c>
    </row>
    <row r="99" spans="2:7" x14ac:dyDescent="0.25">
      <c r="B99" s="542" t="s">
        <v>28</v>
      </c>
      <c r="C99" s="216">
        <v>2134</v>
      </c>
      <c r="D99" s="464">
        <v>3927998891</v>
      </c>
      <c r="E99" s="196">
        <v>1840674.2694470477</v>
      </c>
      <c r="F99" s="216">
        <v>56.829081053322525</v>
      </c>
      <c r="G99" s="463">
        <v>1.5736547334198319</v>
      </c>
    </row>
    <row r="100" spans="2:7" x14ac:dyDescent="0.25">
      <c r="B100" s="552" t="s">
        <v>29</v>
      </c>
      <c r="C100" s="216">
        <v>1264</v>
      </c>
      <c r="D100" s="464">
        <v>2474964483</v>
      </c>
      <c r="E100" s="196">
        <v>1958041.5213607594</v>
      </c>
      <c r="F100" s="216">
        <v>56.044842965934393</v>
      </c>
      <c r="G100" s="463">
        <v>1.5463547987730861</v>
      </c>
    </row>
    <row r="101" spans="2:7" x14ac:dyDescent="0.25">
      <c r="B101" s="552" t="s">
        <v>30</v>
      </c>
      <c r="C101" s="216">
        <v>1352</v>
      </c>
      <c r="D101" s="464">
        <v>2572760784</v>
      </c>
      <c r="E101" s="196">
        <v>1902929.5739644971</v>
      </c>
      <c r="F101" s="216">
        <v>56.279503140934068</v>
      </c>
      <c r="G101" s="463">
        <v>1.570611589332279</v>
      </c>
    </row>
    <row r="102" spans="2:7" x14ac:dyDescent="0.25">
      <c r="B102" s="552" t="s">
        <v>31</v>
      </c>
      <c r="C102" s="491">
        <v>3585</v>
      </c>
      <c r="D102" s="464">
        <v>7355062956</v>
      </c>
      <c r="E102" s="196">
        <v>2051621.4661087866</v>
      </c>
      <c r="F102" s="216">
        <v>58.020322324485079</v>
      </c>
      <c r="G102" s="463">
        <v>1.5944395681104759</v>
      </c>
    </row>
    <row r="103" spans="2:7" x14ac:dyDescent="0.25">
      <c r="B103" s="542"/>
      <c r="C103" s="456"/>
      <c r="D103" s="456"/>
      <c r="E103" s="196"/>
      <c r="F103" s="479"/>
      <c r="G103" s="492"/>
    </row>
    <row r="104" spans="2:7" x14ac:dyDescent="0.25">
      <c r="B104" s="545" t="s">
        <v>0</v>
      </c>
      <c r="C104" s="468">
        <f>SUM(C91:C103)</f>
        <v>19814</v>
      </c>
      <c r="D104" s="468">
        <f>SUM(D91:D103)</f>
        <v>37654560178</v>
      </c>
      <c r="E104" s="469">
        <f>D104/C104</f>
        <v>1900401.7451297063</v>
      </c>
      <c r="F104" s="470">
        <f>(($D91*F91)+($D92*F92)+($D93*F93)+($D94*F94)+($D95*F95)+($D96*F96)+($D97*F97)+($D98*F98)+($D99*F99)+($D100*F100)+($D101*F101)+($D102*F102))/$D104</f>
        <v>56.370687086770303</v>
      </c>
      <c r="G104" s="471">
        <f>(($D91*G91)+($D92*G92)+($D93*G93)+($D94*G94)+($D95*G95)+($D96*G96)+($D97*G97)+($D98*G98)+($D99*G99)+($D100*G100)+($D101*G101)+($D102*G102))/$D104</f>
        <v>1.5684914487966004</v>
      </c>
    </row>
    <row r="105" spans="2:7" x14ac:dyDescent="0.25">
      <c r="B105" s="543"/>
      <c r="C105" s="472"/>
      <c r="D105" s="472"/>
      <c r="E105" s="473"/>
      <c r="F105" s="474"/>
      <c r="G105" s="475"/>
    </row>
    <row r="106" spans="2:7" x14ac:dyDescent="0.25">
      <c r="B106" s="543" t="s">
        <v>73</v>
      </c>
      <c r="C106" s="493"/>
      <c r="D106" s="493"/>
      <c r="E106" s="476"/>
      <c r="F106" s="494"/>
      <c r="G106" s="475"/>
    </row>
    <row r="107" spans="2:7" x14ac:dyDescent="0.25">
      <c r="B107" s="542" t="s">
        <v>20</v>
      </c>
      <c r="C107" s="357">
        <v>227</v>
      </c>
      <c r="D107" s="357">
        <v>214515546</v>
      </c>
      <c r="E107" s="368">
        <v>945002.40528634365</v>
      </c>
      <c r="F107" s="357">
        <v>49.873909893691341</v>
      </c>
      <c r="G107" s="438">
        <v>1.54</v>
      </c>
    </row>
    <row r="108" spans="2:7" x14ac:dyDescent="0.25">
      <c r="B108" s="542" t="s">
        <v>21</v>
      </c>
      <c r="C108" s="216">
        <v>158</v>
      </c>
      <c r="D108" s="464">
        <v>131321414</v>
      </c>
      <c r="E108" s="368">
        <v>831148.18987341772</v>
      </c>
      <c r="F108" s="216">
        <v>48.895180766177248</v>
      </c>
      <c r="G108" s="463">
        <v>1.5461223347016351</v>
      </c>
    </row>
    <row r="109" spans="2:7" x14ac:dyDescent="0.25">
      <c r="B109" s="542" t="s">
        <v>22</v>
      </c>
      <c r="C109" s="216">
        <v>100</v>
      </c>
      <c r="D109" s="464">
        <v>117936931</v>
      </c>
      <c r="E109" s="368">
        <v>1179369.31</v>
      </c>
      <c r="F109" s="216">
        <v>50.066343679911427</v>
      </c>
      <c r="G109" s="463">
        <v>1.54</v>
      </c>
    </row>
    <row r="110" spans="2:7" x14ac:dyDescent="0.25">
      <c r="B110" s="542" t="s">
        <v>23</v>
      </c>
      <c r="C110" s="216">
        <v>104</v>
      </c>
      <c r="D110" s="464">
        <v>104150307</v>
      </c>
      <c r="E110" s="368">
        <v>1001445.2596153846</v>
      </c>
      <c r="F110" s="216">
        <v>50.888175452041637</v>
      </c>
      <c r="G110" s="463">
        <v>1.54</v>
      </c>
    </row>
    <row r="111" spans="2:7" x14ac:dyDescent="0.25">
      <c r="B111" s="542" t="s">
        <v>24</v>
      </c>
      <c r="C111" s="216">
        <v>97</v>
      </c>
      <c r="D111" s="464">
        <v>90216639</v>
      </c>
      <c r="E111" s="196">
        <v>930068.44329896907</v>
      </c>
      <c r="F111" s="216">
        <v>50.096796002342764</v>
      </c>
      <c r="G111" s="463">
        <v>1.54</v>
      </c>
    </row>
    <row r="112" spans="2:7" x14ac:dyDescent="0.25">
      <c r="B112" s="542" t="s">
        <v>25</v>
      </c>
      <c r="C112" s="216">
        <v>92</v>
      </c>
      <c r="D112" s="464">
        <v>89592309</v>
      </c>
      <c r="E112" s="196">
        <v>973829.44565217395</v>
      </c>
      <c r="F112" s="216">
        <v>45.055025426345466</v>
      </c>
      <c r="G112" s="463">
        <v>1.5197966394637736</v>
      </c>
    </row>
    <row r="113" spans="2:7" x14ac:dyDescent="0.25">
      <c r="B113" s="542" t="s">
        <v>26</v>
      </c>
      <c r="C113" s="330">
        <v>115</v>
      </c>
      <c r="D113" s="330">
        <v>148068284</v>
      </c>
      <c r="E113" s="281">
        <v>1287550.2956521739</v>
      </c>
      <c r="F113" s="330">
        <v>52.712969402684507</v>
      </c>
      <c r="G113" s="447">
        <v>1.48</v>
      </c>
    </row>
    <row r="114" spans="2:7" x14ac:dyDescent="0.25">
      <c r="B114" s="542" t="s">
        <v>27</v>
      </c>
      <c r="C114" s="216">
        <v>144</v>
      </c>
      <c r="D114" s="464">
        <v>155977003</v>
      </c>
      <c r="E114" s="281">
        <v>1083173.6319444445</v>
      </c>
      <c r="F114" s="216">
        <v>50.07012540175554</v>
      </c>
      <c r="G114" s="463">
        <v>1.48</v>
      </c>
    </row>
    <row r="115" spans="2:7" x14ac:dyDescent="0.25">
      <c r="B115" s="542" t="s">
        <v>28</v>
      </c>
      <c r="C115" s="216">
        <v>117</v>
      </c>
      <c r="D115" s="464">
        <v>131676293</v>
      </c>
      <c r="E115" s="281">
        <v>1125438.4017094017</v>
      </c>
      <c r="F115" s="216">
        <v>50.186031588844926</v>
      </c>
      <c r="G115" s="463">
        <v>1.48</v>
      </c>
    </row>
    <row r="116" spans="2:7" x14ac:dyDescent="0.25">
      <c r="B116" s="542" t="s">
        <v>29</v>
      </c>
      <c r="C116" s="330">
        <v>82</v>
      </c>
      <c r="D116" s="330">
        <v>77596869</v>
      </c>
      <c r="E116" s="281">
        <v>946303.28048780491</v>
      </c>
      <c r="F116" s="330">
        <v>48.313262897243959</v>
      </c>
      <c r="G116" s="447">
        <v>1.4250533977086111</v>
      </c>
    </row>
    <row r="117" spans="2:7" x14ac:dyDescent="0.25">
      <c r="B117" s="542" t="s">
        <v>30</v>
      </c>
      <c r="C117" s="330">
        <v>92</v>
      </c>
      <c r="D117" s="330">
        <v>114704349</v>
      </c>
      <c r="E117" s="281">
        <v>1246786.4021739131</v>
      </c>
      <c r="F117" s="330">
        <v>48.706518669139562</v>
      </c>
      <c r="G117" s="447">
        <v>1.42</v>
      </c>
    </row>
    <row r="118" spans="2:7" x14ac:dyDescent="0.25">
      <c r="B118" s="542" t="s">
        <v>31</v>
      </c>
      <c r="C118" s="491">
        <v>316</v>
      </c>
      <c r="D118" s="464">
        <v>326306274</v>
      </c>
      <c r="E118" s="196">
        <v>1032614.7911392405</v>
      </c>
      <c r="F118" s="216">
        <v>49.23351657651547</v>
      </c>
      <c r="G118" s="463">
        <v>1.42</v>
      </c>
    </row>
    <row r="119" spans="2:7" x14ac:dyDescent="0.25">
      <c r="B119" s="553"/>
      <c r="C119" s="369"/>
      <c r="D119" s="369"/>
      <c r="E119" s="370"/>
      <c r="F119" s="491"/>
      <c r="G119" s="495"/>
    </row>
    <row r="120" spans="2:7" x14ac:dyDescent="0.25">
      <c r="B120" s="545" t="s">
        <v>0</v>
      </c>
      <c r="C120" s="468">
        <f>SUM(C107:C118)</f>
        <v>1644</v>
      </c>
      <c r="D120" s="468">
        <f>SUM(D107:D118)</f>
        <v>1702062218</v>
      </c>
      <c r="E120" s="469">
        <f>D120/C120</f>
        <v>1035317.6508515815</v>
      </c>
      <c r="F120" s="470">
        <f>(($D107*F107)+($D108*F108)+($D109*F109)+($D110*F110)+($D111*F111)+($D112*F112)+($D113*F113)+($D114*F114)+($D115*F115)+($D116*F116)+($D117*F117)+($D118*F118))/$D120</f>
        <v>49.648468282961439</v>
      </c>
      <c r="G120" s="471">
        <f>(($D107*G107)+($D108*G108)+($D109*G109)+($D110*G110)+($D111*G111)+($D112*G112)+($D113*G113)+($D114*G114)+($D115*G115)+($D116*G116)+($D117*G117)+($D118*G118))/$D120</f>
        <v>1.4877162837357572</v>
      </c>
    </row>
    <row r="121" spans="2:7" x14ac:dyDescent="0.25">
      <c r="B121" s="551"/>
      <c r="C121" s="488"/>
      <c r="D121" s="488"/>
      <c r="E121" s="489"/>
      <c r="F121" s="490"/>
      <c r="G121" s="424"/>
    </row>
    <row r="122" spans="2:7" x14ac:dyDescent="0.25">
      <c r="B122" s="543" t="s">
        <v>66</v>
      </c>
      <c r="C122" s="356"/>
      <c r="D122" s="356"/>
      <c r="E122" s="94"/>
      <c r="F122" s="417"/>
      <c r="G122" s="343"/>
    </row>
    <row r="123" spans="2:7" x14ac:dyDescent="0.25">
      <c r="B123" s="542" t="s">
        <v>20</v>
      </c>
      <c r="C123" s="357">
        <v>959</v>
      </c>
      <c r="D123" s="357">
        <v>1432053906</v>
      </c>
      <c r="E123" s="357">
        <v>1493278.3169968717</v>
      </c>
      <c r="F123" s="340">
        <v>63.505392576332248</v>
      </c>
      <c r="G123" s="438">
        <v>1.5921346386034716</v>
      </c>
    </row>
    <row r="124" spans="2:7" x14ac:dyDescent="0.25">
      <c r="B124" s="542" t="s">
        <v>21</v>
      </c>
      <c r="C124" s="216">
        <v>1545</v>
      </c>
      <c r="D124" s="464">
        <v>1319792875</v>
      </c>
      <c r="E124" s="357">
        <v>854234.87055016181</v>
      </c>
      <c r="F124" s="216">
        <v>55.115721548352802</v>
      </c>
      <c r="G124" s="495">
        <v>1.8296421995989334</v>
      </c>
    </row>
    <row r="125" spans="2:7" x14ac:dyDescent="0.25">
      <c r="B125" s="542" t="s">
        <v>22</v>
      </c>
      <c r="C125" s="216">
        <v>1565</v>
      </c>
      <c r="D125" s="464">
        <v>1443425553</v>
      </c>
      <c r="E125" s="357">
        <v>922316.647284345</v>
      </c>
      <c r="F125" s="216">
        <v>56.247372809950527</v>
      </c>
      <c r="G125" s="463">
        <v>1.7992354001024118</v>
      </c>
    </row>
    <row r="126" spans="2:7" x14ac:dyDescent="0.25">
      <c r="B126" s="542" t="s">
        <v>23</v>
      </c>
      <c r="C126" s="216">
        <v>1777</v>
      </c>
      <c r="D126" s="464">
        <v>1428380116</v>
      </c>
      <c r="E126" s="357">
        <v>803815.48452447949</v>
      </c>
      <c r="F126" s="216">
        <v>50.611628225718036</v>
      </c>
      <c r="G126" s="463">
        <v>1.8747536789849852</v>
      </c>
    </row>
    <row r="127" spans="2:7" x14ac:dyDescent="0.25">
      <c r="B127" s="542" t="s">
        <v>24</v>
      </c>
      <c r="C127" s="216">
        <v>1838</v>
      </c>
      <c r="D127" s="464">
        <v>1517864073</v>
      </c>
      <c r="E127" s="196">
        <v>825823.76115342765</v>
      </c>
      <c r="F127" s="216">
        <v>53.754943079148831</v>
      </c>
      <c r="G127" s="463">
        <v>1.8813777737329711</v>
      </c>
    </row>
    <row r="128" spans="2:7" x14ac:dyDescent="0.25">
      <c r="B128" s="542" t="s">
        <v>25</v>
      </c>
      <c r="C128" s="216">
        <v>1683</v>
      </c>
      <c r="D128" s="464">
        <v>1447654793</v>
      </c>
      <c r="E128" s="196">
        <v>860163.27569815808</v>
      </c>
      <c r="F128" s="216">
        <v>55.601858553719445</v>
      </c>
      <c r="G128" s="463">
        <v>1.8109325480815786</v>
      </c>
    </row>
    <row r="129" spans="2:7" x14ac:dyDescent="0.25">
      <c r="B129" s="542" t="s">
        <v>26</v>
      </c>
      <c r="C129" s="330">
        <v>1774</v>
      </c>
      <c r="D129" s="330">
        <v>1726051723</v>
      </c>
      <c r="E129" s="330">
        <v>972971.65896279598</v>
      </c>
      <c r="F129" s="446">
        <v>55.583481254692387</v>
      </c>
      <c r="G129" s="447">
        <v>1.6493704860314895</v>
      </c>
    </row>
    <row r="130" spans="2:7" x14ac:dyDescent="0.25">
      <c r="B130" s="542" t="s">
        <v>27</v>
      </c>
      <c r="C130" s="216">
        <v>1951</v>
      </c>
      <c r="D130" s="464">
        <v>2066406426</v>
      </c>
      <c r="E130" s="330">
        <v>1059152.4479753973</v>
      </c>
      <c r="F130" s="216">
        <v>60.442875554143285</v>
      </c>
      <c r="G130" s="463">
        <v>1.6492738338590514</v>
      </c>
    </row>
    <row r="131" spans="2:7" x14ac:dyDescent="0.25">
      <c r="B131" s="542" t="s">
        <v>28</v>
      </c>
      <c r="C131" s="216">
        <v>1629</v>
      </c>
      <c r="D131" s="464">
        <v>2073304226</v>
      </c>
      <c r="E131" s="330">
        <v>1272746.6089625538</v>
      </c>
      <c r="F131" s="216">
        <v>66.061372638614401</v>
      </c>
      <c r="G131" s="463">
        <v>1.6484866938866694</v>
      </c>
    </row>
    <row r="132" spans="2:7" x14ac:dyDescent="0.25">
      <c r="B132" s="542" t="s">
        <v>29</v>
      </c>
      <c r="C132" s="216">
        <v>1492</v>
      </c>
      <c r="D132" s="464">
        <v>2044627353</v>
      </c>
      <c r="E132" s="330">
        <v>1370393.6682305629</v>
      </c>
      <c r="F132" s="216">
        <v>66.173589303439201</v>
      </c>
      <c r="G132" s="463">
        <v>1.5787699485892577</v>
      </c>
    </row>
    <row r="133" spans="2:7" x14ac:dyDescent="0.25">
      <c r="B133" s="542" t="s">
        <v>30</v>
      </c>
      <c r="C133" s="462">
        <v>1752</v>
      </c>
      <c r="D133" s="462">
        <v>1891067059</v>
      </c>
      <c r="E133" s="462">
        <v>1079376.1752283105</v>
      </c>
      <c r="F133" s="462">
        <v>59.532419506335444</v>
      </c>
      <c r="G133" s="463">
        <v>1.6438816915482002</v>
      </c>
    </row>
    <row r="134" spans="2:7" x14ac:dyDescent="0.25">
      <c r="B134" s="542" t="s">
        <v>31</v>
      </c>
      <c r="C134" s="216">
        <v>2653</v>
      </c>
      <c r="D134" s="464">
        <v>2683561083</v>
      </c>
      <c r="E134" s="196">
        <v>1011519.4432717678</v>
      </c>
      <c r="F134" s="216">
        <v>61.743834542707148</v>
      </c>
      <c r="G134" s="463">
        <v>1.7063419601095773</v>
      </c>
    </row>
    <row r="135" spans="2:7" x14ac:dyDescent="0.25">
      <c r="B135" s="542"/>
      <c r="C135" s="456"/>
      <c r="D135" s="456"/>
      <c r="E135" s="196"/>
      <c r="F135" s="479"/>
      <c r="G135" s="492"/>
    </row>
    <row r="136" spans="2:7" x14ac:dyDescent="0.25">
      <c r="B136" s="545" t="s">
        <v>0</v>
      </c>
      <c r="C136" s="468">
        <f>SUM(C123:C135)</f>
        <v>20618</v>
      </c>
      <c r="D136" s="468">
        <f t="shared" ref="D136" si="0">SUM(D123:D135)</f>
        <v>21074189186</v>
      </c>
      <c r="E136" s="469">
        <f>D136/C136</f>
        <v>1022125.7729168688</v>
      </c>
      <c r="F136" s="470">
        <f>(($D123*F123)+($D124*F124)+($D125*F125)+($D126*F126)+($D127*F127)+($D128*F128)+($D129*F129)+($D130*F130)+($D131*F131)+($D132*F132)+($D133*F133)+($D134*F134))/$D136</f>
        <v>59.344125476999025</v>
      </c>
      <c r="G136" s="471">
        <f>(($D123*G123)+($D124*G124)+($D125*G125)+($D126*G126)+($D127*G127)+($D128*G128)+($D129*G129)+($D130*G130)+($D131*G131)+($D132*G132)+($D133*G133)+($D134*G134))/$D136</f>
        <v>1.7099361714067323</v>
      </c>
    </row>
    <row r="137" spans="2:7" x14ac:dyDescent="0.25">
      <c r="B137" s="551"/>
      <c r="C137" s="488"/>
      <c r="D137" s="488"/>
      <c r="E137" s="489"/>
      <c r="F137" s="490"/>
      <c r="G137" s="424"/>
    </row>
    <row r="138" spans="2:7" x14ac:dyDescent="0.25">
      <c r="B138" s="543" t="s">
        <v>59</v>
      </c>
      <c r="C138" s="356"/>
      <c r="D138" s="356"/>
      <c r="E138" s="94"/>
      <c r="F138" s="417"/>
      <c r="G138" s="343"/>
    </row>
    <row r="139" spans="2:7" x14ac:dyDescent="0.25">
      <c r="B139" s="542" t="s">
        <v>20</v>
      </c>
      <c r="C139" s="357">
        <v>673</v>
      </c>
      <c r="D139" s="357">
        <v>1143051204</v>
      </c>
      <c r="E139" s="357">
        <v>1698441.6106983656</v>
      </c>
      <c r="F139" s="340">
        <v>52.112018866304439</v>
      </c>
      <c r="G139" s="438">
        <v>1.5479758281064722</v>
      </c>
    </row>
    <row r="140" spans="2:7" x14ac:dyDescent="0.25">
      <c r="B140" s="542" t="s">
        <v>21</v>
      </c>
      <c r="C140" s="216">
        <v>442</v>
      </c>
      <c r="D140" s="464">
        <v>713172162</v>
      </c>
      <c r="E140" s="357">
        <v>1613511.6787330317</v>
      </c>
      <c r="F140" s="216">
        <v>53.152496314066731</v>
      </c>
      <c r="G140" s="463">
        <v>1.5516155292107434</v>
      </c>
    </row>
    <row r="141" spans="2:7" x14ac:dyDescent="0.25">
      <c r="B141" s="542" t="s">
        <v>22</v>
      </c>
      <c r="C141" s="216">
        <v>511</v>
      </c>
      <c r="D141" s="464">
        <v>884294581</v>
      </c>
      <c r="E141" s="357">
        <v>1730517.7710371821</v>
      </c>
      <c r="F141" s="216">
        <v>52.688100319818652</v>
      </c>
      <c r="G141" s="463">
        <v>1.5144688444947059</v>
      </c>
    </row>
    <row r="142" spans="2:7" x14ac:dyDescent="0.25">
      <c r="B142" s="542" t="s">
        <v>23</v>
      </c>
      <c r="C142" s="216">
        <v>456</v>
      </c>
      <c r="D142" s="464">
        <v>854039617</v>
      </c>
      <c r="E142" s="357">
        <v>1872893.8969298245</v>
      </c>
      <c r="F142" s="216">
        <v>53.598386366191257</v>
      </c>
      <c r="G142" s="463">
        <v>1.515014560817499</v>
      </c>
    </row>
    <row r="143" spans="2:7" x14ac:dyDescent="0.25">
      <c r="B143" s="542" t="s">
        <v>24</v>
      </c>
      <c r="C143" s="216">
        <v>418</v>
      </c>
      <c r="D143" s="464">
        <v>772676890</v>
      </c>
      <c r="E143" s="196">
        <v>1848509.3062200956</v>
      </c>
      <c r="F143" s="216">
        <v>54.497798882013932</v>
      </c>
      <c r="G143" s="463">
        <v>1.516981657352273</v>
      </c>
    </row>
    <row r="144" spans="2:7" x14ac:dyDescent="0.25">
      <c r="B144" s="542" t="s">
        <v>25</v>
      </c>
      <c r="C144" s="216">
        <v>420</v>
      </c>
      <c r="D144" s="464">
        <v>708034817</v>
      </c>
      <c r="E144" s="196">
        <v>1685797.1833333333</v>
      </c>
      <c r="F144" s="216">
        <v>54.150074458838368</v>
      </c>
      <c r="G144" s="463">
        <v>1.5225602469207387</v>
      </c>
    </row>
    <row r="145" spans="2:8" x14ac:dyDescent="0.25">
      <c r="B145" s="542" t="s">
        <v>26</v>
      </c>
      <c r="C145" s="330">
        <v>592</v>
      </c>
      <c r="D145" s="330">
        <v>1061875484</v>
      </c>
      <c r="E145" s="330">
        <v>1793708.5878378379</v>
      </c>
      <c r="F145" s="446">
        <v>54.259817796113651</v>
      </c>
      <c r="G145" s="447">
        <v>1.5197379146950905</v>
      </c>
    </row>
    <row r="146" spans="2:8" x14ac:dyDescent="0.25">
      <c r="B146" s="542" t="s">
        <v>27</v>
      </c>
      <c r="C146" s="216">
        <v>491</v>
      </c>
      <c r="D146" s="464">
        <v>865310139</v>
      </c>
      <c r="E146" s="330">
        <v>1762342.4419551934</v>
      </c>
      <c r="F146" s="216">
        <v>53.944571487333512</v>
      </c>
      <c r="G146" s="463">
        <v>1.5237210177194052</v>
      </c>
    </row>
    <row r="147" spans="2:8" x14ac:dyDescent="0.25">
      <c r="B147" s="542" t="s">
        <v>28</v>
      </c>
      <c r="C147" s="216">
        <v>409</v>
      </c>
      <c r="D147" s="464">
        <v>755209132</v>
      </c>
      <c r="E147" s="330">
        <v>1846477.0953545233</v>
      </c>
      <c r="F147" s="216">
        <v>54.449676034902609</v>
      </c>
      <c r="G147" s="463">
        <v>1.5198044729813993</v>
      </c>
    </row>
    <row r="148" spans="2:8" x14ac:dyDescent="0.25">
      <c r="B148" s="552" t="s">
        <v>29</v>
      </c>
      <c r="C148" s="216">
        <v>380</v>
      </c>
      <c r="D148" s="464">
        <v>663243331</v>
      </c>
      <c r="E148" s="330">
        <v>1745377.1868421054</v>
      </c>
      <c r="F148" s="216">
        <v>53.436286610773323</v>
      </c>
      <c r="G148" s="463">
        <v>1.5209773047985611</v>
      </c>
    </row>
    <row r="149" spans="2:8" x14ac:dyDescent="0.25">
      <c r="B149" s="552" t="s">
        <v>30</v>
      </c>
      <c r="C149" s="216">
        <v>434</v>
      </c>
      <c r="D149" s="464">
        <v>748112586</v>
      </c>
      <c r="E149" s="196">
        <v>1723761.7188940092</v>
      </c>
      <c r="F149" s="216">
        <v>53.652920187603954</v>
      </c>
      <c r="G149" s="463">
        <v>1.5124558650454252</v>
      </c>
    </row>
    <row r="150" spans="2:8" x14ac:dyDescent="0.25">
      <c r="B150" s="542" t="s">
        <v>31</v>
      </c>
      <c r="C150" s="216">
        <v>603</v>
      </c>
      <c r="D150" s="464">
        <v>1105106886</v>
      </c>
      <c r="E150" s="196">
        <v>1832681.4029850746</v>
      </c>
      <c r="F150" s="216">
        <v>53.732775955211991</v>
      </c>
      <c r="G150" s="463">
        <v>1.4544803938449082</v>
      </c>
    </row>
    <row r="151" spans="2:8" x14ac:dyDescent="0.25">
      <c r="B151" s="542"/>
      <c r="C151" s="456"/>
      <c r="D151" s="456"/>
      <c r="E151" s="196"/>
      <c r="F151" s="479"/>
      <c r="G151" s="492"/>
    </row>
    <row r="152" spans="2:8" x14ac:dyDescent="0.25">
      <c r="B152" s="545" t="s">
        <v>0</v>
      </c>
      <c r="C152" s="468">
        <f>SUM(C139:C151)</f>
        <v>5829</v>
      </c>
      <c r="D152" s="468">
        <f>SUM(D139:D151)</f>
        <v>10274126829</v>
      </c>
      <c r="E152" s="469">
        <f>D152/C152</f>
        <v>1762588.23623263</v>
      </c>
      <c r="F152" s="470">
        <f>(($D139*F139)+($D140*F140)+($D141*F141)+($D142*F142)+($D143*F143)+($D144*F144)+($D145*F145)+($D146*F146)+($D147*F147)+($D148*F148)+($D149*F149)+($D150*F150))/$D152</f>
        <v>53.597436003775464</v>
      </c>
      <c r="G152" s="471">
        <f>(($D139*G139)+($D140*G140)+($D141*G141)+($D142*G142)+($D143*G143)+($D144*G144)+($D145*G145)+($D146*G146)+($D147*G147)+($D148*G148)+($D149*G149)+($D150*G150))/$D152</f>
        <v>1.5171042556729957</v>
      </c>
    </row>
    <row r="153" spans="2:8" x14ac:dyDescent="0.25">
      <c r="B153" s="542"/>
      <c r="C153" s="355"/>
      <c r="D153" s="355"/>
      <c r="E153" s="93"/>
      <c r="F153" s="417"/>
      <c r="G153" s="343"/>
    </row>
    <row r="154" spans="2:8" x14ac:dyDescent="0.25">
      <c r="B154" s="543" t="s">
        <v>83</v>
      </c>
      <c r="C154" s="356"/>
      <c r="D154" s="356"/>
      <c r="E154" s="94"/>
      <c r="F154" s="417"/>
      <c r="G154" s="343"/>
    </row>
    <row r="155" spans="2:8" x14ac:dyDescent="0.25">
      <c r="B155" s="542" t="s">
        <v>20</v>
      </c>
      <c r="C155" s="357">
        <v>167</v>
      </c>
      <c r="D155" s="357">
        <v>129494817</v>
      </c>
      <c r="E155" s="357">
        <v>775418.06586826348</v>
      </c>
      <c r="F155" s="340">
        <v>32.451697267543921</v>
      </c>
      <c r="G155" s="438">
        <v>1</v>
      </c>
    </row>
    <row r="156" spans="2:8" x14ac:dyDescent="0.25">
      <c r="B156" s="544" t="s">
        <v>21</v>
      </c>
      <c r="C156" s="491">
        <v>124</v>
      </c>
      <c r="D156" s="391">
        <v>90764522</v>
      </c>
      <c r="E156" s="357">
        <v>731971.95161290327</v>
      </c>
      <c r="F156" s="491">
        <v>28.944940116579911</v>
      </c>
      <c r="G156" s="495">
        <v>1</v>
      </c>
      <c r="H156" s="460"/>
    </row>
    <row r="157" spans="2:8" x14ac:dyDescent="0.25">
      <c r="B157" s="542" t="s">
        <v>22</v>
      </c>
      <c r="C157" s="491">
        <v>117</v>
      </c>
      <c r="D157" s="391">
        <v>88965334</v>
      </c>
      <c r="E157" s="357">
        <v>760387.47008547012</v>
      </c>
      <c r="F157" s="491">
        <v>29.712346260623267</v>
      </c>
      <c r="G157" s="495">
        <v>0.90285719176864998</v>
      </c>
    </row>
    <row r="158" spans="2:8" x14ac:dyDescent="0.25">
      <c r="B158" s="544" t="s">
        <v>23</v>
      </c>
      <c r="C158" s="491">
        <v>70</v>
      </c>
      <c r="D158" s="391">
        <v>45606028</v>
      </c>
      <c r="E158" s="357">
        <v>651514.6857142857</v>
      </c>
      <c r="F158" s="491">
        <v>30.003724376084669</v>
      </c>
      <c r="G158" s="495">
        <v>0.91738890130927431</v>
      </c>
    </row>
    <row r="159" spans="2:8" x14ac:dyDescent="0.25">
      <c r="B159" s="542" t="s">
        <v>24</v>
      </c>
      <c r="C159" s="216">
        <v>59</v>
      </c>
      <c r="D159" s="464">
        <v>44910384</v>
      </c>
      <c r="E159" s="196">
        <v>761192.94915254239</v>
      </c>
      <c r="F159" s="216">
        <v>30.576616111766047</v>
      </c>
      <c r="G159" s="463">
        <v>0.92</v>
      </c>
    </row>
    <row r="160" spans="2:8" x14ac:dyDescent="0.25">
      <c r="B160" s="542" t="s">
        <v>25</v>
      </c>
      <c r="C160" s="216">
        <v>57</v>
      </c>
      <c r="D160" s="464">
        <v>42302498</v>
      </c>
      <c r="E160" s="196">
        <v>742149.0877192982</v>
      </c>
      <c r="F160" s="216">
        <v>30.682025940879424</v>
      </c>
      <c r="G160" s="463">
        <v>0.92</v>
      </c>
    </row>
    <row r="161" spans="2:7" x14ac:dyDescent="0.25">
      <c r="B161" s="542" t="s">
        <v>26</v>
      </c>
      <c r="C161" s="330">
        <v>88</v>
      </c>
      <c r="D161" s="330">
        <v>85506282</v>
      </c>
      <c r="E161" s="330">
        <v>971662.29545454541</v>
      </c>
      <c r="F161" s="446">
        <v>39.56840616692935</v>
      </c>
      <c r="G161" s="447">
        <v>0.94369117160304083</v>
      </c>
    </row>
    <row r="162" spans="2:7" x14ac:dyDescent="0.25">
      <c r="B162" s="542" t="s">
        <v>27</v>
      </c>
      <c r="C162" s="216">
        <v>90</v>
      </c>
      <c r="D162" s="464">
        <v>74453694</v>
      </c>
      <c r="E162" s="330">
        <v>827263.26666666672</v>
      </c>
      <c r="F162" s="216">
        <v>29.815973388775042</v>
      </c>
      <c r="G162" s="463">
        <v>0.92</v>
      </c>
    </row>
    <row r="163" spans="2:7" x14ac:dyDescent="0.25">
      <c r="B163" s="542" t="s">
        <v>28</v>
      </c>
      <c r="C163" s="216">
        <v>65</v>
      </c>
      <c r="D163" s="464">
        <v>40264018</v>
      </c>
      <c r="E163" s="330">
        <v>619446.43076923082</v>
      </c>
      <c r="F163" s="216">
        <v>29.214810951058087</v>
      </c>
      <c r="G163" s="463">
        <v>0.92</v>
      </c>
    </row>
    <row r="164" spans="2:7" x14ac:dyDescent="0.25">
      <c r="B164" s="552" t="s">
        <v>29</v>
      </c>
      <c r="C164" s="216">
        <v>75</v>
      </c>
      <c r="D164" s="464">
        <v>56038983</v>
      </c>
      <c r="E164" s="330">
        <v>747186.44</v>
      </c>
      <c r="F164" s="216">
        <v>31.385664725571484</v>
      </c>
      <c r="G164" s="463">
        <v>0.91231903227080335</v>
      </c>
    </row>
    <row r="165" spans="2:7" x14ac:dyDescent="0.25">
      <c r="B165" s="552" t="s">
        <v>30</v>
      </c>
      <c r="C165" s="216">
        <v>97</v>
      </c>
      <c r="D165" s="464">
        <v>82390258</v>
      </c>
      <c r="E165" s="196">
        <v>849384.10309278348</v>
      </c>
      <c r="F165" s="216">
        <v>31.032248594245207</v>
      </c>
      <c r="G165" s="463">
        <v>0.9</v>
      </c>
    </row>
    <row r="166" spans="2:7" x14ac:dyDescent="0.25">
      <c r="B166" s="542" t="s">
        <v>31</v>
      </c>
      <c r="C166" s="491">
        <v>126</v>
      </c>
      <c r="D166" s="391">
        <v>89584778</v>
      </c>
      <c r="E166" s="357">
        <v>710990.30158730154</v>
      </c>
      <c r="F166" s="491">
        <v>30.582725895687322</v>
      </c>
      <c r="G166" s="495">
        <v>0.9</v>
      </c>
    </row>
    <row r="167" spans="2:7" x14ac:dyDescent="0.25">
      <c r="B167" s="542"/>
      <c r="C167" s="456"/>
      <c r="D167" s="456"/>
      <c r="E167" s="196"/>
      <c r="F167" s="479"/>
      <c r="G167" s="467"/>
    </row>
    <row r="168" spans="2:7" x14ac:dyDescent="0.25">
      <c r="B168" s="545" t="s">
        <v>0</v>
      </c>
      <c r="C168" s="468">
        <f>SUM(C155:C167)</f>
        <v>1135</v>
      </c>
      <c r="D168" s="468">
        <f>SUM(D155:D167)</f>
        <v>870281596</v>
      </c>
      <c r="E168" s="469">
        <f>D168/C168</f>
        <v>766767.92599118943</v>
      </c>
      <c r="F168" s="470">
        <f>(($D155*F155)+($D156*F156)+($D157*F157)+($D158*F158)+($D159*F159)+($D160*F160)+($D161*F161)+($D162*F162)+($D163*F163)+($D164*F164)+($D165*F165)+($D166*F166))/$D168</f>
        <v>31.423436428730362</v>
      </c>
      <c r="G168" s="471">
        <f>(($D155*G155)+($D156*G156)+($D157*G157)+($D158*G158)+($D159*G159)+($D160*G160)+($D161*G161)+($D162*G162)+($D163*G163)+($D164*G164)+($D165*G165)+($D166*G166))/$D168</f>
        <v>0.93623883504483552</v>
      </c>
    </row>
    <row r="169" spans="2:7" x14ac:dyDescent="0.25">
      <c r="B169" s="542"/>
      <c r="C169" s="355"/>
      <c r="D169" s="355"/>
      <c r="E169" s="93"/>
      <c r="F169" s="417"/>
      <c r="G169" s="343"/>
    </row>
    <row r="170" spans="2:7" x14ac:dyDescent="0.25">
      <c r="B170" s="554" t="s">
        <v>86</v>
      </c>
      <c r="C170" s="356"/>
      <c r="D170" s="356"/>
      <c r="E170" s="94"/>
      <c r="F170" s="417"/>
      <c r="G170" s="343"/>
    </row>
    <row r="171" spans="2:7" x14ac:dyDescent="0.25">
      <c r="B171" s="542" t="s">
        <v>20</v>
      </c>
      <c r="C171" s="357">
        <v>871</v>
      </c>
      <c r="D171" s="357">
        <v>812947574</v>
      </c>
      <c r="E171" s="357">
        <v>933349.68312284735</v>
      </c>
      <c r="F171" s="340">
        <v>55.723012548162174</v>
      </c>
      <c r="G171" s="438">
        <v>1.368764370259379</v>
      </c>
    </row>
    <row r="172" spans="2:7" x14ac:dyDescent="0.25">
      <c r="B172" s="542" t="s">
        <v>21</v>
      </c>
      <c r="C172" s="216">
        <v>629</v>
      </c>
      <c r="D172" s="464">
        <v>618022472</v>
      </c>
      <c r="E172" s="357">
        <v>982547.65023847378</v>
      </c>
      <c r="F172" s="216">
        <v>56.188289235864552</v>
      </c>
      <c r="G172" s="463">
        <v>1.3726991858477275</v>
      </c>
    </row>
    <row r="173" spans="2:7" x14ac:dyDescent="0.25">
      <c r="B173" s="542" t="s">
        <v>22</v>
      </c>
      <c r="C173" s="216">
        <v>760</v>
      </c>
      <c r="D173" s="464">
        <v>844545181</v>
      </c>
      <c r="E173" s="357">
        <v>1111243.6592105264</v>
      </c>
      <c r="F173" s="216">
        <v>55.707323583674558</v>
      </c>
      <c r="G173" s="463">
        <v>1.3552217777085391</v>
      </c>
    </row>
    <row r="174" spans="2:7" x14ac:dyDescent="0.25">
      <c r="B174" s="542" t="s">
        <v>23</v>
      </c>
      <c r="C174" s="216">
        <v>629</v>
      </c>
      <c r="D174" s="464">
        <v>686087910</v>
      </c>
      <c r="E174" s="357">
        <v>1090759.7933227345</v>
      </c>
      <c r="F174" s="216">
        <v>56.134170175072754</v>
      </c>
      <c r="G174" s="463">
        <v>1.3481238429197797</v>
      </c>
    </row>
    <row r="175" spans="2:7" x14ac:dyDescent="0.25">
      <c r="B175" s="542" t="s">
        <v>24</v>
      </c>
      <c r="C175" s="216">
        <v>595</v>
      </c>
      <c r="D175" s="464">
        <v>638317529</v>
      </c>
      <c r="E175" s="196">
        <v>1072802.5697478992</v>
      </c>
      <c r="F175" s="216">
        <v>55.86586999242504</v>
      </c>
      <c r="G175" s="463">
        <v>1.2898073350575336</v>
      </c>
    </row>
    <row r="176" spans="2:7" x14ac:dyDescent="0.25">
      <c r="B176" s="544" t="s">
        <v>25</v>
      </c>
      <c r="C176" s="491">
        <v>481</v>
      </c>
      <c r="D176" s="391">
        <v>914916908</v>
      </c>
      <c r="E176" s="357">
        <v>1902114.1538461538</v>
      </c>
      <c r="F176" s="491">
        <v>57.519464018911762</v>
      </c>
      <c r="G176" s="495">
        <v>1.2682145631633688</v>
      </c>
    </row>
    <row r="177" spans="2:7" x14ac:dyDescent="0.25">
      <c r="B177" s="542" t="s">
        <v>26</v>
      </c>
      <c r="C177" s="330">
        <v>651</v>
      </c>
      <c r="D177" s="330">
        <v>1214299206</v>
      </c>
      <c r="E177" s="330">
        <v>1865282.9585253457</v>
      </c>
      <c r="F177" s="446">
        <v>56.527857556714899</v>
      </c>
      <c r="G177" s="447">
        <v>1.3023175637323112</v>
      </c>
    </row>
    <row r="178" spans="2:7" x14ac:dyDescent="0.25">
      <c r="B178" s="542" t="s">
        <v>27</v>
      </c>
      <c r="C178" s="216">
        <v>481</v>
      </c>
      <c r="D178" s="464">
        <v>883420010</v>
      </c>
      <c r="E178" s="330">
        <v>1836632.0374220375</v>
      </c>
      <c r="F178" s="216">
        <v>55.187463279216416</v>
      </c>
      <c r="G178" s="463">
        <v>1.3045533000322236</v>
      </c>
    </row>
    <row r="179" spans="2:7" x14ac:dyDescent="0.25">
      <c r="B179" s="542" t="s">
        <v>28</v>
      </c>
      <c r="C179" s="216">
        <v>669</v>
      </c>
      <c r="D179" s="464">
        <v>1265385195</v>
      </c>
      <c r="E179" s="330">
        <v>1891457.6905829597</v>
      </c>
      <c r="F179" s="216">
        <v>56.529770684570082</v>
      </c>
      <c r="G179" s="463">
        <v>1.3014493274121166</v>
      </c>
    </row>
    <row r="180" spans="2:7" x14ac:dyDescent="0.25">
      <c r="B180" s="552" t="s">
        <v>29</v>
      </c>
      <c r="C180" s="216">
        <v>458</v>
      </c>
      <c r="D180" s="464">
        <v>834845905</v>
      </c>
      <c r="E180" s="330">
        <v>1822807.652838428</v>
      </c>
      <c r="F180" s="216">
        <v>56.744698947765698</v>
      </c>
      <c r="G180" s="463">
        <v>1.3049660846572637</v>
      </c>
    </row>
    <row r="181" spans="2:7" x14ac:dyDescent="0.25">
      <c r="B181" s="552" t="s">
        <v>30</v>
      </c>
      <c r="C181" s="216">
        <v>416</v>
      </c>
      <c r="D181" s="464">
        <v>746223665</v>
      </c>
      <c r="E181" s="196">
        <v>1793806.8870192308</v>
      </c>
      <c r="F181" s="216">
        <v>56.82869210533547</v>
      </c>
      <c r="G181" s="463">
        <v>1.3040669921262815</v>
      </c>
    </row>
    <row r="182" spans="2:7" x14ac:dyDescent="0.25">
      <c r="B182" s="542" t="s">
        <v>31</v>
      </c>
      <c r="C182" s="491">
        <v>1020</v>
      </c>
      <c r="D182" s="464">
        <v>2123432195</v>
      </c>
      <c r="E182" s="196">
        <v>2081796.2696078431</v>
      </c>
      <c r="F182" s="216">
        <v>56.795339264411972</v>
      </c>
      <c r="G182" s="463">
        <v>1.2</v>
      </c>
    </row>
    <row r="183" spans="2:7" x14ac:dyDescent="0.25">
      <c r="B183" s="542"/>
      <c r="C183" s="456"/>
      <c r="D183" s="456"/>
      <c r="E183" s="196"/>
      <c r="F183" s="479"/>
      <c r="G183" s="467"/>
    </row>
    <row r="184" spans="2:7" x14ac:dyDescent="0.25">
      <c r="B184" s="545" t="s">
        <v>0</v>
      </c>
      <c r="C184" s="468">
        <f>SUM(C171:C183)</f>
        <v>7660</v>
      </c>
      <c r="D184" s="468">
        <f>SUM(D171:D183)</f>
        <v>11582443750</v>
      </c>
      <c r="E184" s="469">
        <f>D184/C184</f>
        <v>1512068.3746736292</v>
      </c>
      <c r="F184" s="470">
        <f>(($D171*F171)+($D172*F172)+($D173*F173)+($D174*F174)+($D175*F175)+($D176*F176)+($D177*F177)+($D178*F178)+($D179*F179)+($D180*F180)+($D181*F181)+($D182*F182))/$D184</f>
        <v>56.39396762785919</v>
      </c>
      <c r="G184" s="471">
        <f>(($D171*G171)+($D172*G172)+($D173*G173)+($D174*G174)+($D175*G175)+($D176*G176)+($D177*G177)+($D178*G178)+($D179*G179)+($D180*G180)+($D181*G181)+($D182*G182))/$D184</f>
        <v>1.2955455922347996</v>
      </c>
    </row>
    <row r="185" spans="2:7" x14ac:dyDescent="0.25">
      <c r="B185" s="555"/>
      <c r="C185" s="496"/>
      <c r="D185" s="497"/>
      <c r="E185" s="498"/>
      <c r="F185" s="499"/>
      <c r="G185" s="500"/>
    </row>
    <row r="186" spans="2:7" x14ac:dyDescent="0.25">
      <c r="B186" s="556" t="s">
        <v>135</v>
      </c>
      <c r="C186" s="373">
        <f>SUM(C24,C40,C56,C72,C88,C104,C120,C136, C152,C168,C184)</f>
        <v>101085</v>
      </c>
      <c r="D186" s="374">
        <f>SUM(D24,D40,D56,D72,D88,D104,D120,D136, D152,D168,D184)</f>
        <v>144733975683</v>
      </c>
      <c r="E186" s="323">
        <f>D186/C186</f>
        <v>1431804.676094376</v>
      </c>
      <c r="F186" s="419">
        <f>(($D24*F24)+($D40*F40)+($D56*F56)+($D72*F72)+($D88*F88)+($D104*F104)+($D120*F120)+($D136*F136)+($D152*F152)+($D168*F168)+($D184*F184))/$D186</f>
        <v>53.867397451417801</v>
      </c>
      <c r="G186" s="280">
        <f>(($D24*G24)+($D40*G40)+($D56*G56)+($D72*G72)+($D88*G88)+($D104*G104)+($D120*G120)+($D136*G136)+($D152*G152)+($D168*G168)+($D184*G184))/$D186</f>
        <v>1.290795217080833</v>
      </c>
    </row>
    <row r="187" spans="2:7" x14ac:dyDescent="0.25">
      <c r="B187" s="557"/>
      <c r="C187" s="375"/>
      <c r="D187" s="376"/>
      <c r="E187" s="327"/>
      <c r="F187" s="354"/>
      <c r="G187" s="342"/>
    </row>
    <row r="188" spans="2:7" ht="9.6" customHeight="1" x14ac:dyDescent="0.25">
      <c r="B188" s="284"/>
      <c r="C188" s="348"/>
      <c r="D188" s="348"/>
      <c r="E188" s="348"/>
      <c r="F188" s="404"/>
      <c r="G188" s="399"/>
    </row>
    <row r="189" spans="2:7" ht="4.2" customHeight="1" x14ac:dyDescent="0.25">
      <c r="B189" s="558"/>
      <c r="C189" s="348"/>
      <c r="D189" s="348"/>
      <c r="E189" s="348"/>
      <c r="F189" s="404"/>
      <c r="G189" s="399"/>
    </row>
    <row r="190" spans="2:7" x14ac:dyDescent="0.25">
      <c r="B190" s="541" t="s">
        <v>133</v>
      </c>
      <c r="C190" s="348"/>
      <c r="D190" s="348"/>
      <c r="E190" s="348"/>
      <c r="F190" s="404"/>
      <c r="G190" s="399"/>
    </row>
    <row r="191" spans="2:7" x14ac:dyDescent="0.25">
      <c r="B191" s="559" t="s">
        <v>7</v>
      </c>
      <c r="C191" s="349" t="s">
        <v>51</v>
      </c>
      <c r="D191" s="349" t="s">
        <v>3</v>
      </c>
      <c r="E191" s="350" t="s">
        <v>11</v>
      </c>
      <c r="F191" s="405" t="s">
        <v>13</v>
      </c>
      <c r="G191" s="394" t="s">
        <v>15</v>
      </c>
    </row>
    <row r="192" spans="2:7" x14ac:dyDescent="0.25">
      <c r="B192" s="560"/>
      <c r="C192" s="351" t="s">
        <v>9</v>
      </c>
      <c r="D192" s="351" t="s">
        <v>50</v>
      </c>
      <c r="E192" s="352" t="s">
        <v>52</v>
      </c>
      <c r="F192" s="406" t="s">
        <v>52</v>
      </c>
      <c r="G192" s="395" t="s">
        <v>60</v>
      </c>
    </row>
    <row r="193" spans="2:7" x14ac:dyDescent="0.25">
      <c r="B193" s="561"/>
      <c r="C193" s="353" t="s">
        <v>4</v>
      </c>
      <c r="D193" s="353" t="s">
        <v>5</v>
      </c>
      <c r="E193" s="354" t="s">
        <v>6</v>
      </c>
      <c r="F193" s="407" t="s">
        <v>17</v>
      </c>
      <c r="G193" s="396" t="s">
        <v>18</v>
      </c>
    </row>
    <row r="194" spans="2:7" x14ac:dyDescent="0.25">
      <c r="B194" s="542"/>
      <c r="C194" s="355"/>
      <c r="D194" s="355"/>
      <c r="E194" s="93"/>
      <c r="F194" s="417"/>
      <c r="G194" s="399"/>
    </row>
    <row r="195" spans="2:7" x14ac:dyDescent="0.25">
      <c r="B195" s="543" t="s">
        <v>19</v>
      </c>
      <c r="C195" s="356"/>
      <c r="D195" s="356"/>
      <c r="E195" s="94"/>
      <c r="F195" s="417"/>
      <c r="G195" s="399"/>
    </row>
    <row r="196" spans="2:7" x14ac:dyDescent="0.25">
      <c r="B196" s="542" t="s">
        <v>20</v>
      </c>
      <c r="C196" s="377">
        <v>41</v>
      </c>
      <c r="D196" s="377">
        <v>296637805</v>
      </c>
      <c r="E196" s="378">
        <v>7235068.4146341467</v>
      </c>
      <c r="F196" s="377">
        <v>360</v>
      </c>
      <c r="G196" s="438">
        <v>4.4512545491308533</v>
      </c>
    </row>
    <row r="197" spans="2:7" x14ac:dyDescent="0.25">
      <c r="B197" s="542" t="s">
        <v>21</v>
      </c>
      <c r="C197" s="216">
        <v>22</v>
      </c>
      <c r="D197" s="464">
        <v>208702733</v>
      </c>
      <c r="E197" s="378">
        <v>9486487.8636363633</v>
      </c>
      <c r="F197" s="462">
        <v>358.74351698115998</v>
      </c>
      <c r="G197" s="501">
        <v>4.3876424118864952</v>
      </c>
    </row>
    <row r="198" spans="2:7" x14ac:dyDescent="0.25">
      <c r="B198" s="542" t="s">
        <v>22</v>
      </c>
      <c r="C198" s="491">
        <v>32</v>
      </c>
      <c r="D198" s="391">
        <v>201313574</v>
      </c>
      <c r="E198" s="378">
        <v>6291049.1875</v>
      </c>
      <c r="F198" s="520">
        <v>359.52479997200783</v>
      </c>
      <c r="G198" s="521">
        <v>4.485471327844655</v>
      </c>
    </row>
    <row r="199" spans="2:7" x14ac:dyDescent="0.25">
      <c r="B199" s="542" t="s">
        <v>23</v>
      </c>
      <c r="C199" s="491">
        <v>40</v>
      </c>
      <c r="D199" s="391">
        <v>287057533</v>
      </c>
      <c r="E199" s="378">
        <v>7176438.3250000002</v>
      </c>
      <c r="F199" s="520">
        <v>359.37920033612215</v>
      </c>
      <c r="G199" s="521">
        <v>4.4309153587458407</v>
      </c>
    </row>
    <row r="200" spans="2:7" x14ac:dyDescent="0.25">
      <c r="B200" s="542" t="s">
        <v>24</v>
      </c>
      <c r="C200" s="216">
        <v>33</v>
      </c>
      <c r="D200" s="464">
        <v>247786311</v>
      </c>
      <c r="E200" s="196">
        <v>7508676.0909090908</v>
      </c>
      <c r="F200" s="462">
        <v>356.89097386820532</v>
      </c>
      <c r="G200" s="501">
        <v>4.4618481274027664</v>
      </c>
    </row>
    <row r="201" spans="2:7" x14ac:dyDescent="0.25">
      <c r="B201" s="542" t="s">
        <v>25</v>
      </c>
      <c r="C201" s="216">
        <v>39</v>
      </c>
      <c r="D201" s="464">
        <v>275151655</v>
      </c>
      <c r="E201" s="196">
        <v>7055170.641025641</v>
      </c>
      <c r="F201" s="462">
        <v>358.60783501374908</v>
      </c>
      <c r="G201" s="501">
        <v>4.3707456254273209</v>
      </c>
    </row>
    <row r="202" spans="2:7" x14ac:dyDescent="0.25">
      <c r="B202" s="542" t="s">
        <v>26</v>
      </c>
      <c r="C202" s="330">
        <v>52</v>
      </c>
      <c r="D202" s="330">
        <v>375351534</v>
      </c>
      <c r="E202" s="281">
        <v>7218298.730769231</v>
      </c>
      <c r="F202" s="330">
        <v>359.62345144964826</v>
      </c>
      <c r="G202" s="447">
        <v>4.2892338332101714</v>
      </c>
    </row>
    <row r="203" spans="2:7" x14ac:dyDescent="0.25">
      <c r="B203" s="542" t="s">
        <v>27</v>
      </c>
      <c r="C203" s="216">
        <v>48</v>
      </c>
      <c r="D203" s="464">
        <v>332714271</v>
      </c>
      <c r="E203" s="196">
        <v>6931547.3125</v>
      </c>
      <c r="F203" s="462">
        <v>359.83745021865923</v>
      </c>
      <c r="G203" s="501">
        <v>4.2624479743024422</v>
      </c>
    </row>
    <row r="204" spans="2:7" x14ac:dyDescent="0.25">
      <c r="B204" s="542" t="s">
        <v>28</v>
      </c>
      <c r="C204" s="216">
        <v>36</v>
      </c>
      <c r="D204" s="464">
        <v>231178508</v>
      </c>
      <c r="E204" s="196">
        <v>6421625.222222222</v>
      </c>
      <c r="F204" s="462">
        <v>359.72992288712237</v>
      </c>
      <c r="G204" s="501">
        <v>4.2495286581286793</v>
      </c>
    </row>
    <row r="205" spans="2:7" x14ac:dyDescent="0.25">
      <c r="B205" s="552" t="s">
        <v>29</v>
      </c>
      <c r="C205" s="216">
        <v>30</v>
      </c>
      <c r="D205" s="464">
        <v>203700834</v>
      </c>
      <c r="E205" s="196">
        <v>6790027.7999999998</v>
      </c>
      <c r="F205" s="462">
        <v>356.6850783733168</v>
      </c>
      <c r="G205" s="501">
        <v>4.1419069277175069</v>
      </c>
    </row>
    <row r="206" spans="2:7" x14ac:dyDescent="0.25">
      <c r="B206" s="552" t="s">
        <v>30</v>
      </c>
      <c r="C206" s="216">
        <v>33</v>
      </c>
      <c r="D206" s="464">
        <v>242430094</v>
      </c>
      <c r="E206" s="196">
        <v>7346366.4848484844</v>
      </c>
      <c r="F206" s="462">
        <v>358.47499601266497</v>
      </c>
      <c r="G206" s="501">
        <v>4.0003412471706552</v>
      </c>
    </row>
    <row r="207" spans="2:7" x14ac:dyDescent="0.25">
      <c r="B207" s="544" t="s">
        <v>31</v>
      </c>
      <c r="C207" s="491">
        <v>12</v>
      </c>
      <c r="D207" s="377">
        <v>96517079</v>
      </c>
      <c r="E207" s="357">
        <v>8043089.916666667</v>
      </c>
      <c r="F207" s="520">
        <v>360</v>
      </c>
      <c r="G207" s="521">
        <v>3.9387948444433305</v>
      </c>
    </row>
    <row r="208" spans="2:7" x14ac:dyDescent="0.25">
      <c r="B208" s="542"/>
      <c r="C208" s="356"/>
      <c r="D208" s="356"/>
      <c r="E208" s="196"/>
      <c r="F208" s="417"/>
      <c r="G208" s="502"/>
    </row>
    <row r="209" spans="2:7" x14ac:dyDescent="0.25">
      <c r="B209" s="545" t="s">
        <v>0</v>
      </c>
      <c r="C209" s="468">
        <f>SUM(C196:C207)</f>
        <v>418</v>
      </c>
      <c r="D209" s="468">
        <f>SUM(D196:D207)</f>
        <v>2998541931</v>
      </c>
      <c r="E209" s="469">
        <f>D209/C209</f>
        <v>7173545.2894736845</v>
      </c>
      <c r="F209" s="470">
        <f>(($D196*F196)+($D197*F197)+($D198*F198)+($D199*F199)+($D200*F200)+($D201*F201)+($D202*F202)+($D203*F203)+($D204*F204)+($D205*F205)+($D206*F206)+($D207*F207))/$D209</f>
        <v>359.0020658530521</v>
      </c>
      <c r="G209" s="471">
        <f>(($D196*G196)+($D197*G197)+($D198*G198)+($D199*G199)+($D200*G200)+($D201*G201)+($D202*G202)+($D203*G203)+($D204*G204)+($D205*G205)+($D206*G206)+($D207*G207))/$D209</f>
        <v>4.3099152030423848</v>
      </c>
    </row>
    <row r="210" spans="2:7" x14ac:dyDescent="0.25">
      <c r="B210" s="548"/>
      <c r="C210" s="480"/>
      <c r="D210" s="480"/>
      <c r="E210" s="503"/>
      <c r="F210" s="504"/>
      <c r="G210" s="505"/>
    </row>
    <row r="211" spans="2:7" x14ac:dyDescent="0.25">
      <c r="B211" s="543" t="s">
        <v>85</v>
      </c>
      <c r="C211" s="356"/>
      <c r="D211" s="356"/>
      <c r="E211" s="94"/>
      <c r="F211" s="417"/>
      <c r="G211" s="399"/>
    </row>
    <row r="212" spans="2:7" x14ac:dyDescent="0.25">
      <c r="B212" s="542" t="s">
        <v>20</v>
      </c>
      <c r="C212" s="216">
        <v>1</v>
      </c>
      <c r="D212" s="216">
        <v>11509268</v>
      </c>
      <c r="E212" s="216">
        <v>11509268</v>
      </c>
      <c r="F212" s="216">
        <v>240</v>
      </c>
      <c r="G212" s="506">
        <v>3.9505773518811895</v>
      </c>
    </row>
    <row r="213" spans="2:7" x14ac:dyDescent="0.25">
      <c r="B213" s="544" t="s">
        <v>21</v>
      </c>
      <c r="C213" s="491">
        <v>0</v>
      </c>
      <c r="D213" s="491">
        <v>0</v>
      </c>
      <c r="E213" s="491">
        <v>0</v>
      </c>
      <c r="F213" s="491">
        <v>0</v>
      </c>
      <c r="G213" s="528">
        <v>0</v>
      </c>
    </row>
    <row r="214" spans="2:7" x14ac:dyDescent="0.25">
      <c r="B214" s="542" t="s">
        <v>22</v>
      </c>
      <c r="C214" s="216">
        <v>1</v>
      </c>
      <c r="D214" s="464">
        <v>6214855</v>
      </c>
      <c r="E214" s="378">
        <v>6214855</v>
      </c>
      <c r="F214" s="462">
        <v>228</v>
      </c>
      <c r="G214" s="501">
        <v>3.9505773518811895</v>
      </c>
    </row>
    <row r="215" spans="2:7" x14ac:dyDescent="0.25">
      <c r="B215" s="542" t="s">
        <v>23</v>
      </c>
      <c r="C215" s="216">
        <v>3</v>
      </c>
      <c r="D215" s="216">
        <v>26942497</v>
      </c>
      <c r="E215" s="216">
        <v>8980832.333333334</v>
      </c>
      <c r="F215" s="216">
        <v>337.8211358806127</v>
      </c>
      <c r="G215" s="506">
        <v>3.9505773518811895</v>
      </c>
    </row>
    <row r="216" spans="2:7" x14ac:dyDescent="0.25">
      <c r="B216" s="542" t="s">
        <v>24</v>
      </c>
      <c r="C216" s="491">
        <v>0</v>
      </c>
      <c r="D216" s="491">
        <v>0</v>
      </c>
      <c r="E216" s="491">
        <v>0</v>
      </c>
      <c r="F216" s="491">
        <v>0</v>
      </c>
      <c r="G216" s="528">
        <v>0</v>
      </c>
    </row>
    <row r="217" spans="2:7" x14ac:dyDescent="0.25">
      <c r="B217" s="542" t="s">
        <v>25</v>
      </c>
      <c r="C217" s="216">
        <v>1</v>
      </c>
      <c r="D217" s="216">
        <v>6963297</v>
      </c>
      <c r="E217" s="378">
        <v>6963297</v>
      </c>
      <c r="F217" s="216">
        <v>360</v>
      </c>
      <c r="G217" s="506">
        <v>3.9505773518811895</v>
      </c>
    </row>
    <row r="218" spans="2:7" x14ac:dyDescent="0.25">
      <c r="B218" s="542" t="s">
        <v>26</v>
      </c>
      <c r="C218" s="216">
        <v>1</v>
      </c>
      <c r="D218" s="464">
        <v>9884888</v>
      </c>
      <c r="E218" s="196">
        <v>9884888</v>
      </c>
      <c r="F218" s="462">
        <v>240</v>
      </c>
      <c r="G218" s="501">
        <v>3.9505773518811895</v>
      </c>
    </row>
    <row r="219" spans="2:7" x14ac:dyDescent="0.25">
      <c r="B219" s="542" t="s">
        <v>27</v>
      </c>
      <c r="C219" s="216">
        <v>0</v>
      </c>
      <c r="D219" s="216">
        <v>0</v>
      </c>
      <c r="E219" s="216">
        <v>0</v>
      </c>
      <c r="F219" s="216">
        <v>0</v>
      </c>
      <c r="G219" s="216">
        <v>0</v>
      </c>
    </row>
    <row r="220" spans="2:7" x14ac:dyDescent="0.25">
      <c r="B220" s="552" t="s">
        <v>28</v>
      </c>
      <c r="C220" s="216">
        <v>0</v>
      </c>
      <c r="D220" s="216">
        <v>0</v>
      </c>
      <c r="E220" s="216">
        <v>0</v>
      </c>
      <c r="F220" s="216">
        <v>0</v>
      </c>
      <c r="G220" s="216">
        <v>0</v>
      </c>
    </row>
    <row r="221" spans="2:7" x14ac:dyDescent="0.25">
      <c r="B221" s="552" t="s">
        <v>29</v>
      </c>
      <c r="C221" s="216">
        <v>0</v>
      </c>
      <c r="D221" s="216">
        <v>0</v>
      </c>
      <c r="E221" s="216">
        <v>0</v>
      </c>
      <c r="F221" s="216">
        <v>0</v>
      </c>
      <c r="G221" s="216">
        <v>0</v>
      </c>
    </row>
    <row r="222" spans="2:7" x14ac:dyDescent="0.25">
      <c r="B222" s="562" t="s">
        <v>30</v>
      </c>
      <c r="C222" s="491">
        <v>1</v>
      </c>
      <c r="D222" s="491">
        <v>7766785</v>
      </c>
      <c r="E222" s="491">
        <v>7766785</v>
      </c>
      <c r="F222" s="491">
        <v>360</v>
      </c>
      <c r="G222" s="528">
        <v>3.4320314467991335</v>
      </c>
    </row>
    <row r="223" spans="2:7" x14ac:dyDescent="0.25">
      <c r="B223" s="552" t="s">
        <v>31</v>
      </c>
      <c r="C223" s="216">
        <v>0</v>
      </c>
      <c r="D223" s="216">
        <v>0</v>
      </c>
      <c r="E223" s="216">
        <v>0</v>
      </c>
      <c r="F223" s="216">
        <v>0</v>
      </c>
      <c r="G223" s="216">
        <v>0</v>
      </c>
    </row>
    <row r="224" spans="2:7" x14ac:dyDescent="0.25">
      <c r="B224" s="552"/>
      <c r="C224" s="216"/>
      <c r="D224" s="507"/>
      <c r="E224" s="196"/>
      <c r="F224" s="508"/>
      <c r="G224" s="501"/>
    </row>
    <row r="225" spans="2:8" x14ac:dyDescent="0.25">
      <c r="B225" s="545" t="s">
        <v>0</v>
      </c>
      <c r="C225" s="468">
        <f>SUM(C212:C223)</f>
        <v>8</v>
      </c>
      <c r="D225" s="468">
        <f>SUM(D212:D223)</f>
        <v>69281590</v>
      </c>
      <c r="E225" s="469">
        <f>D225/C225</f>
        <v>8660198.75</v>
      </c>
      <c r="F225" s="470">
        <f>(($D212*F212)+($D213*F213)+($D214*F214)+($D215*F215)+($D216*F216)+($D217*F217)+($D218*F218)+($D219*F219)+($D220*F220)+($D221*F221)+($D222*F222)+(D223*F223))/$D225</f>
        <v>302.47802973344</v>
      </c>
      <c r="G225" s="471">
        <f>(($D212*G212)+($D213*G213)+($D214*G214)+($D215*G215)+($D216*G216)+($D217*G217)+($D218*G218)+($D219*G219)+($D220*G220)+($D221*G221)+($D222*G222)+($D223*G223))/$D225</f>
        <v>3.8924459701186933</v>
      </c>
      <c r="H225" s="530"/>
    </row>
    <row r="226" spans="2:8" x14ac:dyDescent="0.25">
      <c r="B226" s="548"/>
      <c r="C226" s="480"/>
      <c r="D226" s="480"/>
      <c r="E226" s="503"/>
      <c r="F226" s="504"/>
      <c r="G226" s="505"/>
    </row>
    <row r="227" spans="2:8" x14ac:dyDescent="0.25">
      <c r="B227" s="543" t="str">
        <f>+B252</f>
        <v>PENTA</v>
      </c>
      <c r="C227" s="356"/>
      <c r="D227" s="356"/>
      <c r="E227" s="94"/>
      <c r="F227" s="417"/>
      <c r="G227" s="399"/>
    </row>
    <row r="228" spans="2:8" x14ac:dyDescent="0.25">
      <c r="B228" s="542" t="str">
        <f t="shared" ref="B228:B239" si="1">+B253</f>
        <v>Enero</v>
      </c>
      <c r="C228" s="216">
        <v>5</v>
      </c>
      <c r="D228" s="216">
        <v>27593325</v>
      </c>
      <c r="E228" s="216">
        <v>5518665</v>
      </c>
      <c r="F228" s="216">
        <v>360</v>
      </c>
      <c r="G228" s="506">
        <v>5.5532670947423792</v>
      </c>
    </row>
    <row r="229" spans="2:8" x14ac:dyDescent="0.25">
      <c r="B229" s="542" t="str">
        <f t="shared" si="1"/>
        <v>Febrero</v>
      </c>
      <c r="C229" s="491">
        <v>4</v>
      </c>
      <c r="D229" s="491">
        <v>24591778</v>
      </c>
      <c r="E229" s="491">
        <v>6147944.5</v>
      </c>
      <c r="F229" s="491">
        <v>360</v>
      </c>
      <c r="G229" s="528">
        <v>5.4750334989194274</v>
      </c>
    </row>
    <row r="230" spans="2:8" x14ac:dyDescent="0.25">
      <c r="B230" s="542" t="str">
        <f t="shared" si="1"/>
        <v>Marzo</v>
      </c>
      <c r="C230" s="216">
        <v>11</v>
      </c>
      <c r="D230" s="464">
        <v>54434106</v>
      </c>
      <c r="E230" s="378">
        <v>4948555.0909090908</v>
      </c>
      <c r="F230" s="462">
        <v>352.54920736642578</v>
      </c>
      <c r="G230" s="501">
        <v>5.5750499055857894</v>
      </c>
    </row>
    <row r="231" spans="2:8" x14ac:dyDescent="0.25">
      <c r="B231" s="542" t="str">
        <f t="shared" si="1"/>
        <v>Abril</v>
      </c>
      <c r="C231" s="216">
        <v>17</v>
      </c>
      <c r="D231" s="216">
        <v>82104362</v>
      </c>
      <c r="E231" s="216">
        <v>4829668.3529411769</v>
      </c>
      <c r="F231" s="216">
        <v>327.7006580478635</v>
      </c>
      <c r="G231" s="506">
        <v>5.5404750901045361</v>
      </c>
    </row>
    <row r="232" spans="2:8" x14ac:dyDescent="0.25">
      <c r="B232" s="542" t="str">
        <f t="shared" si="1"/>
        <v>Mayo</v>
      </c>
      <c r="C232" s="216">
        <v>21</v>
      </c>
      <c r="D232" s="216">
        <v>119973083</v>
      </c>
      <c r="E232" s="378">
        <v>5713003.9523809524</v>
      </c>
      <c r="F232" s="216">
        <v>335.17915497762112</v>
      </c>
      <c r="G232" s="506">
        <v>5.3578394955114357</v>
      </c>
    </row>
    <row r="233" spans="2:8" x14ac:dyDescent="0.25">
      <c r="B233" s="542" t="str">
        <f t="shared" si="1"/>
        <v>Junio</v>
      </c>
      <c r="C233" s="216">
        <v>20</v>
      </c>
      <c r="D233" s="216">
        <v>105028300</v>
      </c>
      <c r="E233" s="378">
        <v>5251415</v>
      </c>
      <c r="F233" s="216">
        <v>330.17383040570968</v>
      </c>
      <c r="G233" s="506">
        <v>5.2928082989645802</v>
      </c>
    </row>
    <row r="234" spans="2:8" x14ac:dyDescent="0.25">
      <c r="B234" s="542" t="str">
        <f t="shared" si="1"/>
        <v>Julio</v>
      </c>
      <c r="C234" s="216">
        <v>24</v>
      </c>
      <c r="D234" s="464">
        <v>124509007</v>
      </c>
      <c r="E234" s="196">
        <v>5187875.291666667</v>
      </c>
      <c r="F234" s="462">
        <v>330.73522223175388</v>
      </c>
      <c r="G234" s="501">
        <v>5.2178261825525416</v>
      </c>
    </row>
    <row r="235" spans="2:8" x14ac:dyDescent="0.25">
      <c r="B235" s="542" t="str">
        <f t="shared" si="1"/>
        <v>Agosto</v>
      </c>
      <c r="C235" s="216">
        <v>30</v>
      </c>
      <c r="D235" s="464">
        <v>158366093</v>
      </c>
      <c r="E235" s="196">
        <v>5278869.7666666666</v>
      </c>
      <c r="F235" s="462">
        <v>328.43859512275776</v>
      </c>
      <c r="G235" s="501">
        <v>5.1115617598149852</v>
      </c>
    </row>
    <row r="236" spans="2:8" x14ac:dyDescent="0.25">
      <c r="B236" s="542" t="str">
        <f t="shared" si="1"/>
        <v>Septiembre</v>
      </c>
      <c r="C236" s="216">
        <v>21</v>
      </c>
      <c r="D236" s="464">
        <v>109285767</v>
      </c>
      <c r="E236" s="196">
        <v>5204084.1428571427</v>
      </c>
      <c r="F236" s="462">
        <v>341.84922671586321</v>
      </c>
      <c r="G236" s="501">
        <v>4.9162577253806106</v>
      </c>
    </row>
    <row r="237" spans="2:8" x14ac:dyDescent="0.25">
      <c r="B237" s="552" t="str">
        <f t="shared" si="1"/>
        <v>Octubre</v>
      </c>
      <c r="C237" s="216">
        <v>20</v>
      </c>
      <c r="D237" s="464">
        <v>110361376</v>
      </c>
      <c r="E237" s="196">
        <v>5518068.7999999998</v>
      </c>
      <c r="F237" s="462">
        <v>338.1569053651524</v>
      </c>
      <c r="G237" s="501">
        <v>4.7352330972711378</v>
      </c>
    </row>
    <row r="238" spans="2:8" x14ac:dyDescent="0.25">
      <c r="B238" s="552" t="str">
        <f t="shared" si="1"/>
        <v>Noviembre</v>
      </c>
      <c r="C238" s="216">
        <v>19</v>
      </c>
      <c r="D238" s="216">
        <v>109000002</v>
      </c>
      <c r="E238" s="216">
        <v>5736842.2105263155</v>
      </c>
      <c r="F238" s="216">
        <v>344.05672410905095</v>
      </c>
      <c r="G238" s="506">
        <v>4.4931901950885482</v>
      </c>
    </row>
    <row r="239" spans="2:8" x14ac:dyDescent="0.25">
      <c r="B239" s="544" t="str">
        <f t="shared" si="1"/>
        <v>Diciembre</v>
      </c>
      <c r="C239" s="216">
        <v>23</v>
      </c>
      <c r="D239" s="464">
        <v>131194775</v>
      </c>
      <c r="E239" s="196">
        <v>5704120.6521739131</v>
      </c>
      <c r="F239" s="462">
        <v>362.07270635587429</v>
      </c>
      <c r="G239" s="501">
        <v>4.431596197188151</v>
      </c>
    </row>
    <row r="240" spans="2:8" x14ac:dyDescent="0.25">
      <c r="B240" s="543"/>
      <c r="C240" s="216"/>
      <c r="D240" s="507"/>
      <c r="E240" s="196"/>
      <c r="F240" s="508"/>
      <c r="G240" s="501"/>
    </row>
    <row r="241" spans="1:7" x14ac:dyDescent="0.25">
      <c r="B241" s="545" t="s">
        <v>0</v>
      </c>
      <c r="C241" s="468">
        <f>SUM(C228:C239)</f>
        <v>215</v>
      </c>
      <c r="D241" s="468">
        <f>SUM(D228:D239)</f>
        <v>1156441974</v>
      </c>
      <c r="E241" s="469">
        <f>D241/C241</f>
        <v>5378799.8790697679</v>
      </c>
      <c r="F241" s="470">
        <f>(($D228*F228)+($D229*F229)+($D230*F230)+($D231*F231)+($D232*F232)+($D233*F233)+($D234*F234)+($D235*F235)+($D236*F236)+($D237*F237)+($D238*F238)+(D239*F239))/$D241</f>
        <v>339.5320053749623</v>
      </c>
      <c r="G241" s="471">
        <f>(($D228*G228)+($D229*G229)+($D230*G230)+($D231*G231)+($D232*G232)+($D233*G233)+($D234*G234)+($D235*G235)+($D236*G236)+($D237*G237)+($D238*G238)+($D239*G239))/$D241</f>
        <v>5.0457554448525199</v>
      </c>
    </row>
    <row r="242" spans="1:7" x14ac:dyDescent="0.25">
      <c r="B242" s="563"/>
      <c r="C242" s="381"/>
      <c r="D242" s="432"/>
      <c r="E242" s="101"/>
      <c r="F242" s="350"/>
      <c r="G242" s="341"/>
    </row>
    <row r="243" spans="1:7" x14ac:dyDescent="0.25">
      <c r="B243" s="564" t="s">
        <v>135</v>
      </c>
      <c r="C243" s="374">
        <f>+C209+C225+C241</f>
        <v>641</v>
      </c>
      <c r="D243" s="373">
        <f>+D209+D225+D241</f>
        <v>4224265495</v>
      </c>
      <c r="E243" s="102">
        <f>D243/C243</f>
        <v>6590117.7769110762</v>
      </c>
      <c r="F243" s="422">
        <f>+(($D209*F209)+(D225*F225)+(D241*F241))/$D243</f>
        <v>352.74486674943239</v>
      </c>
      <c r="G243" s="280">
        <f>(+($D209*G209)+(D225*G225)+(D241*G241))/$D243</f>
        <v>4.5045132013281242</v>
      </c>
    </row>
    <row r="244" spans="1:7" x14ac:dyDescent="0.25">
      <c r="B244" s="565"/>
      <c r="C244" s="376"/>
      <c r="D244" s="433"/>
      <c r="E244" s="103"/>
      <c r="F244" s="354"/>
      <c r="G244" s="342"/>
    </row>
    <row r="245" spans="1:7" ht="7.2" customHeight="1" x14ac:dyDescent="0.25">
      <c r="B245" s="566"/>
      <c r="C245" s="383"/>
      <c r="D245" s="383"/>
      <c r="E245" s="314"/>
      <c r="F245" s="423"/>
      <c r="G245" s="403"/>
    </row>
    <row r="246" spans="1:7" ht="4.95" customHeight="1" x14ac:dyDescent="0.25">
      <c r="B246" s="566"/>
    </row>
    <row r="247" spans="1:7" x14ac:dyDescent="0.25">
      <c r="B247" s="300" t="s">
        <v>121</v>
      </c>
      <c r="C247" s="384"/>
      <c r="D247" s="384"/>
      <c r="E247" s="384"/>
      <c r="F247" s="384"/>
      <c r="G247" s="440"/>
    </row>
    <row r="248" spans="1:7" x14ac:dyDescent="0.25">
      <c r="B248" s="331" t="s">
        <v>7</v>
      </c>
      <c r="C248" s="385" t="s">
        <v>123</v>
      </c>
      <c r="D248" s="385" t="s">
        <v>3</v>
      </c>
      <c r="E248" s="386" t="s">
        <v>134</v>
      </c>
      <c r="F248" s="386" t="s">
        <v>124</v>
      </c>
      <c r="G248" s="344" t="s">
        <v>15</v>
      </c>
    </row>
    <row r="249" spans="1:7" x14ac:dyDescent="0.25">
      <c r="B249" s="332"/>
      <c r="C249" s="387" t="s">
        <v>125</v>
      </c>
      <c r="D249" s="387" t="s">
        <v>126</v>
      </c>
      <c r="E249" s="388" t="s">
        <v>12</v>
      </c>
      <c r="F249" s="388" t="s">
        <v>127</v>
      </c>
      <c r="G249" s="345" t="s">
        <v>16</v>
      </c>
    </row>
    <row r="250" spans="1:7" x14ac:dyDescent="0.25">
      <c r="B250" s="333"/>
      <c r="C250" s="389" t="s">
        <v>4</v>
      </c>
      <c r="D250" s="389" t="s">
        <v>5</v>
      </c>
      <c r="E250" s="390" t="s">
        <v>6</v>
      </c>
      <c r="F250" s="390" t="s">
        <v>17</v>
      </c>
      <c r="G250" s="346" t="s">
        <v>18</v>
      </c>
    </row>
    <row r="251" spans="1:7" x14ac:dyDescent="0.25">
      <c r="A251" s="445"/>
      <c r="C251" s="380"/>
      <c r="D251" s="380"/>
      <c r="E251" s="391"/>
      <c r="F251" s="380"/>
      <c r="G251" s="441"/>
    </row>
    <row r="252" spans="1:7" x14ac:dyDescent="0.25">
      <c r="B252" s="543" t="s">
        <v>2</v>
      </c>
      <c r="C252" s="377"/>
      <c r="D252" s="377"/>
      <c r="E252" s="378"/>
      <c r="F252" s="377"/>
      <c r="G252" s="438"/>
    </row>
    <row r="253" spans="1:7" x14ac:dyDescent="0.25">
      <c r="B253" s="542" t="s">
        <v>20</v>
      </c>
      <c r="C253" s="356">
        <v>3</v>
      </c>
      <c r="D253" s="356">
        <v>270056128</v>
      </c>
      <c r="E253" s="94">
        <v>90018709.333333328</v>
      </c>
      <c r="F253" s="417">
        <v>25</v>
      </c>
      <c r="G253" s="399">
        <v>0.85</v>
      </c>
    </row>
    <row r="254" spans="1:7" x14ac:dyDescent="0.25">
      <c r="B254" s="542" t="s">
        <v>21</v>
      </c>
      <c r="C254" s="216">
        <v>7</v>
      </c>
      <c r="D254" s="464">
        <v>850915338</v>
      </c>
      <c r="E254" s="378">
        <v>121559334</v>
      </c>
      <c r="F254" s="462">
        <v>45.923790028097955</v>
      </c>
      <c r="G254" s="501">
        <v>0.85165865027573406</v>
      </c>
    </row>
    <row r="255" spans="1:7" x14ac:dyDescent="0.25">
      <c r="B255" s="542" t="s">
        <v>22</v>
      </c>
      <c r="C255" s="216">
        <v>10</v>
      </c>
      <c r="D255" s="464">
        <v>947647050</v>
      </c>
      <c r="E255" s="378">
        <v>94764705</v>
      </c>
      <c r="F255" s="462">
        <v>37.428045049050702</v>
      </c>
      <c r="G255" s="501">
        <v>0.896554710849361</v>
      </c>
    </row>
    <row r="256" spans="1:7" x14ac:dyDescent="0.25">
      <c r="B256" s="542" t="s">
        <v>23</v>
      </c>
      <c r="C256" s="216">
        <v>4</v>
      </c>
      <c r="D256" s="464">
        <v>340349820</v>
      </c>
      <c r="E256" s="378">
        <v>85087455</v>
      </c>
      <c r="F256" s="462">
        <v>89.6118997359834</v>
      </c>
      <c r="G256" s="501">
        <v>0.89185692996693811</v>
      </c>
    </row>
    <row r="257" spans="2:7" x14ac:dyDescent="0.25">
      <c r="B257" s="542" t="s">
        <v>24</v>
      </c>
      <c r="C257" s="491">
        <v>4</v>
      </c>
      <c r="D257" s="391">
        <v>476971828</v>
      </c>
      <c r="E257" s="357">
        <v>119242957</v>
      </c>
      <c r="F257" s="520">
        <v>75.374124205088279</v>
      </c>
      <c r="G257" s="521">
        <v>0.89516453892115411</v>
      </c>
    </row>
    <row r="258" spans="2:7" x14ac:dyDescent="0.25">
      <c r="B258" s="542" t="s">
        <v>25</v>
      </c>
      <c r="C258" s="216">
        <v>1</v>
      </c>
      <c r="D258" s="464">
        <v>136090726</v>
      </c>
      <c r="E258" s="196">
        <v>136090726</v>
      </c>
      <c r="F258" s="462">
        <v>86</v>
      </c>
      <c r="G258" s="501">
        <v>0.89</v>
      </c>
    </row>
    <row r="259" spans="2:7" x14ac:dyDescent="0.25">
      <c r="B259" s="542" t="s">
        <v>26</v>
      </c>
      <c r="C259" s="330">
        <v>8</v>
      </c>
      <c r="D259" s="330">
        <v>685711448</v>
      </c>
      <c r="E259" s="281">
        <v>85713931</v>
      </c>
      <c r="F259" s="330">
        <v>22.046243969081292</v>
      </c>
      <c r="G259" s="447">
        <v>0.83357913578249021</v>
      </c>
    </row>
    <row r="260" spans="2:7" x14ac:dyDescent="0.25">
      <c r="B260" s="542" t="s">
        <v>27</v>
      </c>
      <c r="C260" s="216">
        <v>0</v>
      </c>
      <c r="D260" s="216">
        <v>0</v>
      </c>
      <c r="E260" s="216">
        <v>0</v>
      </c>
      <c r="F260" s="216">
        <v>0</v>
      </c>
      <c r="G260" s="216">
        <v>0</v>
      </c>
    </row>
    <row r="261" spans="2:7" x14ac:dyDescent="0.25">
      <c r="B261" s="542" t="s">
        <v>28</v>
      </c>
      <c r="C261" s="216">
        <v>1</v>
      </c>
      <c r="D261" s="464">
        <v>134957722</v>
      </c>
      <c r="E261" s="196">
        <v>134957722</v>
      </c>
      <c r="F261" s="462">
        <v>85</v>
      </c>
      <c r="G261" s="501">
        <v>0.89</v>
      </c>
    </row>
    <row r="262" spans="2:7" x14ac:dyDescent="0.25">
      <c r="B262" s="552" t="s">
        <v>29</v>
      </c>
      <c r="C262" s="216">
        <v>0</v>
      </c>
      <c r="D262" s="216">
        <v>0</v>
      </c>
      <c r="E262" s="216">
        <v>0</v>
      </c>
      <c r="F262" s="216">
        <v>0</v>
      </c>
      <c r="G262" s="216">
        <v>0</v>
      </c>
    </row>
    <row r="263" spans="2:7" x14ac:dyDescent="0.25">
      <c r="B263" s="552" t="s">
        <v>30</v>
      </c>
      <c r="C263" s="462">
        <v>1</v>
      </c>
      <c r="D263" s="462">
        <v>141002016</v>
      </c>
      <c r="E263" s="462">
        <v>141002016</v>
      </c>
      <c r="F263" s="462">
        <v>85</v>
      </c>
      <c r="G263" s="495">
        <v>0.78</v>
      </c>
    </row>
    <row r="264" spans="2:7" x14ac:dyDescent="0.25">
      <c r="B264" s="544" t="s">
        <v>31</v>
      </c>
      <c r="C264" s="491">
        <v>3</v>
      </c>
      <c r="D264" s="391">
        <v>334277773</v>
      </c>
      <c r="E264" s="357">
        <v>111425924.33333333</v>
      </c>
      <c r="F264" s="520">
        <v>42.513991353532198</v>
      </c>
      <c r="G264" s="521">
        <v>0.87088151888579202</v>
      </c>
    </row>
    <row r="265" spans="2:7" x14ac:dyDescent="0.25">
      <c r="B265" s="542"/>
      <c r="C265" s="513"/>
      <c r="D265" s="514"/>
      <c r="E265" s="456"/>
      <c r="F265" s="462"/>
      <c r="G265" s="501"/>
    </row>
    <row r="266" spans="2:7" x14ac:dyDescent="0.25">
      <c r="B266" s="550" t="s">
        <v>0</v>
      </c>
      <c r="C266" s="468">
        <f>SUM(C253:C264)</f>
        <v>42</v>
      </c>
      <c r="D266" s="468">
        <f>SUM(D252:D264)</f>
        <v>4317979849</v>
      </c>
      <c r="E266" s="468">
        <f>IFERROR(D266/C266,"")</f>
        <v>102809044.02380952</v>
      </c>
      <c r="F266" s="533">
        <f>IFERROR((($D253*F253)+($D254*F254)+($D255*F255)+($D256*F256)+($D257*F257)+($D258*F258)+($D259*F259)+($D260*F260)+($D261*F261)+($D262*F262)+($D263*F263)+(D264*F264))/$D266,"")</f>
        <v>49.151963778652643</v>
      </c>
      <c r="G266" s="471">
        <f>IFERROR((($D253*G253)+($D254*G254)+($D255*G255)+($D256*G256)+($D257*G257)+($D258*G258)+($D259*G259)+($D260*G260)+($D261*G261)+($D262*G262)+($D263*G263)+($D264*G264))/$D266,"")</f>
        <v>0.86806610248495375</v>
      </c>
    </row>
    <row r="267" spans="2:7" x14ac:dyDescent="0.25">
      <c r="B267" s="567"/>
      <c r="C267" s="534"/>
      <c r="D267" s="534"/>
      <c r="E267" s="534"/>
      <c r="F267" s="534"/>
      <c r="G267" s="534"/>
    </row>
    <row r="268" spans="2:7" x14ac:dyDescent="0.25">
      <c r="B268" s="568" t="s">
        <v>155</v>
      </c>
      <c r="C268" s="569">
        <v>0</v>
      </c>
      <c r="D268" s="569">
        <v>0</v>
      </c>
      <c r="E268" s="569">
        <v>0</v>
      </c>
      <c r="F268" s="569">
        <v>0</v>
      </c>
      <c r="G268" s="569">
        <v>0</v>
      </c>
    </row>
    <row r="269" spans="2:7" x14ac:dyDescent="0.25">
      <c r="B269" s="552" t="s">
        <v>20</v>
      </c>
      <c r="C269" s="569">
        <v>0</v>
      </c>
      <c r="D269" s="569">
        <v>0</v>
      </c>
      <c r="E269" s="569">
        <v>0</v>
      </c>
      <c r="F269" s="569">
        <v>0</v>
      </c>
      <c r="G269" s="569">
        <v>0</v>
      </c>
    </row>
    <row r="270" spans="2:7" x14ac:dyDescent="0.25">
      <c r="B270" s="552" t="s">
        <v>21</v>
      </c>
      <c r="C270" s="336">
        <v>0</v>
      </c>
      <c r="D270" s="336">
        <v>0</v>
      </c>
      <c r="E270" s="336">
        <v>0</v>
      </c>
      <c r="F270" s="336">
        <v>0</v>
      </c>
      <c r="G270" s="336">
        <v>0</v>
      </c>
    </row>
    <row r="271" spans="2:7" x14ac:dyDescent="0.25">
      <c r="B271" s="552" t="s">
        <v>22</v>
      </c>
      <c r="C271" s="216">
        <v>0</v>
      </c>
      <c r="D271" s="216">
        <v>0</v>
      </c>
      <c r="E271" s="216">
        <v>0</v>
      </c>
      <c r="F271" s="216">
        <v>0</v>
      </c>
      <c r="G271" s="216">
        <v>0</v>
      </c>
    </row>
    <row r="272" spans="2:7" x14ac:dyDescent="0.25">
      <c r="B272" s="552" t="s">
        <v>23</v>
      </c>
      <c r="C272" s="216">
        <v>0</v>
      </c>
      <c r="D272" s="216">
        <v>0</v>
      </c>
      <c r="E272" s="216">
        <v>0</v>
      </c>
      <c r="F272" s="216">
        <v>0</v>
      </c>
      <c r="G272" s="216">
        <v>0</v>
      </c>
    </row>
    <row r="273" spans="2:7" x14ac:dyDescent="0.25">
      <c r="B273" s="552" t="s">
        <v>24</v>
      </c>
      <c r="C273" s="216">
        <v>0</v>
      </c>
      <c r="D273" s="216">
        <v>0</v>
      </c>
      <c r="E273" s="216">
        <v>0</v>
      </c>
      <c r="F273" s="216">
        <v>0</v>
      </c>
      <c r="G273" s="216">
        <v>0</v>
      </c>
    </row>
    <row r="274" spans="2:7" x14ac:dyDescent="0.25">
      <c r="B274" s="552" t="s">
        <v>25</v>
      </c>
      <c r="C274" s="216">
        <v>0</v>
      </c>
      <c r="D274" s="216">
        <v>0</v>
      </c>
      <c r="E274" s="216">
        <v>0</v>
      </c>
      <c r="F274" s="216">
        <v>0</v>
      </c>
      <c r="G274" s="216">
        <v>0</v>
      </c>
    </row>
    <row r="275" spans="2:7" x14ac:dyDescent="0.25">
      <c r="B275" s="552" t="s">
        <v>26</v>
      </c>
      <c r="C275" s="216">
        <v>0</v>
      </c>
      <c r="D275" s="216">
        <v>0</v>
      </c>
      <c r="E275" s="216">
        <v>0</v>
      </c>
      <c r="F275" s="216">
        <v>0</v>
      </c>
      <c r="G275" s="216">
        <v>0</v>
      </c>
    </row>
    <row r="276" spans="2:7" x14ac:dyDescent="0.25">
      <c r="B276" s="552" t="s">
        <v>27</v>
      </c>
      <c r="C276" s="216">
        <v>0</v>
      </c>
      <c r="D276" s="216">
        <v>0</v>
      </c>
      <c r="E276" s="216">
        <v>0</v>
      </c>
      <c r="F276" s="216">
        <v>0</v>
      </c>
      <c r="G276" s="216">
        <v>0</v>
      </c>
    </row>
    <row r="277" spans="2:7" x14ac:dyDescent="0.25">
      <c r="B277" s="552" t="s">
        <v>28</v>
      </c>
      <c r="C277" s="216">
        <v>0</v>
      </c>
      <c r="D277" s="216">
        <v>0</v>
      </c>
      <c r="E277" s="216">
        <v>0</v>
      </c>
      <c r="F277" s="216">
        <v>0</v>
      </c>
      <c r="G277" s="216">
        <v>0</v>
      </c>
    </row>
    <row r="278" spans="2:7" x14ac:dyDescent="0.25">
      <c r="B278" s="552" t="s">
        <v>29</v>
      </c>
      <c r="C278" s="216">
        <v>2</v>
      </c>
      <c r="D278" s="216">
        <v>561307000</v>
      </c>
      <c r="E278" s="216">
        <v>280653500</v>
      </c>
      <c r="F278" s="216">
        <v>231</v>
      </c>
      <c r="G278" s="506">
        <v>4.2394100401856356</v>
      </c>
    </row>
    <row r="279" spans="2:7" x14ac:dyDescent="0.25">
      <c r="B279" s="552" t="s">
        <v>30</v>
      </c>
      <c r="C279" s="216">
        <v>0</v>
      </c>
      <c r="D279" s="216">
        <v>0</v>
      </c>
      <c r="E279" s="216">
        <v>0</v>
      </c>
      <c r="F279" s="216">
        <v>0</v>
      </c>
      <c r="G279" s="216">
        <v>0</v>
      </c>
    </row>
    <row r="280" spans="2:7" x14ac:dyDescent="0.25">
      <c r="B280" s="552" t="s">
        <v>31</v>
      </c>
      <c r="C280" s="216">
        <v>0</v>
      </c>
      <c r="D280" s="216">
        <v>0</v>
      </c>
      <c r="E280" s="216">
        <v>0</v>
      </c>
      <c r="F280" s="216">
        <v>0</v>
      </c>
      <c r="G280" s="216">
        <v>0</v>
      </c>
    </row>
    <row r="281" spans="2:7" x14ac:dyDescent="0.25">
      <c r="B281" s="552"/>
      <c r="C281" s="216"/>
      <c r="D281" s="216"/>
      <c r="E281" s="216"/>
      <c r="F281" s="216"/>
      <c r="G281" s="216"/>
    </row>
    <row r="282" spans="2:7" x14ac:dyDescent="0.25">
      <c r="B282" s="550" t="s">
        <v>0</v>
      </c>
      <c r="C282" s="524">
        <f>SUM(C269:C280)</f>
        <v>2</v>
      </c>
      <c r="D282" s="524">
        <f>SUM(D268:D280)</f>
        <v>561307000</v>
      </c>
      <c r="E282" s="515">
        <f>IFERROR(D282/C282,"")</f>
        <v>280653500</v>
      </c>
      <c r="F282" s="470">
        <f>IFERROR((($D269*F269)+($D270*F270)+($D271*F271)+($D272*F272)+($D273*F273)+($D274*F274)+($D275*F275)+($D276*F276)+($D277*F277)+($D278*F278)+($D279*F279)+(D280*F280))/$D282,"")</f>
        <v>231</v>
      </c>
      <c r="G282" s="471">
        <f>IFERROR((($D269*G269)+($D270*G270)+($D271*G271)+($D272*G272)+($D273*G273)+($D274*G274)+($D275*G275)+($D276*G276)+($D277*G277)+($D278*G278)+($D279*G279)+($D280*G280))/$D282,"")</f>
        <v>4.2394100401856356</v>
      </c>
    </row>
    <row r="283" spans="2:7" x14ac:dyDescent="0.25">
      <c r="B283" s="563"/>
      <c r="C283" s="432"/>
      <c r="D283" s="381"/>
      <c r="E283" s="531"/>
      <c r="F283" s="350"/>
      <c r="G283" s="341"/>
    </row>
    <row r="284" spans="2:7" x14ac:dyDescent="0.25">
      <c r="B284" s="564" t="s">
        <v>135</v>
      </c>
      <c r="C284" s="373">
        <f>+C266+C282</f>
        <v>44</v>
      </c>
      <c r="D284" s="374">
        <f>+D266+D282</f>
        <v>4879286849</v>
      </c>
      <c r="E284" s="373">
        <f>IFERROR(D284/C284,"")</f>
        <v>110892882.93181819</v>
      </c>
      <c r="F284" s="422">
        <f>IFERROR((($D266*F266)+(D282*F282))/$D284,"")</f>
        <v>70.071532319333002</v>
      </c>
      <c r="G284" s="280">
        <f>IFERROR((+($D266*G266)+(D282*G282))/$D284,"")</f>
        <v>1.255901253440834</v>
      </c>
    </row>
    <row r="285" spans="2:7" x14ac:dyDescent="0.25">
      <c r="B285" s="565"/>
      <c r="C285" s="433"/>
      <c r="D285" s="376"/>
      <c r="E285" s="532"/>
      <c r="F285" s="354"/>
      <c r="G285" s="342"/>
    </row>
    <row r="286" spans="2:7" ht="6.75" customHeight="1" x14ac:dyDescent="0.25">
      <c r="B286" s="570"/>
      <c r="C286" s="384"/>
      <c r="D286" s="384"/>
      <c r="E286" s="384"/>
      <c r="F286" s="384"/>
      <c r="G286" s="440"/>
    </row>
    <row r="287" spans="2:7" x14ac:dyDescent="0.25">
      <c r="B287" s="284" t="s">
        <v>128</v>
      </c>
      <c r="C287" s="392"/>
      <c r="D287" s="392"/>
      <c r="E287" s="392"/>
      <c r="F287" s="392"/>
      <c r="G287" s="442"/>
    </row>
    <row r="288" spans="2:7" x14ac:dyDescent="0.25">
      <c r="B288" s="284" t="s">
        <v>129</v>
      </c>
      <c r="C288" s="392"/>
      <c r="D288" s="392"/>
      <c r="E288" s="392"/>
      <c r="F288" s="392"/>
      <c r="G288" s="442"/>
    </row>
    <row r="289" spans="2:7" x14ac:dyDescent="0.25">
      <c r="B289" s="284" t="s">
        <v>130</v>
      </c>
      <c r="C289" s="392"/>
      <c r="D289" s="392"/>
      <c r="E289" s="392"/>
      <c r="F289" s="392"/>
      <c r="G289" s="442"/>
    </row>
    <row r="290" spans="2:7" x14ac:dyDescent="0.25">
      <c r="B290" s="284" t="s">
        <v>131</v>
      </c>
      <c r="C290" s="392"/>
      <c r="D290" s="392"/>
      <c r="E290" s="392"/>
      <c r="F290" s="392"/>
      <c r="G290" s="442"/>
    </row>
    <row r="291" spans="2:7" x14ac:dyDescent="0.25">
      <c r="B291" s="284" t="s">
        <v>132</v>
      </c>
    </row>
    <row r="292" spans="2:7" x14ac:dyDescent="0.25">
      <c r="B292" s="605"/>
      <c r="C292" s="605"/>
      <c r="D292" s="605"/>
      <c r="E292" s="605"/>
      <c r="F292" s="605"/>
      <c r="G292" s="605"/>
    </row>
  </sheetData>
  <mergeCells count="3">
    <mergeCell ref="B6:B8"/>
    <mergeCell ref="H49:M50"/>
    <mergeCell ref="B292:G29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2"/>
  <sheetViews>
    <sheetView showGridLines="0" topLeftCell="A244" zoomScaleNormal="100" workbookViewId="0">
      <selection activeCell="E229" sqref="E229:E239"/>
    </sheetView>
  </sheetViews>
  <sheetFormatPr baseColWidth="10" defaultRowHeight="13.2" x14ac:dyDescent="0.25"/>
  <cols>
    <col min="1" max="1" width="1.33203125" customWidth="1"/>
    <col min="2" max="2" width="19.5546875" customWidth="1"/>
    <col min="3" max="3" width="11.6640625" style="347" customWidth="1"/>
    <col min="4" max="4" width="15.5546875" style="347" bestFit="1" customWidth="1"/>
    <col min="5" max="6" width="13.6640625" style="347" customWidth="1"/>
    <col min="7" max="7" width="12.6640625" style="437" bestFit="1" customWidth="1"/>
  </cols>
  <sheetData>
    <row r="1" spans="2:7" ht="4.2" customHeight="1" x14ac:dyDescent="0.25"/>
    <row r="2" spans="2:7" x14ac:dyDescent="0.25">
      <c r="B2" s="11" t="s">
        <v>156</v>
      </c>
      <c r="C2" s="348"/>
      <c r="D2" s="348"/>
      <c r="E2" s="348"/>
      <c r="F2" s="404"/>
      <c r="G2" s="393"/>
    </row>
    <row r="3" spans="2:7" x14ac:dyDescent="0.25">
      <c r="B3" s="240" t="s">
        <v>157</v>
      </c>
      <c r="C3" s="348"/>
      <c r="D3" s="348"/>
      <c r="E3" s="348"/>
      <c r="F3" s="404"/>
      <c r="G3" s="393"/>
    </row>
    <row r="4" spans="2:7" ht="4.95" customHeight="1" x14ac:dyDescent="0.25">
      <c r="B4" s="1"/>
      <c r="C4" s="348"/>
      <c r="D4" s="348"/>
      <c r="E4" s="348"/>
      <c r="F4" s="404"/>
      <c r="G4" s="393"/>
    </row>
    <row r="5" spans="2:7" x14ac:dyDescent="0.25">
      <c r="B5" s="128" t="s">
        <v>120</v>
      </c>
      <c r="C5" s="348"/>
      <c r="D5" s="348"/>
      <c r="E5" s="348"/>
      <c r="F5" s="404"/>
      <c r="G5" s="393"/>
    </row>
    <row r="6" spans="2:7" x14ac:dyDescent="0.25">
      <c r="B6" s="604" t="s">
        <v>7</v>
      </c>
      <c r="C6" s="349" t="s">
        <v>51</v>
      </c>
      <c r="D6" s="349" t="s">
        <v>3</v>
      </c>
      <c r="E6" s="350" t="s">
        <v>11</v>
      </c>
      <c r="F6" s="405" t="s">
        <v>13</v>
      </c>
      <c r="G6" s="341" t="s">
        <v>15</v>
      </c>
    </row>
    <row r="7" spans="2:7" x14ac:dyDescent="0.25">
      <c r="B7" s="604"/>
      <c r="C7" s="351" t="s">
        <v>9</v>
      </c>
      <c r="D7" s="351" t="s">
        <v>50</v>
      </c>
      <c r="E7" s="352" t="s">
        <v>52</v>
      </c>
      <c r="F7" s="406" t="s">
        <v>52</v>
      </c>
      <c r="G7" s="448" t="s">
        <v>16</v>
      </c>
    </row>
    <row r="8" spans="2:7" x14ac:dyDescent="0.25">
      <c r="B8" s="604"/>
      <c r="C8" s="353" t="s">
        <v>4</v>
      </c>
      <c r="D8" s="353" t="s">
        <v>5</v>
      </c>
      <c r="E8" s="354" t="s">
        <v>6</v>
      </c>
      <c r="F8" s="407" t="s">
        <v>17</v>
      </c>
      <c r="G8" s="342" t="s">
        <v>18</v>
      </c>
    </row>
    <row r="9" spans="2:7" x14ac:dyDescent="0.25">
      <c r="B9" s="7"/>
      <c r="C9" s="355"/>
      <c r="D9" s="355"/>
      <c r="E9" s="93"/>
      <c r="F9" s="408"/>
      <c r="G9" s="424"/>
    </row>
    <row r="10" spans="2:7" x14ac:dyDescent="0.25">
      <c r="B10" s="9" t="s">
        <v>19</v>
      </c>
      <c r="C10" s="336"/>
      <c r="D10" s="356"/>
      <c r="E10" s="94"/>
      <c r="F10" s="408"/>
      <c r="G10" s="343"/>
    </row>
    <row r="11" spans="2:7" x14ac:dyDescent="0.25">
      <c r="B11" s="7" t="s">
        <v>20</v>
      </c>
      <c r="C11" s="357">
        <v>1640</v>
      </c>
      <c r="D11" s="357">
        <v>2245870652</v>
      </c>
      <c r="E11" s="357">
        <v>1369433.324390244</v>
      </c>
      <c r="F11" s="340">
        <v>54.251951156891472</v>
      </c>
      <c r="G11" s="443">
        <v>1.2216351358644495</v>
      </c>
    </row>
    <row r="12" spans="2:7" x14ac:dyDescent="0.25">
      <c r="B12" s="7" t="s">
        <v>21</v>
      </c>
      <c r="C12" s="216">
        <v>1275</v>
      </c>
      <c r="D12" s="464">
        <v>1748127967</v>
      </c>
      <c r="E12" s="357">
        <v>1371080.7584313725</v>
      </c>
      <c r="F12" s="340">
        <v>54.155627449555013</v>
      </c>
      <c r="G12" s="443">
        <v>1.1362510887511017</v>
      </c>
    </row>
    <row r="13" spans="2:7" x14ac:dyDescent="0.25">
      <c r="B13" s="7" t="s">
        <v>22</v>
      </c>
      <c r="C13" s="216">
        <v>1435</v>
      </c>
      <c r="D13" s="464">
        <v>2072745473</v>
      </c>
      <c r="E13" s="357">
        <v>1444421.9324041812</v>
      </c>
      <c r="F13" s="216">
        <v>55.19773864535658</v>
      </c>
      <c r="G13" s="465">
        <v>1.0605433535688151</v>
      </c>
    </row>
    <row r="14" spans="2:7" x14ac:dyDescent="0.25">
      <c r="B14" s="7" t="s">
        <v>23</v>
      </c>
      <c r="C14" s="216">
        <v>1348</v>
      </c>
      <c r="D14" s="464">
        <v>2088978882</v>
      </c>
      <c r="E14" s="357">
        <v>1549687.5979228488</v>
      </c>
      <c r="F14" s="216">
        <v>54.877362506530119</v>
      </c>
      <c r="G14" s="463">
        <v>1.0530247252207503</v>
      </c>
    </row>
    <row r="15" spans="2:7" x14ac:dyDescent="0.25">
      <c r="B15" s="7" t="s">
        <v>24</v>
      </c>
      <c r="C15" s="216">
        <v>1331</v>
      </c>
      <c r="D15" s="464">
        <v>2083602407</v>
      </c>
      <c r="E15" s="196">
        <v>1565441.3275732533</v>
      </c>
      <c r="F15" s="216">
        <v>55.518181639823766</v>
      </c>
      <c r="G15" s="463">
        <v>1.0360786241451103</v>
      </c>
    </row>
    <row r="16" spans="2:7" x14ac:dyDescent="0.25">
      <c r="B16" s="7" t="s">
        <v>25</v>
      </c>
      <c r="C16" s="216">
        <v>1279</v>
      </c>
      <c r="D16" s="464">
        <v>1831998226</v>
      </c>
      <c r="E16" s="196">
        <v>1432367.6512900703</v>
      </c>
      <c r="F16" s="216">
        <v>55.072646181154106</v>
      </c>
      <c r="G16" s="463">
        <v>1.0150299959952036</v>
      </c>
    </row>
    <row r="17" spans="2:7" x14ac:dyDescent="0.25">
      <c r="B17" s="7" t="s">
        <v>26</v>
      </c>
      <c r="C17" s="330">
        <v>1580</v>
      </c>
      <c r="D17" s="330">
        <v>2253107140</v>
      </c>
      <c r="E17" s="330">
        <v>1426017.1772151899</v>
      </c>
      <c r="F17" s="446">
        <v>55.399470967900797</v>
      </c>
      <c r="G17" s="447">
        <v>1.015186085336359</v>
      </c>
    </row>
    <row r="18" spans="2:7" x14ac:dyDescent="0.25">
      <c r="B18" s="7" t="s">
        <v>27</v>
      </c>
      <c r="C18" s="216">
        <v>1758</v>
      </c>
      <c r="D18" s="464">
        <v>2667937767</v>
      </c>
      <c r="E18" s="330">
        <v>1517598.2747440273</v>
      </c>
      <c r="F18" s="216">
        <v>54.805963523811087</v>
      </c>
      <c r="G18" s="463">
        <v>0.96826246560645501</v>
      </c>
    </row>
    <row r="19" spans="2:7" x14ac:dyDescent="0.25">
      <c r="B19" s="7" t="s">
        <v>28</v>
      </c>
      <c r="C19" s="216">
        <v>1333</v>
      </c>
      <c r="D19" s="464">
        <v>1965560096</v>
      </c>
      <c r="E19" s="330">
        <v>1474538.7066766692</v>
      </c>
      <c r="F19" s="216">
        <v>54.98244287820544</v>
      </c>
      <c r="G19" s="463">
        <v>0.98842495170903188</v>
      </c>
    </row>
    <row r="20" spans="2:7" x14ac:dyDescent="0.25">
      <c r="B20" s="7" t="s">
        <v>29</v>
      </c>
      <c r="C20" s="216">
        <v>1733</v>
      </c>
      <c r="D20" s="464">
        <v>2610613239</v>
      </c>
      <c r="E20" s="330">
        <v>1506412.7172533181</v>
      </c>
      <c r="F20" s="216">
        <v>55.099398047601795</v>
      </c>
      <c r="G20" s="463">
        <v>0.99134026977559508</v>
      </c>
    </row>
    <row r="21" spans="2:7" x14ac:dyDescent="0.25">
      <c r="B21" s="7" t="s">
        <v>30</v>
      </c>
      <c r="C21" s="216">
        <v>1823</v>
      </c>
      <c r="D21" s="464">
        <v>2750234948</v>
      </c>
      <c r="E21" s="330">
        <v>1508631.3483269336</v>
      </c>
      <c r="F21" s="216">
        <v>55.33032967371048</v>
      </c>
      <c r="G21" s="463">
        <v>0.9886088333715698</v>
      </c>
    </row>
    <row r="22" spans="2:7" x14ac:dyDescent="0.25">
      <c r="B22" s="233" t="s">
        <v>31</v>
      </c>
      <c r="C22" s="491">
        <v>1834</v>
      </c>
      <c r="D22" s="391">
        <v>2588484443</v>
      </c>
      <c r="E22" s="357">
        <v>1411387.3735005453</v>
      </c>
      <c r="F22" s="491">
        <v>54.709241481811759</v>
      </c>
      <c r="G22" s="495">
        <v>0.98988746592980781</v>
      </c>
    </row>
    <row r="23" spans="2:7" x14ac:dyDescent="0.25">
      <c r="B23" s="7"/>
      <c r="C23" s="456"/>
      <c r="D23" s="456"/>
      <c r="E23" s="196"/>
      <c r="F23" s="466"/>
      <c r="G23" s="467"/>
    </row>
    <row r="24" spans="2:7" x14ac:dyDescent="0.25">
      <c r="B24" s="29" t="s">
        <v>0</v>
      </c>
      <c r="C24" s="468">
        <f>SUM(C11:C23)</f>
        <v>18369</v>
      </c>
      <c r="D24" s="468">
        <f>SUM(D11:D23)</f>
        <v>26907261240</v>
      </c>
      <c r="E24" s="469">
        <f>D24/C24</f>
        <v>1464819.0560182917</v>
      </c>
      <c r="F24" s="470">
        <f>(($D11*F11)+($D12*F12)+($D13*F13)+($D14*F14)+($D15*F15)+($D16*F16)+($D17*F17)+($D18*F18)+($D19*F19)+($D20*F20)+($D21*F21)+($D22*F22))/$D24</f>
        <v>54.96185300953357</v>
      </c>
      <c r="G24" s="471">
        <f>(($D11*G11)+($D12*G12)+($D13*G13)+($D14*G14)+($D15*G15)+($D16*G16)+($D17*G17)+($D18*G18)+($D19*G19)+($D20*G20)+($D21*G21)+($D22*G22))/$D24</f>
        <v>1.0342507561278653</v>
      </c>
    </row>
    <row r="25" spans="2:7" x14ac:dyDescent="0.25">
      <c r="B25" s="9"/>
      <c r="C25" s="472"/>
      <c r="D25" s="472"/>
      <c r="E25" s="473"/>
      <c r="F25" s="474"/>
      <c r="G25" s="475"/>
    </row>
    <row r="26" spans="2:7" x14ac:dyDescent="0.25">
      <c r="B26" s="9" t="s">
        <v>81</v>
      </c>
      <c r="C26" s="472"/>
      <c r="D26" s="472"/>
      <c r="E26" s="476"/>
      <c r="F26" s="474"/>
      <c r="G26" s="475"/>
    </row>
    <row r="27" spans="2:7" x14ac:dyDescent="0.25">
      <c r="B27" s="7" t="s">
        <v>20</v>
      </c>
      <c r="C27" s="337">
        <v>425</v>
      </c>
      <c r="D27" s="337">
        <v>556886440</v>
      </c>
      <c r="E27" s="337">
        <v>1310321.0352941176</v>
      </c>
      <c r="F27" s="340">
        <v>44.816248953736419</v>
      </c>
      <c r="G27" s="438">
        <v>0.97959726785590251</v>
      </c>
    </row>
    <row r="28" spans="2:7" x14ac:dyDescent="0.25">
      <c r="B28" s="7" t="s">
        <v>21</v>
      </c>
      <c r="C28" s="477">
        <v>279</v>
      </c>
      <c r="D28" s="478">
        <v>361028717</v>
      </c>
      <c r="E28" s="337">
        <v>1294009.7383512545</v>
      </c>
      <c r="F28" s="216">
        <v>44.598200023517798</v>
      </c>
      <c r="G28" s="463">
        <v>0.97952876643328068</v>
      </c>
    </row>
    <row r="29" spans="2:7" x14ac:dyDescent="0.25">
      <c r="B29" s="7" t="s">
        <v>22</v>
      </c>
      <c r="C29" s="522">
        <v>256</v>
      </c>
      <c r="D29" s="523">
        <v>373770960</v>
      </c>
      <c r="E29" s="337">
        <v>1460042.8125</v>
      </c>
      <c r="F29" s="522">
        <v>46.05895013352562</v>
      </c>
      <c r="G29" s="495">
        <v>0.97885302563366616</v>
      </c>
    </row>
    <row r="30" spans="2:7" x14ac:dyDescent="0.25">
      <c r="B30" s="7" t="s">
        <v>23</v>
      </c>
      <c r="C30" s="216">
        <v>265</v>
      </c>
      <c r="D30" s="464">
        <v>379084690</v>
      </c>
      <c r="E30" s="337">
        <v>1430508.2641509434</v>
      </c>
      <c r="F30" s="216">
        <v>45.551334033036262</v>
      </c>
      <c r="G30" s="463">
        <v>0.97983912494593228</v>
      </c>
    </row>
    <row r="31" spans="2:7" x14ac:dyDescent="0.25">
      <c r="B31" s="7" t="s">
        <v>24</v>
      </c>
      <c r="C31" s="216">
        <v>248</v>
      </c>
      <c r="D31" s="464">
        <v>346609738</v>
      </c>
      <c r="E31" s="337">
        <v>1397619.9112903227</v>
      </c>
      <c r="F31" s="216">
        <v>45.020070117014427</v>
      </c>
      <c r="G31" s="463">
        <v>0.97215797159743966</v>
      </c>
    </row>
    <row r="32" spans="2:7" x14ac:dyDescent="0.25">
      <c r="B32" s="7" t="s">
        <v>25</v>
      </c>
      <c r="C32" s="216">
        <v>277</v>
      </c>
      <c r="D32" s="464">
        <v>377002976</v>
      </c>
      <c r="E32" s="337">
        <v>1361021.5740072201</v>
      </c>
      <c r="F32" s="216">
        <v>45.753902581925509</v>
      </c>
      <c r="G32" s="463">
        <v>0.97862697715150126</v>
      </c>
    </row>
    <row r="33" spans="2:7" x14ac:dyDescent="0.25">
      <c r="B33" s="7" t="s">
        <v>26</v>
      </c>
      <c r="C33" s="330">
        <v>251</v>
      </c>
      <c r="D33" s="330">
        <v>344564708</v>
      </c>
      <c r="E33" s="330">
        <v>1372767.7609561754</v>
      </c>
      <c r="F33" s="446">
        <v>45.707615531536099</v>
      </c>
      <c r="G33" s="447">
        <v>0.97895979506409581</v>
      </c>
    </row>
    <row r="34" spans="2:7" x14ac:dyDescent="0.25">
      <c r="B34" s="7" t="s">
        <v>27</v>
      </c>
      <c r="C34" s="216">
        <v>299</v>
      </c>
      <c r="D34" s="464">
        <v>413425986</v>
      </c>
      <c r="E34" s="196">
        <v>1382695.6053511705</v>
      </c>
      <c r="F34" s="216">
        <v>44.957823451862069</v>
      </c>
      <c r="G34" s="463">
        <v>0.97892783785971305</v>
      </c>
    </row>
    <row r="35" spans="2:7" x14ac:dyDescent="0.25">
      <c r="B35" s="7" t="s">
        <v>28</v>
      </c>
      <c r="C35" s="330">
        <v>227</v>
      </c>
      <c r="D35" s="330">
        <v>302900583</v>
      </c>
      <c r="E35" s="330">
        <v>1334363.8017621145</v>
      </c>
      <c r="F35" s="446">
        <v>44.488328142306678</v>
      </c>
      <c r="G35" s="447">
        <v>0.93403591009265241</v>
      </c>
    </row>
    <row r="36" spans="2:7" x14ac:dyDescent="0.25">
      <c r="B36" s="7" t="s">
        <v>29</v>
      </c>
      <c r="C36" s="330">
        <v>342</v>
      </c>
      <c r="D36" s="330">
        <v>445714300</v>
      </c>
      <c r="E36" s="330">
        <v>1303258.1871345029</v>
      </c>
      <c r="F36" s="446">
        <v>44.123557155334709</v>
      </c>
      <c r="G36" s="447">
        <v>0.70707578590141706</v>
      </c>
    </row>
    <row r="37" spans="2:7" x14ac:dyDescent="0.25">
      <c r="B37" s="7" t="s">
        <v>30</v>
      </c>
      <c r="C37" s="216">
        <v>381</v>
      </c>
      <c r="D37" s="464">
        <v>551082032</v>
      </c>
      <c r="E37" s="196">
        <v>1446409.5328083991</v>
      </c>
      <c r="F37" s="216">
        <v>45.159363016575362</v>
      </c>
      <c r="G37" s="463">
        <v>0.8095218412056665</v>
      </c>
    </row>
    <row r="38" spans="2:7" x14ac:dyDescent="0.25">
      <c r="B38" s="7" t="s">
        <v>31</v>
      </c>
      <c r="C38" s="216">
        <v>364</v>
      </c>
      <c r="D38" s="464">
        <v>506216830</v>
      </c>
      <c r="E38" s="196">
        <v>1390705.576923077</v>
      </c>
      <c r="F38" s="216">
        <v>45.050254470994176</v>
      </c>
      <c r="G38" s="463">
        <v>0.90698940001658968</v>
      </c>
    </row>
    <row r="39" spans="2:7" x14ac:dyDescent="0.25">
      <c r="B39" s="9"/>
      <c r="C39" s="456"/>
      <c r="D39" s="456"/>
      <c r="E39" s="196"/>
      <c r="F39" s="466"/>
      <c r="G39" s="467"/>
    </row>
    <row r="40" spans="2:7" x14ac:dyDescent="0.25">
      <c r="B40" s="29" t="s">
        <v>0</v>
      </c>
      <c r="C40" s="468">
        <f>SUM(C27:C39)</f>
        <v>3614</v>
      </c>
      <c r="D40" s="468">
        <f>SUM(D27:D39)</f>
        <v>4958287960</v>
      </c>
      <c r="E40" s="469">
        <f>D40/C40</f>
        <v>1371966.7847260654</v>
      </c>
      <c r="F40" s="470">
        <f>(($D27*F27)+($D28*F28)+($D29*F29)+($D30*F30)+($D31*F31)+($D32*F32)+($D33*F33)+($D34*F34)+($D35*F35)+($D36*F36)+($D37*F37)+($D38*F38))/$D40</f>
        <v>45.089267247197157</v>
      </c>
      <c r="G40" s="471">
        <f>(($D27*G27)+($D28*G28)+($D29*G29)+($D30*G30)+($D31*G31)+($D32*G32)+($D33*G33)+($D34*G34)+($D35*G35)+($D36*G36)+($D37*G37)+($D38*G38))/$D40</f>
        <v>0.92526397980322228</v>
      </c>
    </row>
    <row r="41" spans="2:7" x14ac:dyDescent="0.25">
      <c r="B41" s="7"/>
      <c r="C41" s="356"/>
      <c r="D41" s="356"/>
      <c r="E41" s="94"/>
      <c r="F41" s="417"/>
      <c r="G41" s="343"/>
    </row>
    <row r="42" spans="2:7" x14ac:dyDescent="0.25">
      <c r="B42" s="9" t="s">
        <v>119</v>
      </c>
      <c r="C42" s="356"/>
      <c r="D42" s="356"/>
      <c r="E42" s="94"/>
      <c r="F42" s="417"/>
      <c r="G42" s="343"/>
    </row>
    <row r="43" spans="2:7" x14ac:dyDescent="0.25">
      <c r="B43" s="7" t="s">
        <v>20</v>
      </c>
      <c r="C43" s="357">
        <v>511</v>
      </c>
      <c r="D43" s="357">
        <v>503295797</v>
      </c>
      <c r="E43" s="357">
        <v>984923.28180039139</v>
      </c>
      <c r="F43" s="340">
        <v>43.584685017745144</v>
      </c>
      <c r="G43" s="438">
        <v>1.1000000000000001</v>
      </c>
    </row>
    <row r="44" spans="2:7" x14ac:dyDescent="0.25">
      <c r="B44" s="7" t="s">
        <v>21</v>
      </c>
      <c r="C44" s="216">
        <v>424</v>
      </c>
      <c r="D44" s="464">
        <v>412583412</v>
      </c>
      <c r="E44" s="357">
        <v>973074.08490566036</v>
      </c>
      <c r="F44" s="216">
        <v>45.641216014278342</v>
      </c>
      <c r="G44" s="463">
        <v>1.1000000000000001</v>
      </c>
    </row>
    <row r="45" spans="2:7" x14ac:dyDescent="0.25">
      <c r="B45" s="7" t="s">
        <v>22</v>
      </c>
      <c r="C45" s="216">
        <v>569</v>
      </c>
      <c r="D45" s="464">
        <v>563161503</v>
      </c>
      <c r="E45" s="357">
        <v>989739.0210896309</v>
      </c>
      <c r="F45" s="216">
        <v>45.169968999106104</v>
      </c>
      <c r="G45" s="463">
        <v>1.0995552909801791</v>
      </c>
    </row>
    <row r="46" spans="2:7" x14ac:dyDescent="0.25">
      <c r="B46" s="7" t="s">
        <v>23</v>
      </c>
      <c r="C46" s="216">
        <v>507</v>
      </c>
      <c r="D46" s="464">
        <v>594317521</v>
      </c>
      <c r="E46" s="357">
        <v>1172223.9072978303</v>
      </c>
      <c r="F46" s="216">
        <v>47.009997943506697</v>
      </c>
      <c r="G46" s="463">
        <v>1.1000000000000001</v>
      </c>
    </row>
    <row r="47" spans="2:7" x14ac:dyDescent="0.25">
      <c r="B47" s="7" t="s">
        <v>24</v>
      </c>
      <c r="C47" s="216">
        <v>455</v>
      </c>
      <c r="D47" s="464">
        <v>533026549</v>
      </c>
      <c r="E47" s="196">
        <v>1171486.9208791209</v>
      </c>
      <c r="F47" s="216">
        <v>47.532300710972656</v>
      </c>
      <c r="G47" s="463">
        <v>1.0967393106342251</v>
      </c>
    </row>
    <row r="48" spans="2:7" x14ac:dyDescent="0.25">
      <c r="B48" s="7" t="s">
        <v>25</v>
      </c>
      <c r="C48" s="216">
        <v>415</v>
      </c>
      <c r="D48" s="464">
        <v>497519420</v>
      </c>
      <c r="E48" s="196">
        <v>1198841.9759036144</v>
      </c>
      <c r="F48" s="216">
        <v>48.689076565091668</v>
      </c>
      <c r="G48" s="463">
        <v>1.0987062293970353</v>
      </c>
    </row>
    <row r="49" spans="2:7" x14ac:dyDescent="0.25">
      <c r="B49" s="7" t="s">
        <v>26</v>
      </c>
      <c r="C49" s="330">
        <v>487</v>
      </c>
      <c r="D49" s="330">
        <v>558482557</v>
      </c>
      <c r="E49" s="330">
        <v>1146781.431211499</v>
      </c>
      <c r="F49" s="446">
        <v>47.374468812640103</v>
      </c>
      <c r="G49" s="447">
        <v>0.95208981210849164</v>
      </c>
    </row>
    <row r="50" spans="2:7" x14ac:dyDescent="0.25">
      <c r="B50" s="7" t="s">
        <v>27</v>
      </c>
      <c r="C50" s="216">
        <v>593</v>
      </c>
      <c r="D50" s="464">
        <v>755707045</v>
      </c>
      <c r="E50" s="330">
        <v>1274379.502529511</v>
      </c>
      <c r="F50" s="216">
        <v>47.756812629687737</v>
      </c>
      <c r="G50" s="463">
        <v>0.94471813206399313</v>
      </c>
    </row>
    <row r="51" spans="2:7" x14ac:dyDescent="0.25">
      <c r="B51" s="7" t="s">
        <v>28</v>
      </c>
      <c r="C51" s="216">
        <v>434</v>
      </c>
      <c r="D51" s="464">
        <v>500953293</v>
      </c>
      <c r="E51" s="330">
        <v>1154270.2603686636</v>
      </c>
      <c r="F51" s="216">
        <v>47.19822258559342</v>
      </c>
      <c r="G51" s="463">
        <v>0.9434935173487321</v>
      </c>
    </row>
    <row r="52" spans="2:7" x14ac:dyDescent="0.25">
      <c r="B52" s="7" t="s">
        <v>29</v>
      </c>
      <c r="C52" s="216">
        <v>548</v>
      </c>
      <c r="D52" s="464">
        <v>671922132</v>
      </c>
      <c r="E52" s="330">
        <v>1226135.2773722627</v>
      </c>
      <c r="F52" s="216">
        <v>46.120113992613653</v>
      </c>
      <c r="G52" s="463">
        <v>0.9452789276034741</v>
      </c>
    </row>
    <row r="53" spans="2:7" x14ac:dyDescent="0.25">
      <c r="B53" s="7" t="s">
        <v>30</v>
      </c>
      <c r="C53" s="216">
        <v>610</v>
      </c>
      <c r="D53" s="464">
        <v>744127585</v>
      </c>
      <c r="E53" s="196">
        <v>1219881.2868852459</v>
      </c>
      <c r="F53" s="216">
        <v>46.73144060369701</v>
      </c>
      <c r="G53" s="463">
        <v>0.94331495868413484</v>
      </c>
    </row>
    <row r="54" spans="2:7" x14ac:dyDescent="0.25">
      <c r="B54" s="7" t="s">
        <v>31</v>
      </c>
      <c r="C54" s="216">
        <v>843</v>
      </c>
      <c r="D54" s="464">
        <v>928585003</v>
      </c>
      <c r="E54" s="196">
        <v>1101524.3214709372</v>
      </c>
      <c r="F54" s="216">
        <v>44.852692594045699</v>
      </c>
      <c r="G54" s="463">
        <v>0.93513130661663291</v>
      </c>
    </row>
    <row r="55" spans="2:7" x14ac:dyDescent="0.25">
      <c r="B55" s="7"/>
      <c r="C55" s="456"/>
      <c r="D55" s="456"/>
      <c r="E55" s="198"/>
      <c r="F55" s="479"/>
      <c r="G55" s="343"/>
    </row>
    <row r="56" spans="2:7" x14ac:dyDescent="0.25">
      <c r="B56" s="29" t="s">
        <v>0</v>
      </c>
      <c r="C56" s="468">
        <f>SUM(C43:C54)</f>
        <v>6396</v>
      </c>
      <c r="D56" s="468">
        <f>SUM(D43:D54)</f>
        <v>7263681817</v>
      </c>
      <c r="E56" s="469">
        <f>D56/C56</f>
        <v>1135660.0714509068</v>
      </c>
      <c r="F56" s="470">
        <f>(($D43*F43)+($D44*F44)+($D45*F45)+($D46*F46)+($D47*F47)+($D48*F48)+($D49*F49)+($D50*F50)+($D51*F51)+($D52*F52)+($D53*F53)+($D54*F54))/$D56</f>
        <v>46.437646174225307</v>
      </c>
      <c r="G56" s="471">
        <f>(($D43*G43)+($D44*G44)+($D45*G45)+($D46*G46)+($D47*G47)+($D48*G48)+($D49*G49)+($D50*G50)+($D51*G51)+($D52*G52)+($D53*G53)+($D54*G54))/$D56</f>
        <v>1.0098754269222141</v>
      </c>
    </row>
    <row r="57" spans="2:7" x14ac:dyDescent="0.25">
      <c r="B57" s="252"/>
      <c r="C57" s="480"/>
      <c r="D57" s="480"/>
      <c r="E57" s="481"/>
      <c r="F57" s="462"/>
      <c r="G57" s="482"/>
    </row>
    <row r="58" spans="2:7" x14ac:dyDescent="0.25">
      <c r="B58" s="9" t="s">
        <v>152</v>
      </c>
      <c r="C58" s="472"/>
      <c r="D58" s="472"/>
      <c r="E58" s="94"/>
      <c r="F58" s="462"/>
      <c r="G58" s="475"/>
    </row>
    <row r="59" spans="2:7" x14ac:dyDescent="0.25">
      <c r="B59" s="7" t="s">
        <v>20</v>
      </c>
      <c r="C59" s="357">
        <v>912</v>
      </c>
      <c r="D59" s="357">
        <v>988829486</v>
      </c>
      <c r="E59" s="357">
        <v>1084242.8574561405</v>
      </c>
      <c r="F59" s="340">
        <v>44.488819001499721</v>
      </c>
      <c r="G59" s="438">
        <v>1.1000000000000001</v>
      </c>
    </row>
    <row r="60" spans="2:7" x14ac:dyDescent="0.25">
      <c r="B60" s="7" t="s">
        <v>21</v>
      </c>
      <c r="C60" s="216">
        <v>667</v>
      </c>
      <c r="D60" s="464">
        <v>703306125</v>
      </c>
      <c r="E60" s="357">
        <v>1054431.9715142429</v>
      </c>
      <c r="F60" s="216">
        <v>43.273854029068779</v>
      </c>
      <c r="G60" s="463">
        <v>1.1000000000000001</v>
      </c>
    </row>
    <row r="61" spans="2:7" x14ac:dyDescent="0.25">
      <c r="B61" s="7" t="s">
        <v>22</v>
      </c>
      <c r="C61" s="216">
        <v>944</v>
      </c>
      <c r="D61" s="464">
        <v>1075760718</v>
      </c>
      <c r="E61" s="357">
        <v>1139577.0317796611</v>
      </c>
      <c r="F61" s="216">
        <v>45.611400154323164</v>
      </c>
      <c r="G61" s="463">
        <v>1.1000000000000001</v>
      </c>
    </row>
    <row r="62" spans="2:7" x14ac:dyDescent="0.25">
      <c r="B62" s="7" t="s">
        <v>23</v>
      </c>
      <c r="C62" s="216">
        <v>811</v>
      </c>
      <c r="D62" s="464">
        <v>873954214</v>
      </c>
      <c r="E62" s="357">
        <v>1077625.4180024662</v>
      </c>
      <c r="F62" s="216">
        <v>45.419687804148516</v>
      </c>
      <c r="G62" s="463">
        <v>1.1000000000000001</v>
      </c>
    </row>
    <row r="63" spans="2:7" x14ac:dyDescent="0.25">
      <c r="B63" s="7" t="s">
        <v>24</v>
      </c>
      <c r="C63" s="216">
        <v>884</v>
      </c>
      <c r="D63" s="464">
        <v>1160120432</v>
      </c>
      <c r="E63" s="196">
        <v>1312353.4298642534</v>
      </c>
      <c r="F63" s="216">
        <v>48.599327272256851</v>
      </c>
      <c r="G63" s="463">
        <v>1.0988022452137969</v>
      </c>
    </row>
    <row r="64" spans="2:7" x14ac:dyDescent="0.25">
      <c r="B64" s="7" t="s">
        <v>25</v>
      </c>
      <c r="C64" s="216">
        <v>790</v>
      </c>
      <c r="D64" s="464">
        <v>974438550</v>
      </c>
      <c r="E64" s="196">
        <v>1233466.5189873418</v>
      </c>
      <c r="F64" s="216">
        <v>48.304798687408251</v>
      </c>
      <c r="G64" s="463">
        <v>1.1000000000000001</v>
      </c>
    </row>
    <row r="65" spans="2:7" x14ac:dyDescent="0.25">
      <c r="B65" s="7" t="s">
        <v>26</v>
      </c>
      <c r="C65" s="330">
        <v>875</v>
      </c>
      <c r="D65" s="330">
        <v>1131855626</v>
      </c>
      <c r="E65" s="330">
        <v>1293549.2868571428</v>
      </c>
      <c r="F65" s="446">
        <v>48.251844964544972</v>
      </c>
      <c r="G65" s="447">
        <v>0.95461663772301641</v>
      </c>
    </row>
    <row r="66" spans="2:7" x14ac:dyDescent="0.25">
      <c r="B66" s="7" t="s">
        <v>27</v>
      </c>
      <c r="C66" s="216">
        <v>842</v>
      </c>
      <c r="D66" s="464">
        <v>1082681595</v>
      </c>
      <c r="E66" s="330">
        <v>1285845.1247030878</v>
      </c>
      <c r="F66" s="216">
        <v>48.025773210821043</v>
      </c>
      <c r="G66" s="463">
        <v>0.94704058743143227</v>
      </c>
    </row>
    <row r="67" spans="2:7" x14ac:dyDescent="0.25">
      <c r="B67" s="7" t="s">
        <v>28</v>
      </c>
      <c r="C67" s="216">
        <v>714</v>
      </c>
      <c r="D67" s="464">
        <v>995026118</v>
      </c>
      <c r="E67" s="330">
        <v>1393594.0028011205</v>
      </c>
      <c r="F67" s="216">
        <v>47.933595847581557</v>
      </c>
      <c r="G67" s="463">
        <v>0.94680143456294685</v>
      </c>
    </row>
    <row r="68" spans="2:7" x14ac:dyDescent="0.25">
      <c r="B68" s="7" t="s">
        <v>29</v>
      </c>
      <c r="C68" s="216">
        <v>951</v>
      </c>
      <c r="D68" s="464">
        <v>1289298308</v>
      </c>
      <c r="E68" s="330">
        <v>1355729.0304942166</v>
      </c>
      <c r="F68" s="216">
        <v>47.59246109008312</v>
      </c>
      <c r="G68" s="463">
        <v>0.94327243144105644</v>
      </c>
    </row>
    <row r="69" spans="2:7" x14ac:dyDescent="0.25">
      <c r="B69" s="7" t="s">
        <v>30</v>
      </c>
      <c r="C69" s="216">
        <v>1263</v>
      </c>
      <c r="D69" s="464">
        <v>1519436914</v>
      </c>
      <c r="E69" s="196">
        <v>1203037.9366587491</v>
      </c>
      <c r="F69" s="216">
        <v>46.000704782798245</v>
      </c>
      <c r="G69" s="463">
        <v>0.93784798709319761</v>
      </c>
    </row>
    <row r="70" spans="2:7" x14ac:dyDescent="0.25">
      <c r="B70" s="7" t="s">
        <v>31</v>
      </c>
      <c r="C70" s="216">
        <v>1526</v>
      </c>
      <c r="D70" s="464">
        <v>1737249238</v>
      </c>
      <c r="E70" s="196">
        <v>1138433.3145478375</v>
      </c>
      <c r="F70" s="216">
        <v>46.281298271031389</v>
      </c>
      <c r="G70" s="463">
        <v>0.93723872830387733</v>
      </c>
    </row>
    <row r="71" spans="2:7" x14ac:dyDescent="0.25">
      <c r="B71" s="259"/>
      <c r="C71" s="483"/>
      <c r="D71" s="484"/>
      <c r="E71" s="485"/>
      <c r="F71" s="486"/>
      <c r="G71" s="475"/>
    </row>
    <row r="72" spans="2:7" x14ac:dyDescent="0.25">
      <c r="B72" s="258" t="s">
        <v>0</v>
      </c>
      <c r="C72" s="468">
        <f>SUM(C59:C70)</f>
        <v>11179</v>
      </c>
      <c r="D72" s="468">
        <f>SUM(D59:D70)</f>
        <v>13531957324</v>
      </c>
      <c r="E72" s="469">
        <f>D72/C72</f>
        <v>1210480.125592629</v>
      </c>
      <c r="F72" s="470">
        <f>(($D59*F59)+($D60*F60)+($D61*F61)+($D62*F62)+($D63*F63)+($D64*F64)+($D65*F65)+($D66*F66)+($D67*F67)+($D68*F68)+($D69*F69)+($D70*F70))/$D72</f>
        <v>46.748858239896116</v>
      </c>
      <c r="G72" s="471">
        <f>(($D59*G59)+($D60*G60)+($D61*G61)+($D62*G62)+($D63*G63)+($D64*G64)+($D65*G65)+($D66*G66)+($D67*G67)+($D68*G68)+($D69*G69)+($D70*G70))/$D72</f>
        <v>1.0101984553953061</v>
      </c>
    </row>
    <row r="73" spans="2:7" x14ac:dyDescent="0.25">
      <c r="B73" s="9"/>
      <c r="C73" s="472"/>
      <c r="D73" s="472"/>
      <c r="E73" s="476"/>
      <c r="F73" s="474"/>
      <c r="G73" s="475"/>
    </row>
    <row r="74" spans="2:7" x14ac:dyDescent="0.25">
      <c r="B74" s="9" t="s">
        <v>68</v>
      </c>
      <c r="C74" s="472"/>
      <c r="D74" s="472"/>
      <c r="E74" s="476"/>
      <c r="F74" s="474"/>
      <c r="G74" s="475"/>
    </row>
    <row r="75" spans="2:7" x14ac:dyDescent="0.25">
      <c r="B75" s="7" t="s">
        <v>20</v>
      </c>
      <c r="C75" s="357">
        <v>19</v>
      </c>
      <c r="D75" s="357">
        <v>11648756</v>
      </c>
      <c r="E75" s="357">
        <v>613092.42105263157</v>
      </c>
      <c r="F75" s="340">
        <v>21.869654922808923</v>
      </c>
      <c r="G75" s="438">
        <v>1.3031489388223085</v>
      </c>
    </row>
    <row r="76" spans="2:7" x14ac:dyDescent="0.25">
      <c r="B76" s="7" t="s">
        <v>21</v>
      </c>
      <c r="C76" s="216">
        <v>25</v>
      </c>
      <c r="D76" s="464">
        <v>17212704</v>
      </c>
      <c r="E76" s="357">
        <v>688508.16</v>
      </c>
      <c r="F76" s="216">
        <v>22.196779773822868</v>
      </c>
      <c r="G76" s="463">
        <v>1.2936556377196751</v>
      </c>
    </row>
    <row r="77" spans="2:7" x14ac:dyDescent="0.25">
      <c r="B77" s="7" t="s">
        <v>22</v>
      </c>
      <c r="C77" s="216">
        <v>18</v>
      </c>
      <c r="D77" s="464">
        <v>9868039</v>
      </c>
      <c r="E77" s="357">
        <v>548224.38888888888</v>
      </c>
      <c r="F77" s="216">
        <v>25.074339998048245</v>
      </c>
      <c r="G77" s="463">
        <v>1.3100762927669825</v>
      </c>
    </row>
    <row r="78" spans="2:7" x14ac:dyDescent="0.25">
      <c r="B78" s="7" t="s">
        <v>23</v>
      </c>
      <c r="C78" s="216">
        <v>19</v>
      </c>
      <c r="D78" s="464">
        <v>13242012</v>
      </c>
      <c r="E78" s="357">
        <v>696948</v>
      </c>
      <c r="F78" s="216">
        <v>23.915044330121436</v>
      </c>
      <c r="G78" s="463">
        <v>1.3067699062649996</v>
      </c>
    </row>
    <row r="79" spans="2:7" x14ac:dyDescent="0.25">
      <c r="B79" s="7" t="s">
        <v>24</v>
      </c>
      <c r="C79" s="216">
        <v>23</v>
      </c>
      <c r="D79" s="464">
        <v>13548157</v>
      </c>
      <c r="E79" s="196">
        <v>589050.30434782605</v>
      </c>
      <c r="F79" s="216">
        <v>23.501739240252384</v>
      </c>
      <c r="G79" s="463">
        <v>1.3011171718780643</v>
      </c>
    </row>
    <row r="80" spans="2:7" x14ac:dyDescent="0.25">
      <c r="B80" s="7" t="s">
        <v>25</v>
      </c>
      <c r="C80" s="491">
        <v>17</v>
      </c>
      <c r="D80" s="391">
        <v>10720371</v>
      </c>
      <c r="E80" s="357">
        <v>630610.0588235294</v>
      </c>
      <c r="F80" s="491">
        <v>20.020386794449557</v>
      </c>
      <c r="G80" s="495">
        <v>1.0370512251861432</v>
      </c>
    </row>
    <row r="81" spans="2:7" x14ac:dyDescent="0.25">
      <c r="B81" s="7" t="s">
        <v>26</v>
      </c>
      <c r="C81" s="330">
        <v>18</v>
      </c>
      <c r="D81" s="330">
        <v>12607026</v>
      </c>
      <c r="E81" s="330">
        <v>700390.33333333337</v>
      </c>
      <c r="F81" s="446">
        <v>24.513950078313474</v>
      </c>
      <c r="G81" s="447">
        <v>0.93659678341267794</v>
      </c>
    </row>
    <row r="82" spans="2:7" x14ac:dyDescent="0.25">
      <c r="B82" s="7" t="s">
        <v>27</v>
      </c>
      <c r="C82" s="216">
        <v>25</v>
      </c>
      <c r="D82" s="464">
        <v>15305637</v>
      </c>
      <c r="E82" s="330">
        <v>612225.48</v>
      </c>
      <c r="F82" s="216">
        <v>24.740733365099409</v>
      </c>
      <c r="G82" s="463">
        <v>1.2445743453866049</v>
      </c>
    </row>
    <row r="83" spans="2:7" x14ac:dyDescent="0.25">
      <c r="B83" s="7" t="s">
        <v>28</v>
      </c>
      <c r="C83" s="491">
        <v>7</v>
      </c>
      <c r="D83" s="391">
        <v>5563267</v>
      </c>
      <c r="E83" s="330">
        <v>794752.42857142852</v>
      </c>
      <c r="F83" s="491">
        <v>22.257354895963111</v>
      </c>
      <c r="G83" s="495">
        <v>1.2967278219794232</v>
      </c>
    </row>
    <row r="84" spans="2:7" x14ac:dyDescent="0.25">
      <c r="B84" s="7" t="s">
        <v>29</v>
      </c>
      <c r="C84" s="216">
        <v>16</v>
      </c>
      <c r="D84" s="464">
        <v>10976889</v>
      </c>
      <c r="E84" s="330">
        <v>686055.5625</v>
      </c>
      <c r="F84" s="216">
        <v>22.866147776478382</v>
      </c>
      <c r="G84" s="463">
        <v>1.2977829947993462</v>
      </c>
    </row>
    <row r="85" spans="2:7" x14ac:dyDescent="0.25">
      <c r="B85" s="7" t="s">
        <v>30</v>
      </c>
      <c r="C85" s="216">
        <v>13</v>
      </c>
      <c r="D85" s="464">
        <v>8779576</v>
      </c>
      <c r="E85" s="196">
        <v>675352</v>
      </c>
      <c r="F85" s="216">
        <v>24.446730457142806</v>
      </c>
      <c r="G85" s="463">
        <v>1.3090895961262823</v>
      </c>
    </row>
    <row r="86" spans="2:7" x14ac:dyDescent="0.25">
      <c r="B86" s="7" t="s">
        <v>31</v>
      </c>
      <c r="C86" s="216">
        <v>22</v>
      </c>
      <c r="D86" s="464">
        <v>14362352</v>
      </c>
      <c r="E86" s="196">
        <v>652834.18181818177</v>
      </c>
      <c r="F86" s="216">
        <v>23.681558563667011</v>
      </c>
      <c r="G86" s="463">
        <v>1.3038157315737702</v>
      </c>
    </row>
    <row r="87" spans="2:7" x14ac:dyDescent="0.25">
      <c r="B87" s="9"/>
      <c r="C87" s="484"/>
      <c r="D87" s="484"/>
      <c r="E87" s="198"/>
      <c r="F87" s="486"/>
      <c r="G87" s="475"/>
    </row>
    <row r="88" spans="2:7" x14ac:dyDescent="0.25">
      <c r="B88" s="29" t="s">
        <v>0</v>
      </c>
      <c r="C88" s="468">
        <f>SUM(C75:C87)</f>
        <v>222</v>
      </c>
      <c r="D88" s="468">
        <f>SUM(D75:D87)</f>
        <v>143834786</v>
      </c>
      <c r="E88" s="487">
        <f>D88/C88</f>
        <v>647904.44144144142</v>
      </c>
      <c r="F88" s="470">
        <f>(($D75*F75)+($D76*F76)+($D77*F77)+($D78*F78)+($D79*F79)+($D80*F80)+($D81*F81)+($D82*F82)+($D83*F83)+($D84*F84)+($D85*F85)+($D86*F86))/$D88</f>
        <v>23.299428011802373</v>
      </c>
      <c r="G88" s="471">
        <f>(($D75*G75)+($D76*G76)+($D77*G77)+($D78*G78)+($D79*G79)+($D80*G80)+($D81*G81)+($D82*G82)+($D83*G83)+($D84*G84)+($D85*G85)+($D86*G86))/$D88</f>
        <v>1.2442074626509332</v>
      </c>
    </row>
    <row r="89" spans="2:7" x14ac:dyDescent="0.25">
      <c r="B89" s="32"/>
      <c r="C89" s="488"/>
      <c r="D89" s="488"/>
      <c r="E89" s="489"/>
      <c r="F89" s="490"/>
      <c r="G89" s="424"/>
    </row>
    <row r="90" spans="2:7" x14ac:dyDescent="0.25">
      <c r="B90" s="9" t="s">
        <v>1</v>
      </c>
      <c r="C90" s="356"/>
      <c r="D90" s="356"/>
      <c r="E90" s="94"/>
      <c r="F90" s="417"/>
      <c r="G90" s="343"/>
    </row>
    <row r="91" spans="2:7" x14ac:dyDescent="0.25">
      <c r="B91" s="7" t="s">
        <v>20</v>
      </c>
      <c r="C91" s="357">
        <v>1298</v>
      </c>
      <c r="D91" s="357">
        <v>2175325611</v>
      </c>
      <c r="E91" s="357">
        <v>1675905.7095531586</v>
      </c>
      <c r="F91" s="340">
        <v>54.634113949205926</v>
      </c>
      <c r="G91" s="438">
        <v>1.5969730905586252</v>
      </c>
    </row>
    <row r="92" spans="2:7" x14ac:dyDescent="0.25">
      <c r="B92" s="7" t="s">
        <v>21</v>
      </c>
      <c r="C92" s="216">
        <v>1074</v>
      </c>
      <c r="D92" s="464">
        <v>1775663406</v>
      </c>
      <c r="E92" s="357">
        <v>1653317.8826815642</v>
      </c>
      <c r="F92" s="216">
        <v>53.198809243242351</v>
      </c>
      <c r="G92" s="463">
        <v>1.5967365181540494</v>
      </c>
    </row>
    <row r="93" spans="2:7" x14ac:dyDescent="0.25">
      <c r="B93" s="7" t="s">
        <v>22</v>
      </c>
      <c r="C93" s="216">
        <v>1318</v>
      </c>
      <c r="D93" s="464">
        <v>2411471943</v>
      </c>
      <c r="E93" s="357">
        <v>1829644.873292868</v>
      </c>
      <c r="F93" s="216">
        <v>54.866264366899998</v>
      </c>
      <c r="G93" s="463">
        <v>1.5867870468190639</v>
      </c>
    </row>
    <row r="94" spans="2:7" x14ac:dyDescent="0.25">
      <c r="B94" s="7" t="s">
        <v>23</v>
      </c>
      <c r="C94" s="216">
        <v>1000</v>
      </c>
      <c r="D94" s="464">
        <v>1631345647</v>
      </c>
      <c r="E94" s="357">
        <v>1631345.6470000001</v>
      </c>
      <c r="F94" s="216">
        <v>53.285996689823513</v>
      </c>
      <c r="G94" s="463">
        <v>1.6881180439193584</v>
      </c>
    </row>
    <row r="95" spans="2:7" x14ac:dyDescent="0.25">
      <c r="B95" s="7" t="s">
        <v>24</v>
      </c>
      <c r="C95" s="216">
        <v>1070</v>
      </c>
      <c r="D95" s="464">
        <v>1700802081</v>
      </c>
      <c r="E95" s="196">
        <v>1589534.6551401869</v>
      </c>
      <c r="F95" s="216">
        <v>54.837307184597691</v>
      </c>
      <c r="G95" s="463">
        <v>1.6969315737743385</v>
      </c>
    </row>
    <row r="96" spans="2:7" x14ac:dyDescent="0.25">
      <c r="B96" s="7" t="s">
        <v>25</v>
      </c>
      <c r="C96" s="216">
        <v>1208</v>
      </c>
      <c r="D96" s="464">
        <v>1938577388</v>
      </c>
      <c r="E96" s="196">
        <v>1604782.6059602648</v>
      </c>
      <c r="F96" s="216">
        <v>54.291872763760928</v>
      </c>
      <c r="G96" s="463">
        <v>1.6978641934205827</v>
      </c>
    </row>
    <row r="97" spans="2:7" x14ac:dyDescent="0.25">
      <c r="B97" s="7" t="s">
        <v>26</v>
      </c>
      <c r="C97" s="330">
        <v>1122</v>
      </c>
      <c r="D97" s="330">
        <v>1866545277</v>
      </c>
      <c r="E97" s="330">
        <v>1663587.5909090908</v>
      </c>
      <c r="F97" s="446">
        <v>54.365813594994833</v>
      </c>
      <c r="G97" s="447">
        <v>1.638992033339248</v>
      </c>
    </row>
    <row r="98" spans="2:7" x14ac:dyDescent="0.25">
      <c r="B98" s="7" t="s">
        <v>27</v>
      </c>
      <c r="C98" s="216">
        <v>1240</v>
      </c>
      <c r="D98" s="464">
        <v>2381770541</v>
      </c>
      <c r="E98" s="196">
        <v>1920782.6943548387</v>
      </c>
      <c r="F98" s="216">
        <v>54.82230358814401</v>
      </c>
      <c r="G98" s="463">
        <v>1.4891113675882852</v>
      </c>
    </row>
    <row r="99" spans="2:7" x14ac:dyDescent="0.25">
      <c r="B99" s="7" t="s">
        <v>28</v>
      </c>
      <c r="C99" s="216">
        <v>1466</v>
      </c>
      <c r="D99" s="464">
        <v>2545580499</v>
      </c>
      <c r="E99" s="196">
        <v>1736412.3458390178</v>
      </c>
      <c r="F99" s="216">
        <v>55.101492306018798</v>
      </c>
      <c r="G99" s="463">
        <v>1.5606926661642375</v>
      </c>
    </row>
    <row r="100" spans="2:7" x14ac:dyDescent="0.25">
      <c r="B100" s="145" t="s">
        <v>29</v>
      </c>
      <c r="C100" s="216">
        <v>1591</v>
      </c>
      <c r="D100" s="464">
        <v>2922972609</v>
      </c>
      <c r="E100" s="196">
        <v>1837192.0861093651</v>
      </c>
      <c r="F100" s="216">
        <v>54.96899573991184</v>
      </c>
      <c r="G100" s="463">
        <v>1.5071500709947296</v>
      </c>
    </row>
    <row r="101" spans="2:7" x14ac:dyDescent="0.25">
      <c r="B101" s="145" t="s">
        <v>30</v>
      </c>
      <c r="C101" s="216">
        <v>1496</v>
      </c>
      <c r="D101" s="464">
        <v>2760538841</v>
      </c>
      <c r="E101" s="196">
        <v>1845279.9739304814</v>
      </c>
      <c r="F101" s="216">
        <v>54.49828230183558</v>
      </c>
      <c r="G101" s="463">
        <v>1.5274753128894665</v>
      </c>
    </row>
    <row r="102" spans="2:7" x14ac:dyDescent="0.25">
      <c r="B102" s="145" t="s">
        <v>31</v>
      </c>
      <c r="C102" s="491">
        <v>2248</v>
      </c>
      <c r="D102" s="464">
        <v>4084346169</v>
      </c>
      <c r="E102" s="196">
        <v>1816879.9684163702</v>
      </c>
      <c r="F102" s="216">
        <v>55.355972966746833</v>
      </c>
      <c r="G102" s="463">
        <v>1.5289522292986621</v>
      </c>
    </row>
    <row r="103" spans="2:7" x14ac:dyDescent="0.25">
      <c r="B103" s="7"/>
      <c r="C103" s="456"/>
      <c r="D103" s="456"/>
      <c r="E103" s="196"/>
      <c r="F103" s="479"/>
      <c r="G103" s="492"/>
    </row>
    <row r="104" spans="2:7" x14ac:dyDescent="0.25">
      <c r="B104" s="29" t="s">
        <v>0</v>
      </c>
      <c r="C104" s="468">
        <f>SUM(C91:C103)</f>
        <v>16131</v>
      </c>
      <c r="D104" s="468">
        <f>SUM(D91:D103)</f>
        <v>28194940012</v>
      </c>
      <c r="E104" s="469">
        <f>D104/C104</f>
        <v>1747873.0402330915</v>
      </c>
      <c r="F104" s="470">
        <f>(($D91*F91)+($D92*F92)+($D93*F93)+($D94*F94)+($D95*F95)+($D96*F96)+($D97*F97)+($D98*F98)+($D99*F99)+($D100*F100)+($D101*F101)+($D102*F102))/$D104</f>
        <v>54.640621297449563</v>
      </c>
      <c r="G104" s="471">
        <f>(($D91*G91)+($D92*G92)+($D93*G93)+($D94*G94)+($D95*G95)+($D96*G96)+($D97*G97)+($D98*G98)+($D99*G99)+($D100*G100)+($D101*G101)+($D102*G102))/$D104</f>
        <v>1.5787517947491634</v>
      </c>
    </row>
    <row r="105" spans="2:7" x14ac:dyDescent="0.25">
      <c r="B105" s="9"/>
      <c r="C105" s="472"/>
      <c r="D105" s="472"/>
      <c r="E105" s="473"/>
      <c r="F105" s="474"/>
      <c r="G105" s="475"/>
    </row>
    <row r="106" spans="2:7" x14ac:dyDescent="0.25">
      <c r="B106" s="9" t="s">
        <v>73</v>
      </c>
      <c r="C106" s="493"/>
      <c r="D106" s="493"/>
      <c r="E106" s="476"/>
      <c r="F106" s="494"/>
      <c r="G106" s="475"/>
    </row>
    <row r="107" spans="2:7" x14ac:dyDescent="0.25">
      <c r="B107" s="7" t="s">
        <v>20</v>
      </c>
      <c r="C107" s="357">
        <v>172</v>
      </c>
      <c r="D107" s="357">
        <v>142780722</v>
      </c>
      <c r="E107" s="368">
        <v>830120.47674418602</v>
      </c>
      <c r="F107" s="357">
        <v>47.152400195875181</v>
      </c>
      <c r="G107" s="438">
        <v>1.54</v>
      </c>
    </row>
    <row r="108" spans="2:7" x14ac:dyDescent="0.25">
      <c r="B108" s="7" t="s">
        <v>21</v>
      </c>
      <c r="C108" s="216">
        <v>100</v>
      </c>
      <c r="D108" s="464">
        <v>86614629</v>
      </c>
      <c r="E108" s="368">
        <v>866146.29</v>
      </c>
      <c r="F108" s="216">
        <v>49.344787841785944</v>
      </c>
      <c r="G108" s="463">
        <v>1.54</v>
      </c>
    </row>
    <row r="109" spans="2:7" x14ac:dyDescent="0.25">
      <c r="B109" s="7" t="s">
        <v>22</v>
      </c>
      <c r="C109" s="216">
        <v>105</v>
      </c>
      <c r="D109" s="464">
        <v>109386081</v>
      </c>
      <c r="E109" s="368">
        <v>1041772.2</v>
      </c>
      <c r="F109" s="216">
        <v>48.667534473604555</v>
      </c>
      <c r="G109" s="463">
        <v>1.54</v>
      </c>
    </row>
    <row r="110" spans="2:7" x14ac:dyDescent="0.25">
      <c r="B110" s="7" t="s">
        <v>23</v>
      </c>
      <c r="C110" s="216">
        <v>82</v>
      </c>
      <c r="D110" s="464">
        <v>65027035</v>
      </c>
      <c r="E110" s="368">
        <v>793012.62195121951</v>
      </c>
      <c r="F110" s="216">
        <v>49.26341181018018</v>
      </c>
      <c r="G110" s="463">
        <v>1.54</v>
      </c>
    </row>
    <row r="111" spans="2:7" x14ac:dyDescent="0.25">
      <c r="B111" s="7" t="s">
        <v>24</v>
      </c>
      <c r="C111" s="216">
        <v>85</v>
      </c>
      <c r="D111" s="464">
        <v>99241115</v>
      </c>
      <c r="E111" s="196">
        <v>1167542.5294117648</v>
      </c>
      <c r="F111" s="216">
        <v>51.352131865910614</v>
      </c>
      <c r="G111" s="463">
        <v>1.54</v>
      </c>
    </row>
    <row r="112" spans="2:7" x14ac:dyDescent="0.25">
      <c r="B112" s="7" t="s">
        <v>25</v>
      </c>
      <c r="C112" s="216">
        <v>80</v>
      </c>
      <c r="D112" s="464">
        <v>80083029</v>
      </c>
      <c r="E112" s="196">
        <v>1001037.8625</v>
      </c>
      <c r="F112" s="216">
        <v>49.013991016748378</v>
      </c>
      <c r="G112" s="463">
        <v>1.54</v>
      </c>
    </row>
    <row r="113" spans="2:7" x14ac:dyDescent="0.25">
      <c r="B113" s="7" t="s">
        <v>26</v>
      </c>
      <c r="C113" s="330">
        <v>107</v>
      </c>
      <c r="D113" s="330">
        <v>100690159</v>
      </c>
      <c r="E113" s="281">
        <v>941029.52336448594</v>
      </c>
      <c r="F113" s="330">
        <v>51.252589083705786</v>
      </c>
      <c r="G113" s="447">
        <v>1.54</v>
      </c>
    </row>
    <row r="114" spans="2:7" x14ac:dyDescent="0.25">
      <c r="B114" s="7" t="s">
        <v>27</v>
      </c>
      <c r="C114" s="216">
        <v>116</v>
      </c>
      <c r="D114" s="464">
        <v>107104907</v>
      </c>
      <c r="E114" s="281">
        <v>923318.16379310342</v>
      </c>
      <c r="F114" s="216">
        <v>47.061711560983852</v>
      </c>
      <c r="G114" s="463">
        <v>1.54</v>
      </c>
    </row>
    <row r="115" spans="2:7" x14ac:dyDescent="0.25">
      <c r="B115" s="7" t="s">
        <v>28</v>
      </c>
      <c r="C115" s="330">
        <v>82</v>
      </c>
      <c r="D115" s="330">
        <v>85480010</v>
      </c>
      <c r="E115" s="281">
        <v>1042439.1463414634</v>
      </c>
      <c r="F115" s="330">
        <v>50.80323392568625</v>
      </c>
      <c r="G115" s="447">
        <v>1.54</v>
      </c>
    </row>
    <row r="116" spans="2:7" x14ac:dyDescent="0.25">
      <c r="B116" s="7" t="s">
        <v>29</v>
      </c>
      <c r="C116" s="330">
        <v>129</v>
      </c>
      <c r="D116" s="330">
        <v>137497960</v>
      </c>
      <c r="E116" s="281">
        <v>1065875.6589147288</v>
      </c>
      <c r="F116" s="330">
        <v>52.975064619140532</v>
      </c>
      <c r="G116" s="447">
        <v>1.54</v>
      </c>
    </row>
    <row r="117" spans="2:7" x14ac:dyDescent="0.25">
      <c r="B117" s="7" t="s">
        <v>30</v>
      </c>
      <c r="C117" s="330">
        <v>191</v>
      </c>
      <c r="D117" s="330">
        <v>177596415</v>
      </c>
      <c r="E117" s="281">
        <v>929824.16230366495</v>
      </c>
      <c r="F117" s="330">
        <v>50.249837103975324</v>
      </c>
      <c r="G117" s="447">
        <v>1.54</v>
      </c>
    </row>
    <row r="118" spans="2:7" x14ac:dyDescent="0.25">
      <c r="B118" s="7" t="s">
        <v>31</v>
      </c>
      <c r="C118" s="491">
        <v>416</v>
      </c>
      <c r="D118" s="464">
        <v>372509939</v>
      </c>
      <c r="E118" s="196">
        <v>895456.58413461538</v>
      </c>
      <c r="F118" s="216">
        <v>49.093790337765995</v>
      </c>
      <c r="G118" s="463">
        <v>1.54</v>
      </c>
    </row>
    <row r="119" spans="2:7" x14ac:dyDescent="0.25">
      <c r="B119" s="238"/>
      <c r="C119" s="369"/>
      <c r="D119" s="369"/>
      <c r="E119" s="370"/>
      <c r="F119" s="491"/>
      <c r="G119" s="495"/>
    </row>
    <row r="120" spans="2:7" x14ac:dyDescent="0.25">
      <c r="B120" s="29" t="s">
        <v>0</v>
      </c>
      <c r="C120" s="468">
        <f>SUM(C107:C118)</f>
        <v>1665</v>
      </c>
      <c r="D120" s="468">
        <f>SUM(D107:D118)</f>
        <v>1564012001</v>
      </c>
      <c r="E120" s="469">
        <f>D120/C120</f>
        <v>939346.54714714712</v>
      </c>
      <c r="F120" s="470">
        <f>(($D107*F107)+($D108*F108)+($D109*F109)+($D110*F110)+($D111*F111)+($D112*F112)+($D113*F113)+($D114*F114)+($D115*F115)+($D116*F116)+($D117*F117)+($D118*F118))/$D120</f>
        <v>49.612651282974397</v>
      </c>
      <c r="G120" s="471">
        <f>(($D107*G107)+($D108*G108)+($D109*G109)+($D110*G110)+($D111*G111)+($D112*G112)+($D113*G113)+($D114*G114)+($D115*G115)+($D116*G116)+($D117*G117)+($D118*G118))/$D120</f>
        <v>1.54</v>
      </c>
    </row>
    <row r="121" spans="2:7" x14ac:dyDescent="0.25">
      <c r="B121" s="32"/>
      <c r="C121" s="488"/>
      <c r="D121" s="488"/>
      <c r="E121" s="489"/>
      <c r="F121" s="490"/>
      <c r="G121" s="424"/>
    </row>
    <row r="122" spans="2:7" x14ac:dyDescent="0.25">
      <c r="B122" s="9" t="s">
        <v>66</v>
      </c>
      <c r="C122" s="356"/>
      <c r="D122" s="356"/>
      <c r="E122" s="94"/>
      <c r="F122" s="417"/>
      <c r="G122" s="343"/>
    </row>
    <row r="123" spans="2:7" x14ac:dyDescent="0.25">
      <c r="B123" s="7" t="s">
        <v>20</v>
      </c>
      <c r="C123" s="357">
        <v>1353</v>
      </c>
      <c r="D123" s="357">
        <v>1072151195</v>
      </c>
      <c r="E123" s="357">
        <v>792425.12564671098</v>
      </c>
      <c r="F123" s="340">
        <v>57.104844088710827</v>
      </c>
      <c r="G123" s="438">
        <v>1.8484202412328608</v>
      </c>
    </row>
    <row r="124" spans="2:7" x14ac:dyDescent="0.25">
      <c r="B124" s="7" t="s">
        <v>21</v>
      </c>
      <c r="C124" s="216">
        <v>1316</v>
      </c>
      <c r="D124" s="464">
        <v>1212209774</v>
      </c>
      <c r="E124" s="357">
        <v>921132.04711246199</v>
      </c>
      <c r="F124" s="216">
        <v>58.928944054199647</v>
      </c>
      <c r="G124" s="463">
        <v>1.8006930495018432</v>
      </c>
    </row>
    <row r="125" spans="2:7" x14ac:dyDescent="0.25">
      <c r="B125" s="7" t="s">
        <v>22</v>
      </c>
      <c r="C125" s="216">
        <v>1165</v>
      </c>
      <c r="D125" s="464">
        <v>1101807794</v>
      </c>
      <c r="E125" s="357">
        <v>945757.76309012878</v>
      </c>
      <c r="F125" s="216">
        <v>61.010412450395137</v>
      </c>
      <c r="G125" s="463">
        <v>1.751296672121744</v>
      </c>
    </row>
    <row r="126" spans="2:7" x14ac:dyDescent="0.25">
      <c r="B126" s="7" t="s">
        <v>23</v>
      </c>
      <c r="C126" s="216">
        <v>1139</v>
      </c>
      <c r="D126" s="464">
        <v>1174206889</v>
      </c>
      <c r="E126" s="357">
        <v>1030910.3503072871</v>
      </c>
      <c r="F126" s="216">
        <v>61.422454021218059</v>
      </c>
      <c r="G126" s="463">
        <v>1.7021877381439889</v>
      </c>
    </row>
    <row r="127" spans="2:7" x14ac:dyDescent="0.25">
      <c r="B127" s="7" t="s">
        <v>24</v>
      </c>
      <c r="C127" s="216">
        <v>959</v>
      </c>
      <c r="D127" s="464">
        <v>1045822693</v>
      </c>
      <c r="E127" s="196">
        <v>1090534.6120959332</v>
      </c>
      <c r="F127" s="216">
        <v>64.644882789897537</v>
      </c>
      <c r="G127" s="463">
        <v>1.7174451859976996</v>
      </c>
    </row>
    <row r="128" spans="2:7" x14ac:dyDescent="0.25">
      <c r="B128" s="7" t="s">
        <v>25</v>
      </c>
      <c r="C128" s="216">
        <v>863</v>
      </c>
      <c r="D128" s="464">
        <v>1002005710</v>
      </c>
      <c r="E128" s="196">
        <v>1161072.6651216685</v>
      </c>
      <c r="F128" s="216">
        <v>60.917259902640673</v>
      </c>
      <c r="G128" s="463">
        <v>1.6348853403639785</v>
      </c>
    </row>
    <row r="129" spans="2:7" x14ac:dyDescent="0.25">
      <c r="B129" s="7" t="s">
        <v>26</v>
      </c>
      <c r="C129" s="330">
        <v>989</v>
      </c>
      <c r="D129" s="330">
        <v>1271878638</v>
      </c>
      <c r="E129" s="330">
        <v>1286024.912032356</v>
      </c>
      <c r="F129" s="446">
        <v>65.949141147537688</v>
      </c>
      <c r="G129" s="447">
        <v>1.5748677409502965</v>
      </c>
    </row>
    <row r="130" spans="2:7" x14ac:dyDescent="0.25">
      <c r="B130" s="7" t="s">
        <v>27</v>
      </c>
      <c r="C130" s="216">
        <v>970</v>
      </c>
      <c r="D130" s="464">
        <v>1212438573</v>
      </c>
      <c r="E130" s="330">
        <v>1249936.6731958762</v>
      </c>
      <c r="F130" s="216">
        <v>64.44515508663217</v>
      </c>
      <c r="G130" s="463">
        <v>1.6487207123655245</v>
      </c>
    </row>
    <row r="131" spans="2:7" x14ac:dyDescent="0.25">
      <c r="B131" s="7" t="s">
        <v>28</v>
      </c>
      <c r="C131" s="216">
        <v>900</v>
      </c>
      <c r="D131" s="464">
        <v>1201502337</v>
      </c>
      <c r="E131" s="330">
        <v>1335002.5966666667</v>
      </c>
      <c r="F131" s="216">
        <v>66.407792539316546</v>
      </c>
      <c r="G131" s="463">
        <v>1.6813729646153821</v>
      </c>
    </row>
    <row r="132" spans="2:7" x14ac:dyDescent="0.25">
      <c r="B132" s="7" t="s">
        <v>29</v>
      </c>
      <c r="C132" s="216">
        <v>1094</v>
      </c>
      <c r="D132" s="464">
        <v>1522385862</v>
      </c>
      <c r="E132" s="330">
        <v>1391577.5703839122</v>
      </c>
      <c r="F132" s="216">
        <v>65.399471280034788</v>
      </c>
      <c r="G132" s="463">
        <v>1.6199195672312412</v>
      </c>
    </row>
    <row r="133" spans="2:7" x14ac:dyDescent="0.25">
      <c r="B133" s="7" t="s">
        <v>30</v>
      </c>
      <c r="C133" s="462">
        <v>1046</v>
      </c>
      <c r="D133" s="462">
        <v>1428744542</v>
      </c>
      <c r="E133" s="462">
        <v>1365912.5640535373</v>
      </c>
      <c r="F133" s="462">
        <v>63.562228509986497</v>
      </c>
      <c r="G133" s="463">
        <v>1.6080093260436756</v>
      </c>
    </row>
    <row r="134" spans="2:7" x14ac:dyDescent="0.25">
      <c r="B134" s="7" t="s">
        <v>31</v>
      </c>
      <c r="C134" s="216">
        <v>1061</v>
      </c>
      <c r="D134" s="464">
        <v>1498627745</v>
      </c>
      <c r="E134" s="196">
        <v>1412467.2431668236</v>
      </c>
      <c r="F134" s="216">
        <v>64.698290055346604</v>
      </c>
      <c r="G134" s="463">
        <v>1.6273453061353806</v>
      </c>
    </row>
    <row r="135" spans="2:7" x14ac:dyDescent="0.25">
      <c r="B135" s="7"/>
      <c r="C135" s="456"/>
      <c r="D135" s="456"/>
      <c r="E135" s="196"/>
      <c r="F135" s="479"/>
      <c r="G135" s="492"/>
    </row>
    <row r="136" spans="2:7" x14ac:dyDescent="0.25">
      <c r="B136" s="29" t="s">
        <v>0</v>
      </c>
      <c r="C136" s="468">
        <f>SUM(C123:C135)</f>
        <v>12855</v>
      </c>
      <c r="D136" s="468">
        <f t="shared" ref="D136" si="0">SUM(D123:D135)</f>
        <v>14743781752</v>
      </c>
      <c r="E136" s="469">
        <f>D136/C136</f>
        <v>1146929.7356670557</v>
      </c>
      <c r="F136" s="470">
        <f>(($D123*F123)+($D124*F124)+($D125*F125)+($D126*F126)+($D127*F127)+($D128*F128)+($D129*F129)+($D130*F130)+($D131*F131)+($D132*F132)+($D133*F133)+($D134*F134))/$D136</f>
        <v>63.063229798682656</v>
      </c>
      <c r="G136" s="471">
        <f>(($D123*G123)+($D124*G124)+($D125*G125)+($D126*G126)+($D127*G127)+($D128*G128)+($D129*G129)+($D130*G130)+($D131*G131)+($D132*G132)+($D133*G133)+($D134*G134))/$D136</f>
        <v>1.6787940422207084</v>
      </c>
    </row>
    <row r="137" spans="2:7" x14ac:dyDescent="0.25">
      <c r="B137" s="32"/>
      <c r="C137" s="488"/>
      <c r="D137" s="488"/>
      <c r="E137" s="489"/>
      <c r="F137" s="490"/>
      <c r="G137" s="424"/>
    </row>
    <row r="138" spans="2:7" x14ac:dyDescent="0.25">
      <c r="B138" s="9" t="s">
        <v>59</v>
      </c>
      <c r="C138" s="356"/>
      <c r="D138" s="356"/>
      <c r="E138" s="94"/>
      <c r="F138" s="417"/>
      <c r="G138" s="343"/>
    </row>
    <row r="139" spans="2:7" x14ac:dyDescent="0.25">
      <c r="B139" s="7" t="s">
        <v>20</v>
      </c>
      <c r="C139" s="357">
        <v>640</v>
      </c>
      <c r="D139" s="357">
        <v>1101376232</v>
      </c>
      <c r="E139" s="357">
        <v>1720900.3625</v>
      </c>
      <c r="F139" s="340">
        <v>53.343055541805086</v>
      </c>
      <c r="G139" s="438">
        <v>1.6077989404986541</v>
      </c>
    </row>
    <row r="140" spans="2:7" x14ac:dyDescent="0.25">
      <c r="B140" s="7" t="s">
        <v>21</v>
      </c>
      <c r="C140" s="216">
        <v>446</v>
      </c>
      <c r="D140" s="464">
        <v>728132940</v>
      </c>
      <c r="E140" s="357">
        <v>1632585.0672645739</v>
      </c>
      <c r="F140" s="216">
        <v>52.636609732283226</v>
      </c>
      <c r="G140" s="463">
        <v>1.60617785727425</v>
      </c>
    </row>
    <row r="141" spans="2:7" x14ac:dyDescent="0.25">
      <c r="B141" s="7" t="s">
        <v>22</v>
      </c>
      <c r="C141" s="216">
        <v>488</v>
      </c>
      <c r="D141" s="464">
        <v>807396060</v>
      </c>
      <c r="E141" s="357">
        <v>1654500.1229508198</v>
      </c>
      <c r="F141" s="216">
        <v>52.942030130788602</v>
      </c>
      <c r="G141" s="463">
        <v>1.600688704339231</v>
      </c>
    </row>
    <row r="142" spans="2:7" x14ac:dyDescent="0.25">
      <c r="B142" s="7" t="s">
        <v>23</v>
      </c>
      <c r="C142" s="216">
        <v>474</v>
      </c>
      <c r="D142" s="464">
        <v>800096256</v>
      </c>
      <c r="E142" s="357">
        <v>1687966.7848101265</v>
      </c>
      <c r="F142" s="216">
        <v>53.493867402874088</v>
      </c>
      <c r="G142" s="463">
        <v>1.5570332751188376</v>
      </c>
    </row>
    <row r="143" spans="2:7" x14ac:dyDescent="0.25">
      <c r="B143" s="7" t="s">
        <v>24</v>
      </c>
      <c r="C143" s="216">
        <v>440</v>
      </c>
      <c r="D143" s="464">
        <v>767302826</v>
      </c>
      <c r="E143" s="196">
        <v>1743870.0590909091</v>
      </c>
      <c r="F143" s="216">
        <v>53.813758824863235</v>
      </c>
      <c r="G143" s="463">
        <v>1.5647554440520202</v>
      </c>
    </row>
    <row r="144" spans="2:7" x14ac:dyDescent="0.25">
      <c r="B144" s="7" t="s">
        <v>25</v>
      </c>
      <c r="C144" s="216">
        <v>412</v>
      </c>
      <c r="D144" s="464">
        <v>728124832</v>
      </c>
      <c r="E144" s="196">
        <v>1767293.2815533981</v>
      </c>
      <c r="F144" s="216">
        <v>52.999783581065948</v>
      </c>
      <c r="G144" s="463">
        <v>1.5572091033148558</v>
      </c>
    </row>
    <row r="145" spans="2:8" x14ac:dyDescent="0.25">
      <c r="B145" s="7" t="s">
        <v>26</v>
      </c>
      <c r="C145" s="330">
        <v>482</v>
      </c>
      <c r="D145" s="330">
        <v>835219382</v>
      </c>
      <c r="E145" s="330">
        <v>1732820.294605809</v>
      </c>
      <c r="F145" s="446">
        <v>54.548015414709333</v>
      </c>
      <c r="G145" s="447">
        <v>1.5648006166959378</v>
      </c>
    </row>
    <row r="146" spans="2:8" x14ac:dyDescent="0.25">
      <c r="B146" s="7" t="s">
        <v>27</v>
      </c>
      <c r="C146" s="216">
        <v>468</v>
      </c>
      <c r="D146" s="464">
        <v>775329515</v>
      </c>
      <c r="E146" s="330">
        <v>1656686.9978632478</v>
      </c>
      <c r="F146" s="216">
        <v>53.423739953972991</v>
      </c>
      <c r="G146" s="463">
        <v>1.5576820949348227</v>
      </c>
    </row>
    <row r="147" spans="2:8" x14ac:dyDescent="0.25">
      <c r="B147" s="7" t="s">
        <v>28</v>
      </c>
      <c r="C147" s="216">
        <v>395</v>
      </c>
      <c r="D147" s="464">
        <v>711813205</v>
      </c>
      <c r="E147" s="330">
        <v>1802058.746835443</v>
      </c>
      <c r="F147" s="216">
        <v>54.651652285658287</v>
      </c>
      <c r="G147" s="463">
        <v>1.5521083526260235</v>
      </c>
    </row>
    <row r="148" spans="2:8" x14ac:dyDescent="0.25">
      <c r="B148" s="145" t="s">
        <v>29</v>
      </c>
      <c r="C148" s="216">
        <v>596</v>
      </c>
      <c r="D148" s="464">
        <v>1054281025</v>
      </c>
      <c r="E148" s="330">
        <v>1768927.894295302</v>
      </c>
      <c r="F148" s="216">
        <v>54.601447313347975</v>
      </c>
      <c r="G148" s="463">
        <v>1.5588289196516649</v>
      </c>
    </row>
    <row r="149" spans="2:8" x14ac:dyDescent="0.25">
      <c r="B149" s="145" t="s">
        <v>30</v>
      </c>
      <c r="C149" s="216">
        <v>579</v>
      </c>
      <c r="D149" s="464">
        <v>975237683</v>
      </c>
      <c r="E149" s="196">
        <v>1684348.3298791018</v>
      </c>
      <c r="F149" s="216">
        <v>54.178926775535601</v>
      </c>
      <c r="G149" s="463">
        <v>1.5530467700867132</v>
      </c>
    </row>
    <row r="150" spans="2:8" x14ac:dyDescent="0.25">
      <c r="B150" s="7" t="s">
        <v>31</v>
      </c>
      <c r="C150" s="216">
        <v>641</v>
      </c>
      <c r="D150" s="464">
        <v>1136465305</v>
      </c>
      <c r="E150" s="196">
        <v>1772956.7940717628</v>
      </c>
      <c r="F150" s="216">
        <v>53.536622241186677</v>
      </c>
      <c r="G150" s="463">
        <v>1.5465258800839503</v>
      </c>
    </row>
    <row r="151" spans="2:8" x14ac:dyDescent="0.25">
      <c r="B151" s="7"/>
      <c r="C151" s="456"/>
      <c r="D151" s="456"/>
      <c r="E151" s="196"/>
      <c r="F151" s="479"/>
      <c r="G151" s="492"/>
    </row>
    <row r="152" spans="2:8" x14ac:dyDescent="0.25">
      <c r="B152" s="29" t="s">
        <v>0</v>
      </c>
      <c r="C152" s="468">
        <f>SUM(C139:C151)</f>
        <v>6061</v>
      </c>
      <c r="D152" s="468">
        <f>SUM(D139:D151)</f>
        <v>10420775261</v>
      </c>
      <c r="E152" s="469">
        <f>D152/C152</f>
        <v>1719316.1625144365</v>
      </c>
      <c r="F152" s="470">
        <f>(($D139*F139)+($D140*F140)+($D141*F141)+($D142*F142)+($D143*F143)+($D144*F144)+($D145*F145)+($D146*F146)+($D147*F147)+($D148*F148)+($D149*F149)+($D150*F150))/$D152</f>
        <v>53.703490447053028</v>
      </c>
      <c r="G152" s="471">
        <f>(($D139*G139)+($D140*G140)+($D141*G141)+($D142*G142)+($D143*G143)+($D144*G144)+($D145*G145)+($D146*G146)+($D147*G147)+($D148*G148)+($D149*G149)+($D150*G150))/$D152</f>
        <v>1.5687929824715563</v>
      </c>
    </row>
    <row r="153" spans="2:8" x14ac:dyDescent="0.25">
      <c r="B153" s="7"/>
      <c r="C153" s="355"/>
      <c r="D153" s="355"/>
      <c r="E153" s="93"/>
      <c r="F153" s="417"/>
      <c r="G153" s="343"/>
    </row>
    <row r="154" spans="2:8" x14ac:dyDescent="0.25">
      <c r="B154" s="9" t="s">
        <v>83</v>
      </c>
      <c r="C154" s="356"/>
      <c r="D154" s="356"/>
      <c r="E154" s="94"/>
      <c r="F154" s="417"/>
      <c r="G154" s="343"/>
    </row>
    <row r="155" spans="2:8" x14ac:dyDescent="0.25">
      <c r="B155" s="7" t="s">
        <v>20</v>
      </c>
      <c r="C155" s="357">
        <v>168</v>
      </c>
      <c r="D155" s="357">
        <v>154421976</v>
      </c>
      <c r="E155" s="357">
        <v>919178.42857142852</v>
      </c>
      <c r="F155" s="340">
        <v>35.787214651365424</v>
      </c>
      <c r="G155" s="438">
        <v>1</v>
      </c>
    </row>
    <row r="156" spans="2:8" x14ac:dyDescent="0.25">
      <c r="B156" s="233" t="s">
        <v>21</v>
      </c>
      <c r="C156" s="491">
        <v>107</v>
      </c>
      <c r="D156" s="391">
        <v>72702434</v>
      </c>
      <c r="E156" s="357">
        <v>679462</v>
      </c>
      <c r="F156" s="491">
        <v>30.545790145072722</v>
      </c>
      <c r="G156" s="495">
        <v>1</v>
      </c>
      <c r="H156" s="460"/>
    </row>
    <row r="157" spans="2:8" x14ac:dyDescent="0.25">
      <c r="B157" s="7" t="s">
        <v>22</v>
      </c>
      <c r="C157" s="491">
        <v>106</v>
      </c>
      <c r="D157" s="391">
        <v>99669832</v>
      </c>
      <c r="E157" s="357">
        <v>940281.4339622641</v>
      </c>
      <c r="F157" s="491">
        <v>36.950677111605849</v>
      </c>
      <c r="G157" s="495">
        <v>1</v>
      </c>
    </row>
    <row r="158" spans="2:8" x14ac:dyDescent="0.25">
      <c r="B158" s="233" t="s">
        <v>23</v>
      </c>
      <c r="C158" s="491">
        <v>102</v>
      </c>
      <c r="D158" s="391">
        <v>95416424</v>
      </c>
      <c r="E158" s="357">
        <v>935455.13725490193</v>
      </c>
      <c r="F158" s="491">
        <v>38.318486375050064</v>
      </c>
      <c r="G158" s="495">
        <v>1</v>
      </c>
    </row>
    <row r="159" spans="2:8" x14ac:dyDescent="0.25">
      <c r="B159" s="7" t="s">
        <v>24</v>
      </c>
      <c r="C159" s="216">
        <v>85</v>
      </c>
      <c r="D159" s="464">
        <v>65672459</v>
      </c>
      <c r="E159" s="196">
        <v>772617.16470588231</v>
      </c>
      <c r="F159" s="216">
        <v>30.372415840253524</v>
      </c>
      <c r="G159" s="463">
        <v>1</v>
      </c>
    </row>
    <row r="160" spans="2:8" x14ac:dyDescent="0.25">
      <c r="B160" s="7" t="s">
        <v>25</v>
      </c>
      <c r="C160" s="216">
        <v>88</v>
      </c>
      <c r="D160" s="464">
        <v>89411970</v>
      </c>
      <c r="E160" s="196">
        <v>1016045.1136363636</v>
      </c>
      <c r="F160" s="216">
        <v>39.807425974396942</v>
      </c>
      <c r="G160" s="463">
        <v>1</v>
      </c>
    </row>
    <row r="161" spans="2:7" x14ac:dyDescent="0.25">
      <c r="B161" s="7" t="s">
        <v>26</v>
      </c>
      <c r="C161" s="330">
        <v>108</v>
      </c>
      <c r="D161" s="330">
        <v>199735629</v>
      </c>
      <c r="E161" s="330">
        <v>1849403.9722222222</v>
      </c>
      <c r="F161" s="446">
        <v>13.676538465753648</v>
      </c>
      <c r="G161" s="447">
        <v>0.72351237870535356</v>
      </c>
    </row>
    <row r="162" spans="2:7" x14ac:dyDescent="0.25">
      <c r="B162" s="7" t="s">
        <v>27</v>
      </c>
      <c r="C162" s="216">
        <v>106</v>
      </c>
      <c r="D162" s="464">
        <v>79507947</v>
      </c>
      <c r="E162" s="330">
        <v>750074.97169811325</v>
      </c>
      <c r="F162" s="216">
        <v>35.545731447448894</v>
      </c>
      <c r="G162" s="463">
        <v>1</v>
      </c>
    </row>
    <row r="163" spans="2:7" x14ac:dyDescent="0.25">
      <c r="B163" s="7" t="s">
        <v>28</v>
      </c>
      <c r="C163" s="216">
        <v>100</v>
      </c>
      <c r="D163" s="464">
        <v>84412846</v>
      </c>
      <c r="E163" s="330">
        <v>844128.46</v>
      </c>
      <c r="F163" s="216">
        <v>30.285477888045619</v>
      </c>
      <c r="G163" s="463">
        <v>1</v>
      </c>
    </row>
    <row r="164" spans="2:7" x14ac:dyDescent="0.25">
      <c r="B164" s="145" t="s">
        <v>29</v>
      </c>
      <c r="C164" s="216">
        <v>155</v>
      </c>
      <c r="D164" s="464">
        <v>126142791</v>
      </c>
      <c r="E164" s="330">
        <v>813824.45806451607</v>
      </c>
      <c r="F164" s="216">
        <v>33.516518997902942</v>
      </c>
      <c r="G164" s="463">
        <v>1</v>
      </c>
    </row>
    <row r="165" spans="2:7" x14ac:dyDescent="0.25">
      <c r="B165" s="145" t="s">
        <v>30</v>
      </c>
      <c r="C165" s="216">
        <v>150</v>
      </c>
      <c r="D165" s="464">
        <v>110359925</v>
      </c>
      <c r="E165" s="196">
        <v>735732.83333333337</v>
      </c>
      <c r="F165" s="216">
        <v>32.292782692630503</v>
      </c>
      <c r="G165" s="463">
        <v>1</v>
      </c>
    </row>
    <row r="166" spans="2:7" x14ac:dyDescent="0.25">
      <c r="B166" s="7" t="s">
        <v>31</v>
      </c>
      <c r="C166" s="491">
        <v>155</v>
      </c>
      <c r="D166" s="391">
        <v>130938156</v>
      </c>
      <c r="E166" s="357">
        <v>844762.29677419353</v>
      </c>
      <c r="F166" s="491">
        <v>33.918813550421469</v>
      </c>
      <c r="G166" s="495">
        <v>1</v>
      </c>
    </row>
    <row r="167" spans="2:7" x14ac:dyDescent="0.25">
      <c r="B167" s="7"/>
      <c r="C167" s="456"/>
      <c r="D167" s="456"/>
      <c r="E167" s="196"/>
      <c r="F167" s="479"/>
      <c r="G167" s="467"/>
    </row>
    <row r="168" spans="2:7" x14ac:dyDescent="0.25">
      <c r="B168" s="29" t="s">
        <v>0</v>
      </c>
      <c r="C168" s="468">
        <f>SUM(C155:C167)</f>
        <v>1430</v>
      </c>
      <c r="D168" s="468">
        <f>SUM(D155:D167)</f>
        <v>1308392389</v>
      </c>
      <c r="E168" s="469">
        <f>D168/C168</f>
        <v>914959.71258741256</v>
      </c>
      <c r="F168" s="470">
        <f>(($D155*F155)+($D156*F156)+($D157*F157)+($D158*F158)+($D159*F159)+($D160*F160)+($D161*F161)+($D162*F162)+($D163*F163)+($D164*F164)+($D165*F165)+($D166*F166))/$D168</f>
        <v>31.326508106888721</v>
      </c>
      <c r="G168" s="471">
        <f>(($D155*G155)+($D156*G156)+($D157*G157)+($D158*G158)+($D159*G159)+($D160*G160)+($D161*G161)+($D162*G162)+($D163*G163)+($D164*G164)+($D165*G165)+($D166*G166))/$D168</f>
        <v>0.95779215057020628</v>
      </c>
    </row>
    <row r="169" spans="2:7" x14ac:dyDescent="0.25">
      <c r="B169" s="7"/>
      <c r="C169" s="355"/>
      <c r="D169" s="355"/>
      <c r="E169" s="93"/>
      <c r="F169" s="417"/>
      <c r="G169" s="343"/>
    </row>
    <row r="170" spans="2:7" x14ac:dyDescent="0.25">
      <c r="B170" s="285" t="s">
        <v>86</v>
      </c>
      <c r="C170" s="356"/>
      <c r="D170" s="356"/>
      <c r="E170" s="94"/>
      <c r="F170" s="417"/>
      <c r="G170" s="343"/>
    </row>
    <row r="171" spans="2:7" x14ac:dyDescent="0.25">
      <c r="B171" s="7" t="s">
        <v>20</v>
      </c>
      <c r="C171" s="357">
        <v>895</v>
      </c>
      <c r="D171" s="357">
        <v>900861821</v>
      </c>
      <c r="E171" s="357">
        <v>1006549.520670391</v>
      </c>
      <c r="F171" s="340">
        <v>54.817911535180933</v>
      </c>
      <c r="G171" s="438">
        <v>1.3592588881397383</v>
      </c>
    </row>
    <row r="172" spans="2:7" x14ac:dyDescent="0.25">
      <c r="B172" s="7" t="s">
        <v>21</v>
      </c>
      <c r="C172" s="216">
        <v>632</v>
      </c>
      <c r="D172" s="464">
        <v>627545984</v>
      </c>
      <c r="E172" s="357">
        <v>992952.50632911397</v>
      </c>
      <c r="F172" s="216">
        <v>54.679352012234375</v>
      </c>
      <c r="G172" s="463">
        <v>1.3697669539225352</v>
      </c>
    </row>
    <row r="173" spans="2:7" x14ac:dyDescent="0.25">
      <c r="B173" s="7" t="s">
        <v>22</v>
      </c>
      <c r="C173" s="216">
        <v>802</v>
      </c>
      <c r="D173" s="464">
        <v>874331995</v>
      </c>
      <c r="E173" s="357">
        <v>1090189.5199501247</v>
      </c>
      <c r="F173" s="216">
        <v>55.792022816230123</v>
      </c>
      <c r="G173" s="463">
        <v>1.3481733729988916</v>
      </c>
    </row>
    <row r="174" spans="2:7" x14ac:dyDescent="0.25">
      <c r="B174" s="7" t="s">
        <v>23</v>
      </c>
      <c r="C174" s="216">
        <v>722</v>
      </c>
      <c r="D174" s="464">
        <v>832205390</v>
      </c>
      <c r="E174" s="357">
        <v>1152639.0443213296</v>
      </c>
      <c r="F174" s="216">
        <v>55.495024024057329</v>
      </c>
      <c r="G174" s="463">
        <v>1.3064583215568935</v>
      </c>
    </row>
    <row r="175" spans="2:7" x14ac:dyDescent="0.25">
      <c r="B175" s="7" t="s">
        <v>24</v>
      </c>
      <c r="C175" s="216">
        <v>576</v>
      </c>
      <c r="D175" s="464">
        <v>567739462</v>
      </c>
      <c r="E175" s="196">
        <v>985658.7881944445</v>
      </c>
      <c r="F175" s="216">
        <v>55.618548935744052</v>
      </c>
      <c r="G175" s="463">
        <v>1.3831486829428812</v>
      </c>
    </row>
    <row r="176" spans="2:7" x14ac:dyDescent="0.25">
      <c r="B176" s="233" t="s">
        <v>25</v>
      </c>
      <c r="C176" s="491">
        <v>1107</v>
      </c>
      <c r="D176" s="391">
        <v>1237046237</v>
      </c>
      <c r="E176" s="357">
        <v>1117476.2755194218</v>
      </c>
      <c r="F176" s="491">
        <v>57.009632387734264</v>
      </c>
      <c r="G176" s="495">
        <v>1.3543881266177766</v>
      </c>
    </row>
    <row r="177" spans="2:7" x14ac:dyDescent="0.25">
      <c r="B177" s="7" t="s">
        <v>26</v>
      </c>
      <c r="C177" s="330">
        <v>1192</v>
      </c>
      <c r="D177" s="330">
        <v>1348795619</v>
      </c>
      <c r="E177" s="330">
        <v>1131539.9488255035</v>
      </c>
      <c r="F177" s="446">
        <v>56.538760618557433</v>
      </c>
      <c r="G177" s="447">
        <v>1.171521054065642</v>
      </c>
    </row>
    <row r="178" spans="2:7" x14ac:dyDescent="0.25">
      <c r="B178" s="7" t="s">
        <v>27</v>
      </c>
      <c r="C178" s="216">
        <v>858</v>
      </c>
      <c r="D178" s="464">
        <v>859861389</v>
      </c>
      <c r="E178" s="330">
        <v>1002169.451048951</v>
      </c>
      <c r="F178" s="216">
        <v>56.022050937793651</v>
      </c>
      <c r="G178" s="463">
        <v>1.369642650938941</v>
      </c>
    </row>
    <row r="179" spans="2:7" x14ac:dyDescent="0.25">
      <c r="B179" s="7" t="s">
        <v>28</v>
      </c>
      <c r="C179" s="216">
        <v>789</v>
      </c>
      <c r="D179" s="464">
        <v>826017227</v>
      </c>
      <c r="E179" s="330">
        <v>1046916.6375158428</v>
      </c>
      <c r="F179" s="216">
        <v>55.633129116325321</v>
      </c>
      <c r="G179" s="463">
        <v>1.3523672597206013</v>
      </c>
    </row>
    <row r="180" spans="2:7" x14ac:dyDescent="0.25">
      <c r="B180" s="145" t="s">
        <v>29</v>
      </c>
      <c r="C180" s="216">
        <v>833</v>
      </c>
      <c r="D180" s="464">
        <v>863855159</v>
      </c>
      <c r="E180" s="330">
        <v>1037041.0072028812</v>
      </c>
      <c r="F180" s="216">
        <v>55.914685241811469</v>
      </c>
      <c r="G180" s="463">
        <v>1.3505670347683829</v>
      </c>
    </row>
    <row r="181" spans="2:7" x14ac:dyDescent="0.25">
      <c r="B181" s="145" t="s">
        <v>30</v>
      </c>
      <c r="C181" s="216">
        <v>735</v>
      </c>
      <c r="D181" s="464">
        <v>729410948</v>
      </c>
      <c r="E181" s="196">
        <v>992395.84761904762</v>
      </c>
      <c r="F181" s="216">
        <v>56.299821752881066</v>
      </c>
      <c r="G181" s="463">
        <v>1.3639930410805954</v>
      </c>
    </row>
    <row r="182" spans="2:7" x14ac:dyDescent="0.25">
      <c r="B182" s="7" t="s">
        <v>31</v>
      </c>
      <c r="C182" s="491">
        <v>1192</v>
      </c>
      <c r="D182" s="464">
        <v>1201768179</v>
      </c>
      <c r="E182" s="196">
        <v>1008194.7810402685</v>
      </c>
      <c r="F182" s="216">
        <v>56.135615290742358</v>
      </c>
      <c r="G182" s="463">
        <v>1.3615882088686924</v>
      </c>
    </row>
    <row r="183" spans="2:7" x14ac:dyDescent="0.25">
      <c r="B183" s="7"/>
      <c r="C183" s="456"/>
      <c r="D183" s="456"/>
      <c r="E183" s="196"/>
      <c r="F183" s="479"/>
      <c r="G183" s="467"/>
    </row>
    <row r="184" spans="2:7" x14ac:dyDescent="0.25">
      <c r="B184" s="29" t="s">
        <v>0</v>
      </c>
      <c r="C184" s="468">
        <f>SUM(C171:C183)</f>
        <v>10333</v>
      </c>
      <c r="D184" s="468">
        <f>SUM(D171:D183)</f>
        <v>10869439410</v>
      </c>
      <c r="E184" s="469">
        <f>D184/C184</f>
        <v>1051915.1659730959</v>
      </c>
      <c r="F184" s="470">
        <f>(($D171*F171)+($D172*F172)+($D173*F173)+($D174*F174)+($D175*F175)+($D176*F176)+($D177*F177)+($D178*F178)+($D179*F179)+($D180*F180)+($D181*F181)+($D182*F182))/$D184</f>
        <v>55.934423061382148</v>
      </c>
      <c r="G184" s="471">
        <f>(($D171*G171)+($D172*G172)+($D173*G173)+($D174*G174)+($D175*G175)+($D176*G176)+($D177*G177)+($D178*G178)+($D179*G179)+($D180*G180)+($D181*G181)+($D182*G182))/$D184</f>
        <v>1.3325103834320007</v>
      </c>
    </row>
    <row r="185" spans="2:7" x14ac:dyDescent="0.25">
      <c r="B185" s="318"/>
      <c r="C185" s="496"/>
      <c r="D185" s="497"/>
      <c r="E185" s="498"/>
      <c r="F185" s="499"/>
      <c r="G185" s="500"/>
    </row>
    <row r="186" spans="2:7" x14ac:dyDescent="0.25">
      <c r="B186" s="319" t="s">
        <v>135</v>
      </c>
      <c r="C186" s="373">
        <f>SUM(C24,C40,C56,C72,C88,C104,C120,C136, C152,C168,C184)</f>
        <v>88255</v>
      </c>
      <c r="D186" s="374">
        <f>SUM(D24,D40,D56,D72,D88,D104,D120,D136, D152,D168,D184)</f>
        <v>119906363952</v>
      </c>
      <c r="E186" s="323">
        <f>D186/C186</f>
        <v>1358635.362891621</v>
      </c>
      <c r="F186" s="419">
        <f>(($D24*F24)+($D40*F40)+($D56*F56)+($D72*F72)+($D88*F88)+($D104*F104)+($D120*F120)+($D136*F136)+($D152*F152)+($D168*F168)+($D184*F184))/$D186</f>
        <v>53.644117921713629</v>
      </c>
      <c r="G186" s="280">
        <f>(($D24*G24)+($D40*G40)+($D56*G56)+($D72*G72)+($D88*G88)+($D104*G104)+($D120*G120)+($D136*G136)+($D152*G152)+($D168*G168)+($D184*G184))/$D186</f>
        <v>1.3123484305192734</v>
      </c>
    </row>
    <row r="187" spans="2:7" x14ac:dyDescent="0.25">
      <c r="B187" s="320"/>
      <c r="C187" s="375"/>
      <c r="D187" s="376"/>
      <c r="E187" s="327"/>
      <c r="F187" s="354"/>
      <c r="G187" s="342"/>
    </row>
    <row r="188" spans="2:7" ht="9.6" customHeight="1" x14ac:dyDescent="0.25">
      <c r="B188" s="284"/>
      <c r="C188" s="348"/>
      <c r="D188" s="348"/>
      <c r="E188" s="348"/>
      <c r="F188" s="404"/>
      <c r="G188" s="399"/>
    </row>
    <row r="189" spans="2:7" ht="4.2" customHeight="1" x14ac:dyDescent="0.25">
      <c r="B189" s="10"/>
      <c r="C189" s="348"/>
      <c r="D189" s="348"/>
      <c r="E189" s="348"/>
      <c r="F189" s="404"/>
      <c r="G189" s="399"/>
    </row>
    <row r="190" spans="2:7" x14ac:dyDescent="0.25">
      <c r="B190" s="128" t="s">
        <v>133</v>
      </c>
      <c r="C190" s="348"/>
      <c r="D190" s="348"/>
      <c r="E190" s="348"/>
      <c r="F190" s="404"/>
      <c r="G190" s="399"/>
    </row>
    <row r="191" spans="2:7" x14ac:dyDescent="0.25">
      <c r="B191" s="110" t="s">
        <v>7</v>
      </c>
      <c r="C191" s="349" t="s">
        <v>51</v>
      </c>
      <c r="D191" s="349" t="s">
        <v>3</v>
      </c>
      <c r="E191" s="350" t="s">
        <v>11</v>
      </c>
      <c r="F191" s="405" t="s">
        <v>13</v>
      </c>
      <c r="G191" s="394" t="s">
        <v>15</v>
      </c>
    </row>
    <row r="192" spans="2:7" x14ac:dyDescent="0.25">
      <c r="B192" s="114"/>
      <c r="C192" s="351" t="s">
        <v>9</v>
      </c>
      <c r="D192" s="351" t="s">
        <v>50</v>
      </c>
      <c r="E192" s="352" t="s">
        <v>52</v>
      </c>
      <c r="F192" s="406" t="s">
        <v>52</v>
      </c>
      <c r="G192" s="395" t="s">
        <v>60</v>
      </c>
    </row>
    <row r="193" spans="2:7" x14ac:dyDescent="0.25">
      <c r="B193" s="41"/>
      <c r="C193" s="353" t="s">
        <v>4</v>
      </c>
      <c r="D193" s="353" t="s">
        <v>5</v>
      </c>
      <c r="E193" s="354" t="s">
        <v>6</v>
      </c>
      <c r="F193" s="407" t="s">
        <v>17</v>
      </c>
      <c r="G193" s="396" t="s">
        <v>18</v>
      </c>
    </row>
    <row r="194" spans="2:7" x14ac:dyDescent="0.25">
      <c r="B194" s="7"/>
      <c r="C194" s="355"/>
      <c r="D194" s="355"/>
      <c r="E194" s="93"/>
      <c r="F194" s="417"/>
      <c r="G194" s="399"/>
    </row>
    <row r="195" spans="2:7" x14ac:dyDescent="0.25">
      <c r="B195" s="9" t="s">
        <v>19</v>
      </c>
      <c r="C195" s="356"/>
      <c r="D195" s="356"/>
      <c r="E195" s="94"/>
      <c r="F195" s="417"/>
      <c r="G195" s="399"/>
    </row>
    <row r="196" spans="2:7" x14ac:dyDescent="0.25">
      <c r="B196" s="7" t="s">
        <v>20</v>
      </c>
      <c r="C196" s="377">
        <v>26</v>
      </c>
      <c r="D196" s="377">
        <v>157796370</v>
      </c>
      <c r="E196" s="378">
        <v>6069091.153846154</v>
      </c>
      <c r="F196" s="377">
        <v>356.35774206973201</v>
      </c>
      <c r="G196" s="438">
        <v>4.5064660220005361</v>
      </c>
    </row>
    <row r="197" spans="2:7" x14ac:dyDescent="0.25">
      <c r="B197" s="7" t="s">
        <v>21</v>
      </c>
      <c r="C197" s="216">
        <v>17</v>
      </c>
      <c r="D197" s="464">
        <v>107684030</v>
      </c>
      <c r="E197" s="378">
        <v>6334354.7058823528</v>
      </c>
      <c r="F197" s="462">
        <v>352.79177905953185</v>
      </c>
      <c r="G197" s="501">
        <v>4.4843661229916005</v>
      </c>
    </row>
    <row r="198" spans="2:7" x14ac:dyDescent="0.25">
      <c r="B198" s="7" t="s">
        <v>22</v>
      </c>
      <c r="C198" s="491">
        <v>21</v>
      </c>
      <c r="D198" s="391">
        <v>144388279</v>
      </c>
      <c r="E198" s="378">
        <v>6875632.333333333</v>
      </c>
      <c r="F198" s="520">
        <v>360</v>
      </c>
      <c r="G198" s="521">
        <v>4.5847249323817749</v>
      </c>
    </row>
    <row r="199" spans="2:7" x14ac:dyDescent="0.25">
      <c r="B199" s="7" t="s">
        <v>23</v>
      </c>
      <c r="C199" s="491">
        <v>26</v>
      </c>
      <c r="D199" s="391">
        <v>160963528</v>
      </c>
      <c r="E199" s="378">
        <v>6190904.923076923</v>
      </c>
      <c r="F199" s="520">
        <v>357.43917963825942</v>
      </c>
      <c r="G199" s="521">
        <v>4.6661027456012105</v>
      </c>
    </row>
    <row r="200" spans="2:7" x14ac:dyDescent="0.25">
      <c r="B200" s="7" t="s">
        <v>24</v>
      </c>
      <c r="C200" s="216">
        <v>19</v>
      </c>
      <c r="D200" s="464">
        <v>125758759</v>
      </c>
      <c r="E200" s="196">
        <v>6618882.0526315793</v>
      </c>
      <c r="F200" s="462">
        <v>356.71336212851782</v>
      </c>
      <c r="G200" s="501">
        <v>4.5323771721643116</v>
      </c>
    </row>
    <row r="201" spans="2:7" x14ac:dyDescent="0.25">
      <c r="B201" s="7" t="s">
        <v>25</v>
      </c>
      <c r="C201" s="216">
        <v>28</v>
      </c>
      <c r="D201" s="464">
        <v>164401542</v>
      </c>
      <c r="E201" s="196">
        <v>5871483.6428571427</v>
      </c>
      <c r="F201" s="462">
        <v>358.26760384035816</v>
      </c>
      <c r="G201" s="501">
        <v>4.5773035788069363</v>
      </c>
    </row>
    <row r="202" spans="2:7" x14ac:dyDescent="0.25">
      <c r="B202" s="7" t="s">
        <v>26</v>
      </c>
      <c r="C202" s="330">
        <v>37</v>
      </c>
      <c r="D202" s="330">
        <v>219437781</v>
      </c>
      <c r="E202" s="281">
        <v>5930750.8378378376</v>
      </c>
      <c r="F202" s="330">
        <v>355.33794520096791</v>
      </c>
      <c r="G202" s="447">
        <v>4.6577404471775319</v>
      </c>
    </row>
    <row r="203" spans="2:7" x14ac:dyDescent="0.25">
      <c r="B203" s="7" t="s">
        <v>27</v>
      </c>
      <c r="C203" s="216">
        <v>25</v>
      </c>
      <c r="D203" s="464">
        <v>185195553</v>
      </c>
      <c r="E203" s="196">
        <v>7407822.1200000001</v>
      </c>
      <c r="F203" s="462">
        <v>354.04819045519952</v>
      </c>
      <c r="G203" s="501">
        <v>4.4910231687696101</v>
      </c>
    </row>
    <row r="204" spans="2:7" x14ac:dyDescent="0.25">
      <c r="B204" s="7" t="s">
        <v>28</v>
      </c>
      <c r="C204" s="216">
        <v>29</v>
      </c>
      <c r="D204" s="464">
        <v>225256321</v>
      </c>
      <c r="E204" s="196">
        <v>7767459.3448275859</v>
      </c>
      <c r="F204" s="462">
        <v>358.39175505312454</v>
      </c>
      <c r="G204" s="501">
        <v>4.4285781321739215</v>
      </c>
    </row>
    <row r="205" spans="2:7" x14ac:dyDescent="0.25">
      <c r="B205" s="145" t="s">
        <v>29</v>
      </c>
      <c r="C205" s="216">
        <v>36</v>
      </c>
      <c r="D205" s="464">
        <v>175117201</v>
      </c>
      <c r="E205" s="196">
        <v>4864366.694444444</v>
      </c>
      <c r="F205" s="462">
        <v>357.18030098025605</v>
      </c>
      <c r="G205" s="501">
        <v>4.6392185508665165</v>
      </c>
    </row>
    <row r="206" spans="2:7" x14ac:dyDescent="0.25">
      <c r="B206" s="145" t="s">
        <v>30</v>
      </c>
      <c r="C206" s="216">
        <v>40</v>
      </c>
      <c r="D206" s="464">
        <v>284418504</v>
      </c>
      <c r="E206" s="196">
        <v>7110462.5999999996</v>
      </c>
      <c r="F206" s="462">
        <v>358.24010648758633</v>
      </c>
      <c r="G206" s="501">
        <v>4.4595390642739599</v>
      </c>
    </row>
    <row r="207" spans="2:7" x14ac:dyDescent="0.25">
      <c r="B207" s="233" t="s">
        <v>31</v>
      </c>
      <c r="C207" s="491">
        <v>38</v>
      </c>
      <c r="D207" s="377">
        <v>255429848</v>
      </c>
      <c r="E207" s="357">
        <v>6721838.1052631577</v>
      </c>
      <c r="F207" s="520">
        <v>359.20355614822273</v>
      </c>
      <c r="G207" s="521">
        <v>4.4879301672706751</v>
      </c>
    </row>
    <row r="208" spans="2:7" x14ac:dyDescent="0.25">
      <c r="B208" s="7"/>
      <c r="C208" s="356"/>
      <c r="D208" s="356"/>
      <c r="E208" s="196"/>
      <c r="F208" s="417"/>
      <c r="G208" s="502"/>
    </row>
    <row r="209" spans="2:7" x14ac:dyDescent="0.25">
      <c r="B209" s="29" t="s">
        <v>0</v>
      </c>
      <c r="C209" s="468">
        <f>SUM(C196:C207)</f>
        <v>342</v>
      </c>
      <c r="D209" s="468">
        <f>SUM(D196:D207)</f>
        <v>2205847716</v>
      </c>
      <c r="E209" s="469">
        <f>D209/C209</f>
        <v>6449847.1228070175</v>
      </c>
      <c r="F209" s="470">
        <f>(($D196*F196)+($D197*F197)+($D198*F198)+($D199*F199)+($D200*F200)+($D201*F201)+($D202*F202)+($D203*F203)+($D204*F204)+($D205*F205)+($D206*F206)+($D207*F207))/$D209</f>
        <v>357.21350541679914</v>
      </c>
      <c r="G209" s="471">
        <f>(($D196*G196)+($D197*G197)+($D198*G198)+($D199*G199)+($D200*G200)+($D201*G201)+($D202*G202)+($D203*G203)+($D204*G204)+($D205*G205)+($D206*G206)+($D207*G207))/$D209</f>
        <v>4.5370557554323758</v>
      </c>
    </row>
    <row r="210" spans="2:7" x14ac:dyDescent="0.25">
      <c r="B210" s="252"/>
      <c r="C210" s="480"/>
      <c r="D210" s="480"/>
      <c r="E210" s="503"/>
      <c r="F210" s="504"/>
      <c r="G210" s="505"/>
    </row>
    <row r="211" spans="2:7" x14ac:dyDescent="0.25">
      <c r="B211" s="9" t="s">
        <v>85</v>
      </c>
      <c r="C211" s="356"/>
      <c r="D211" s="356"/>
      <c r="E211" s="94"/>
      <c r="F211" s="417"/>
      <c r="G211" s="399"/>
    </row>
    <row r="212" spans="2:7" x14ac:dyDescent="0.25">
      <c r="B212" s="7" t="s">
        <v>20</v>
      </c>
      <c r="C212" s="216">
        <v>4</v>
      </c>
      <c r="D212" s="216">
        <v>30110025</v>
      </c>
      <c r="E212" s="216">
        <v>7527506.25</v>
      </c>
      <c r="F212" s="216">
        <v>302.69734309420204</v>
      </c>
      <c r="G212" s="506">
        <v>3.9505773518811895</v>
      </c>
    </row>
    <row r="213" spans="2:7" x14ac:dyDescent="0.25">
      <c r="B213" s="233" t="s">
        <v>21</v>
      </c>
      <c r="C213" s="491">
        <v>2</v>
      </c>
      <c r="D213" s="491">
        <v>14547904</v>
      </c>
      <c r="E213" s="491">
        <v>7273952</v>
      </c>
      <c r="F213" s="491">
        <v>310.69424983832721</v>
      </c>
      <c r="G213" s="528">
        <v>3.9505773518811895</v>
      </c>
    </row>
    <row r="214" spans="2:7" x14ac:dyDescent="0.25">
      <c r="B214" s="7" t="s">
        <v>22</v>
      </c>
      <c r="C214" s="216">
        <v>10</v>
      </c>
      <c r="D214" s="464">
        <v>106493558</v>
      </c>
      <c r="E214" s="378">
        <v>10649355.800000001</v>
      </c>
      <c r="F214" s="462">
        <v>316.64075023204691</v>
      </c>
      <c r="G214" s="501">
        <v>3.9505773518811895</v>
      </c>
    </row>
    <row r="215" spans="2:7" x14ac:dyDescent="0.25">
      <c r="B215" s="7" t="s">
        <v>23</v>
      </c>
      <c r="C215" s="216">
        <v>6</v>
      </c>
      <c r="D215" s="216">
        <v>86642188</v>
      </c>
      <c r="E215" s="216">
        <v>14440364.666666666</v>
      </c>
      <c r="F215" s="216">
        <v>324.47444840612752</v>
      </c>
      <c r="G215" s="506">
        <v>3.9505773518811895</v>
      </c>
    </row>
    <row r="216" spans="2:7" x14ac:dyDescent="0.25">
      <c r="B216" s="7" t="s">
        <v>24</v>
      </c>
      <c r="C216" s="216">
        <v>1</v>
      </c>
      <c r="D216" s="216">
        <v>10469312</v>
      </c>
      <c r="E216" s="378">
        <v>10469312</v>
      </c>
      <c r="F216" s="216">
        <v>360</v>
      </c>
      <c r="G216" s="506">
        <v>3.9505773518811895</v>
      </c>
    </row>
    <row r="217" spans="2:7" x14ac:dyDescent="0.25">
      <c r="B217" s="7" t="s">
        <v>25</v>
      </c>
      <c r="C217" s="216">
        <v>3</v>
      </c>
      <c r="D217" s="216">
        <v>26865103</v>
      </c>
      <c r="E217" s="378">
        <v>8955034.333333334</v>
      </c>
      <c r="F217" s="216">
        <v>360</v>
      </c>
      <c r="G217" s="506">
        <v>3.9505773518811895</v>
      </c>
    </row>
    <row r="218" spans="2:7" x14ac:dyDescent="0.25">
      <c r="B218" s="7" t="s">
        <v>26</v>
      </c>
      <c r="C218" s="216">
        <v>1</v>
      </c>
      <c r="D218" s="464">
        <v>6971537</v>
      </c>
      <c r="E218" s="196">
        <v>6971537</v>
      </c>
      <c r="F218" s="462">
        <v>360</v>
      </c>
      <c r="G218" s="501">
        <v>3.9505773518811895</v>
      </c>
    </row>
    <row r="219" spans="2:7" x14ac:dyDescent="0.25">
      <c r="B219" s="7" t="s">
        <v>27</v>
      </c>
      <c r="C219" s="216">
        <v>2</v>
      </c>
      <c r="D219" s="464">
        <v>17525220</v>
      </c>
      <c r="E219" s="196">
        <v>8762610</v>
      </c>
      <c r="F219" s="462">
        <v>360</v>
      </c>
      <c r="G219" s="501">
        <v>3.9505773518811895</v>
      </c>
    </row>
    <row r="220" spans="2:7" x14ac:dyDescent="0.25">
      <c r="B220" s="145" t="s">
        <v>28</v>
      </c>
      <c r="C220" s="216">
        <v>1</v>
      </c>
      <c r="D220" s="464">
        <v>7365589</v>
      </c>
      <c r="E220" s="196">
        <v>7365589</v>
      </c>
      <c r="F220" s="462">
        <v>300</v>
      </c>
      <c r="G220" s="501">
        <v>3.9505773518811895</v>
      </c>
    </row>
    <row r="221" spans="2:7" x14ac:dyDescent="0.25">
      <c r="B221" s="145" t="s">
        <v>29</v>
      </c>
      <c r="C221" s="216">
        <v>1</v>
      </c>
      <c r="D221" s="464">
        <v>7340492</v>
      </c>
      <c r="E221" s="196">
        <v>7340492</v>
      </c>
      <c r="F221" s="462">
        <v>360</v>
      </c>
      <c r="G221" s="501">
        <v>3.9505773518811895</v>
      </c>
    </row>
    <row r="222" spans="2:7" x14ac:dyDescent="0.25">
      <c r="B222" s="145" t="s">
        <v>30</v>
      </c>
      <c r="C222" s="216">
        <v>2</v>
      </c>
      <c r="D222" s="216">
        <v>26308837</v>
      </c>
      <c r="E222" s="216">
        <v>13154418.5</v>
      </c>
      <c r="F222" s="216">
        <v>264.60728385675122</v>
      </c>
      <c r="G222" s="506">
        <v>3.9505773518811895</v>
      </c>
    </row>
    <row r="223" spans="2:7" x14ac:dyDescent="0.25">
      <c r="B223" s="145" t="s">
        <v>31</v>
      </c>
      <c r="C223" s="491">
        <v>0</v>
      </c>
      <c r="D223" s="391">
        <v>0</v>
      </c>
      <c r="E223" s="357">
        <v>0</v>
      </c>
      <c r="F223" s="520">
        <v>0</v>
      </c>
      <c r="G223" s="521">
        <v>0</v>
      </c>
    </row>
    <row r="224" spans="2:7" x14ac:dyDescent="0.25">
      <c r="B224" s="145"/>
      <c r="C224" s="216"/>
      <c r="D224" s="507"/>
      <c r="E224" s="196"/>
      <c r="F224" s="508"/>
      <c r="G224" s="501"/>
    </row>
    <row r="225" spans="2:8" x14ac:dyDescent="0.25">
      <c r="B225" s="29" t="s">
        <v>0</v>
      </c>
      <c r="C225" s="468">
        <f>SUM(C212:C223)</f>
        <v>33</v>
      </c>
      <c r="D225" s="468">
        <f>SUM(D212:D223)</f>
        <v>340639765</v>
      </c>
      <c r="E225" s="469">
        <f>D225/C225</f>
        <v>10322417.121212121</v>
      </c>
      <c r="F225" s="470">
        <f>(($D212*F212)+($D213*F213)+($D214*F214)+($D215*F215)+($D216*F216)+($D217*F217)+($D218*F218)+($D219*F219)+($D220*F220)+($D221*F221)+($D222*F222)+(D223*F223))/$D225</f>
        <v>321.57295725001455</v>
      </c>
      <c r="G225" s="471">
        <f>(($D212*G212)+($D213*G213)+($D214*G214)+($D215*G215)+($D216*G216)+($D217*G217)+($D218*G218)+($D219*G219)+($D220*G220)+($D221*G221)+($D222*G222)+($D223*G223))/$D225</f>
        <v>3.9505773518811882</v>
      </c>
      <c r="H225" s="530"/>
    </row>
    <row r="226" spans="2:8" x14ac:dyDescent="0.25">
      <c r="B226" s="252"/>
      <c r="C226" s="480"/>
      <c r="D226" s="480"/>
      <c r="E226" s="503"/>
      <c r="F226" s="504"/>
      <c r="G226" s="505"/>
    </row>
    <row r="227" spans="2:8" x14ac:dyDescent="0.25">
      <c r="B227" s="9" t="str">
        <f>+B252</f>
        <v>PENTA</v>
      </c>
      <c r="C227" s="356"/>
      <c r="D227" s="356"/>
      <c r="E227" s="94"/>
      <c r="F227" s="417"/>
      <c r="G227" s="399"/>
    </row>
    <row r="228" spans="2:8" x14ac:dyDescent="0.25">
      <c r="B228" s="7" t="str">
        <f t="shared" ref="B228:B239" si="1">+B253</f>
        <v>Enero</v>
      </c>
      <c r="C228" s="216">
        <v>0</v>
      </c>
      <c r="D228" s="216">
        <v>0</v>
      </c>
      <c r="E228" s="216">
        <v>0</v>
      </c>
      <c r="F228" s="216">
        <v>0</v>
      </c>
      <c r="G228" s="216">
        <v>0</v>
      </c>
    </row>
    <row r="229" spans="2:8" x14ac:dyDescent="0.25">
      <c r="B229" s="7" t="str">
        <f t="shared" si="1"/>
        <v>Febrero</v>
      </c>
      <c r="C229" s="491">
        <v>3</v>
      </c>
      <c r="D229" s="491">
        <v>19465835</v>
      </c>
      <c r="E229" s="491">
        <v>6488611.666666667</v>
      </c>
      <c r="F229" s="491">
        <v>360</v>
      </c>
      <c r="G229" s="528">
        <v>5.3848334696584592</v>
      </c>
    </row>
    <row r="230" spans="2:8" x14ac:dyDescent="0.25">
      <c r="B230" s="7" t="str">
        <f t="shared" si="1"/>
        <v>Marzo</v>
      </c>
      <c r="C230" s="216">
        <v>3</v>
      </c>
      <c r="D230" s="464">
        <v>22146288</v>
      </c>
      <c r="E230" s="378">
        <v>7382096</v>
      </c>
      <c r="F230" s="462">
        <v>333.43529263233637</v>
      </c>
      <c r="G230" s="501">
        <v>5.8876284701487194</v>
      </c>
    </row>
    <row r="231" spans="2:8" x14ac:dyDescent="0.25">
      <c r="B231" s="7" t="str">
        <f t="shared" si="1"/>
        <v>Abril</v>
      </c>
      <c r="C231" s="216">
        <v>3</v>
      </c>
      <c r="D231" s="216">
        <v>17854922</v>
      </c>
      <c r="E231" s="216">
        <v>5951640.666666667</v>
      </c>
      <c r="F231" s="216">
        <v>360</v>
      </c>
      <c r="G231" s="506">
        <v>5.8601454855512145</v>
      </c>
    </row>
    <row r="232" spans="2:8" x14ac:dyDescent="0.25">
      <c r="B232" s="7" t="str">
        <f t="shared" si="1"/>
        <v>Mayo</v>
      </c>
      <c r="C232" s="216">
        <v>9</v>
      </c>
      <c r="D232" s="216">
        <v>53848759</v>
      </c>
      <c r="E232" s="378">
        <v>5983195.444444444</v>
      </c>
      <c r="F232" s="216">
        <v>321.81491944874716</v>
      </c>
      <c r="G232" s="506">
        <v>5.8457974059866062</v>
      </c>
    </row>
    <row r="233" spans="2:8" x14ac:dyDescent="0.25">
      <c r="B233" s="7" t="str">
        <f t="shared" si="1"/>
        <v>Junio</v>
      </c>
      <c r="C233" s="216">
        <v>5</v>
      </c>
      <c r="D233" s="216">
        <v>28185372</v>
      </c>
      <c r="E233" s="378">
        <v>5637074.4000000004</v>
      </c>
      <c r="F233" s="216">
        <v>318.23472686470132</v>
      </c>
      <c r="G233" s="506">
        <v>5.8332203643024707</v>
      </c>
    </row>
    <row r="234" spans="2:8" x14ac:dyDescent="0.25">
      <c r="B234" s="7" t="str">
        <f t="shared" si="1"/>
        <v>Julio</v>
      </c>
      <c r="C234" s="216">
        <v>5</v>
      </c>
      <c r="D234" s="464">
        <v>19155986</v>
      </c>
      <c r="E234" s="196">
        <v>3831197.2</v>
      </c>
      <c r="F234" s="462">
        <v>360</v>
      </c>
      <c r="G234" s="501">
        <v>5.8061176661481397</v>
      </c>
    </row>
    <row r="235" spans="2:8" x14ac:dyDescent="0.25">
      <c r="B235" s="7" t="str">
        <f t="shared" si="1"/>
        <v>Agosto</v>
      </c>
      <c r="C235" s="216">
        <v>7</v>
      </c>
      <c r="D235" s="464">
        <v>32719707</v>
      </c>
      <c r="E235" s="196">
        <v>4674243.8571428573</v>
      </c>
      <c r="F235" s="462">
        <v>353.0586207266465</v>
      </c>
      <c r="G235" s="501">
        <v>5.7783196636049814</v>
      </c>
    </row>
    <row r="236" spans="2:8" x14ac:dyDescent="0.25">
      <c r="B236" s="7" t="str">
        <f t="shared" si="1"/>
        <v>Septiembre</v>
      </c>
      <c r="C236" s="216">
        <v>2</v>
      </c>
      <c r="D236" s="464">
        <v>16888028</v>
      </c>
      <c r="E236" s="196">
        <v>8444014</v>
      </c>
      <c r="F236" s="462">
        <v>360</v>
      </c>
      <c r="G236" s="501">
        <v>5.7704145370200681</v>
      </c>
    </row>
    <row r="237" spans="2:8" x14ac:dyDescent="0.25">
      <c r="B237" s="145" t="str">
        <f t="shared" si="1"/>
        <v>Octubre</v>
      </c>
      <c r="C237" s="216">
        <v>2</v>
      </c>
      <c r="D237" s="464">
        <v>13609614</v>
      </c>
      <c r="E237" s="196">
        <v>6804807</v>
      </c>
      <c r="F237" s="462">
        <v>321.07715619267378</v>
      </c>
      <c r="G237" s="501">
        <v>5.7269918734206566</v>
      </c>
    </row>
    <row r="238" spans="2:8" x14ac:dyDescent="0.25">
      <c r="B238" s="145" t="str">
        <f t="shared" si="1"/>
        <v>Noviembre</v>
      </c>
      <c r="C238" s="216">
        <v>4</v>
      </c>
      <c r="D238" s="216">
        <v>17751773</v>
      </c>
      <c r="E238" s="216">
        <v>4437943.25</v>
      </c>
      <c r="F238" s="216">
        <v>346.72974130527695</v>
      </c>
      <c r="G238" s="506">
        <v>5.7030329843975851</v>
      </c>
    </row>
    <row r="239" spans="2:8" x14ac:dyDescent="0.25">
      <c r="B239" s="233" t="str">
        <f t="shared" si="1"/>
        <v>Diciembre</v>
      </c>
      <c r="C239" s="216">
        <v>2</v>
      </c>
      <c r="D239" s="464">
        <v>12481789</v>
      </c>
      <c r="E239" s="196">
        <v>6240894.5</v>
      </c>
      <c r="F239" s="462">
        <v>360</v>
      </c>
      <c r="G239" s="501">
        <v>5.6389259636248603</v>
      </c>
    </row>
    <row r="240" spans="2:8" x14ac:dyDescent="0.25">
      <c r="B240" s="9"/>
      <c r="C240" s="216"/>
      <c r="D240" s="507"/>
      <c r="E240" s="196"/>
      <c r="F240" s="508"/>
      <c r="G240" s="501"/>
    </row>
    <row r="241" spans="1:7" x14ac:dyDescent="0.25">
      <c r="B241" s="29" t="s">
        <v>0</v>
      </c>
      <c r="C241" s="468">
        <f>SUM(C228:C239)</f>
        <v>45</v>
      </c>
      <c r="D241" s="468">
        <f>SUM(D228:D239)</f>
        <v>254108073</v>
      </c>
      <c r="E241" s="469">
        <f>D241/C241</f>
        <v>5646846.0666666664</v>
      </c>
      <c r="F241" s="470">
        <f>(($D228*F228)+($D229*F229)+($D230*F230)+($D231*F231)+($D232*F232)+($D233*F233)+($D234*F234)+($D235*F235)+($D236*F236)+($D237*F237)+($D238*F238)+(D239*F239))/$D241</f>
        <v>341.05485607299062</v>
      </c>
      <c r="G241" s="471">
        <f>(($D228*G228)+($D229*G229)+($D230*G230)+($D231*G231)+($D232*G232)+($D233*G233)+($D234*G234)+($D235*G235)+($D236*G236)+($D237*G237)+($D238*G238)+($D239*G239))/$D241</f>
        <v>5.7705565098495288</v>
      </c>
    </row>
    <row r="242" spans="1:7" x14ac:dyDescent="0.25">
      <c r="B242" s="434"/>
      <c r="C242" s="381"/>
      <c r="D242" s="432"/>
      <c r="E242" s="101"/>
      <c r="F242" s="350"/>
      <c r="G242" s="341"/>
    </row>
    <row r="243" spans="1:7" x14ac:dyDescent="0.25">
      <c r="B243" s="436" t="s">
        <v>135</v>
      </c>
      <c r="C243" s="374">
        <f>+C209+C225+C241</f>
        <v>420</v>
      </c>
      <c r="D243" s="373">
        <f>+D209+D225+D241</f>
        <v>2800595554</v>
      </c>
      <c r="E243" s="102">
        <f>D243/C243</f>
        <v>6668084.6523809526</v>
      </c>
      <c r="F243" s="422">
        <f>+(($D209*F209)+(D225*F225))/$D243</f>
        <v>320.46724146017124</v>
      </c>
      <c r="G243" s="280">
        <f>(+($D209*G209)+(D225*G225))/$D243</f>
        <v>4.0540583591329558</v>
      </c>
    </row>
    <row r="244" spans="1:7" x14ac:dyDescent="0.25">
      <c r="B244" s="435"/>
      <c r="C244" s="376"/>
      <c r="D244" s="433"/>
      <c r="E244" s="103"/>
      <c r="F244" s="354"/>
      <c r="G244" s="342"/>
    </row>
    <row r="245" spans="1:7" ht="7.2" customHeight="1" x14ac:dyDescent="0.25">
      <c r="B245" s="312"/>
      <c r="C245" s="383"/>
      <c r="D245" s="383"/>
      <c r="E245" s="314"/>
      <c r="F245" s="423"/>
      <c r="G245" s="403"/>
    </row>
    <row r="246" spans="1:7" ht="4.95" customHeight="1" x14ac:dyDescent="0.25">
      <c r="B246" s="312"/>
    </row>
    <row r="247" spans="1:7" x14ac:dyDescent="0.25">
      <c r="B247" s="300" t="s">
        <v>121</v>
      </c>
      <c r="C247" s="384"/>
      <c r="D247" s="384"/>
      <c r="E247" s="384"/>
      <c r="F247" s="384"/>
      <c r="G247" s="440"/>
    </row>
    <row r="248" spans="1:7" x14ac:dyDescent="0.25">
      <c r="B248" s="331" t="s">
        <v>7</v>
      </c>
      <c r="C248" s="385" t="s">
        <v>123</v>
      </c>
      <c r="D248" s="385" t="s">
        <v>3</v>
      </c>
      <c r="E248" s="386" t="s">
        <v>134</v>
      </c>
      <c r="F248" s="386" t="s">
        <v>124</v>
      </c>
      <c r="G248" s="344" t="s">
        <v>15</v>
      </c>
    </row>
    <row r="249" spans="1:7" x14ac:dyDescent="0.25">
      <c r="B249" s="332"/>
      <c r="C249" s="387" t="s">
        <v>125</v>
      </c>
      <c r="D249" s="387" t="s">
        <v>126</v>
      </c>
      <c r="E249" s="388" t="s">
        <v>12</v>
      </c>
      <c r="F249" s="388" t="s">
        <v>127</v>
      </c>
      <c r="G249" s="345" t="s">
        <v>16</v>
      </c>
    </row>
    <row r="250" spans="1:7" x14ac:dyDescent="0.25">
      <c r="B250" s="333"/>
      <c r="C250" s="389" t="s">
        <v>4</v>
      </c>
      <c r="D250" s="389" t="s">
        <v>5</v>
      </c>
      <c r="E250" s="390" t="s">
        <v>6</v>
      </c>
      <c r="F250" s="390" t="s">
        <v>17</v>
      </c>
      <c r="G250" s="346" t="s">
        <v>18</v>
      </c>
    </row>
    <row r="251" spans="1:7" x14ac:dyDescent="0.25">
      <c r="A251" s="445"/>
      <c r="C251" s="380"/>
      <c r="D251" s="380"/>
      <c r="E251" s="391"/>
      <c r="F251" s="380"/>
      <c r="G251" s="441"/>
    </row>
    <row r="252" spans="1:7" x14ac:dyDescent="0.25">
      <c r="B252" s="9" t="s">
        <v>2</v>
      </c>
      <c r="C252" s="377"/>
      <c r="D252" s="377"/>
      <c r="E252" s="378"/>
      <c r="F252" s="377"/>
      <c r="G252" s="438"/>
    </row>
    <row r="253" spans="1:7" x14ac:dyDescent="0.25">
      <c r="B253" s="7" t="s">
        <v>20</v>
      </c>
      <c r="C253" s="356">
        <v>0</v>
      </c>
      <c r="D253" s="356">
        <v>0</v>
      </c>
      <c r="E253" s="94">
        <v>0</v>
      </c>
      <c r="F253" s="417">
        <v>0</v>
      </c>
      <c r="G253" s="399">
        <v>0</v>
      </c>
    </row>
    <row r="254" spans="1:7" x14ac:dyDescent="0.25">
      <c r="B254" s="7" t="s">
        <v>21</v>
      </c>
      <c r="C254" s="216">
        <v>0</v>
      </c>
      <c r="D254" s="464">
        <v>0</v>
      </c>
      <c r="E254" s="378">
        <v>0</v>
      </c>
      <c r="F254" s="462">
        <v>0</v>
      </c>
      <c r="G254" s="501">
        <v>0</v>
      </c>
    </row>
    <row r="255" spans="1:7" x14ac:dyDescent="0.25">
      <c r="B255" s="7" t="s">
        <v>22</v>
      </c>
      <c r="C255" s="216">
        <v>2</v>
      </c>
      <c r="D255" s="464">
        <v>334398790</v>
      </c>
      <c r="E255" s="378">
        <v>167199395</v>
      </c>
      <c r="F255" s="462">
        <v>8.0107872997985421</v>
      </c>
      <c r="G255" s="501">
        <v>0.74039553432594662</v>
      </c>
    </row>
    <row r="256" spans="1:7" x14ac:dyDescent="0.25">
      <c r="B256" s="7" t="s">
        <v>23</v>
      </c>
      <c r="C256" s="216">
        <v>24</v>
      </c>
      <c r="D256" s="464">
        <v>2326809017</v>
      </c>
      <c r="E256" s="378">
        <v>96950375.708333328</v>
      </c>
      <c r="F256" s="462">
        <v>65.00098899823027</v>
      </c>
      <c r="G256" s="501">
        <v>0.75935291340243249</v>
      </c>
    </row>
    <row r="257" spans="2:7" x14ac:dyDescent="0.25">
      <c r="B257" s="7" t="s">
        <v>24</v>
      </c>
      <c r="C257" s="491">
        <v>13</v>
      </c>
      <c r="D257" s="391">
        <v>1918113642</v>
      </c>
      <c r="E257" s="357">
        <v>147547203.23076922</v>
      </c>
      <c r="F257" s="520">
        <v>233.93485347725814</v>
      </c>
      <c r="G257" s="521">
        <v>0.61327285629096218</v>
      </c>
    </row>
    <row r="258" spans="2:7" x14ac:dyDescent="0.25">
      <c r="B258" s="7" t="s">
        <v>25</v>
      </c>
      <c r="C258" s="216">
        <v>15</v>
      </c>
      <c r="D258" s="464">
        <v>2265745848</v>
      </c>
      <c r="E258" s="196">
        <v>151049723.19999999</v>
      </c>
      <c r="F258" s="462">
        <v>206.51125007644723</v>
      </c>
      <c r="G258" s="501">
        <v>0.61612428233830752</v>
      </c>
    </row>
    <row r="259" spans="2:7" x14ac:dyDescent="0.25">
      <c r="B259" s="7" t="s">
        <v>26</v>
      </c>
      <c r="C259" s="330">
        <v>4</v>
      </c>
      <c r="D259" s="330">
        <v>353868213</v>
      </c>
      <c r="E259" s="281">
        <v>88467053.25</v>
      </c>
      <c r="F259" s="330">
        <v>34.107769368931706</v>
      </c>
      <c r="G259" s="447">
        <v>0.85096574560089122</v>
      </c>
    </row>
    <row r="260" spans="2:7" x14ac:dyDescent="0.25">
      <c r="B260" s="7" t="s">
        <v>27</v>
      </c>
      <c r="C260" s="216">
        <v>12</v>
      </c>
      <c r="D260" s="464">
        <v>1820391596</v>
      </c>
      <c r="E260" s="196">
        <v>151699299.66666666</v>
      </c>
      <c r="F260" s="462">
        <v>165.51441239679289</v>
      </c>
      <c r="G260" s="501">
        <v>0.64000066403294908</v>
      </c>
    </row>
    <row r="261" spans="2:7" x14ac:dyDescent="0.25">
      <c r="B261" s="7" t="s">
        <v>28</v>
      </c>
      <c r="C261" s="216">
        <v>1</v>
      </c>
      <c r="D261" s="464">
        <v>10028475</v>
      </c>
      <c r="E261" s="196">
        <v>10028475</v>
      </c>
      <c r="F261" s="462">
        <v>4</v>
      </c>
      <c r="G261" s="501">
        <v>1.81</v>
      </c>
    </row>
    <row r="262" spans="2:7" x14ac:dyDescent="0.25">
      <c r="B262" s="145" t="s">
        <v>29</v>
      </c>
      <c r="C262" s="216">
        <v>11</v>
      </c>
      <c r="D262" s="464">
        <v>1189195193</v>
      </c>
      <c r="E262" s="196">
        <v>108108653.90909091</v>
      </c>
      <c r="F262" s="462">
        <v>151.62347548523937</v>
      </c>
      <c r="G262" s="501">
        <v>0.74004350720580148</v>
      </c>
    </row>
    <row r="263" spans="2:7" x14ac:dyDescent="0.25">
      <c r="B263" s="145" t="s">
        <v>30</v>
      </c>
      <c r="C263" s="462">
        <v>4</v>
      </c>
      <c r="D263" s="462">
        <v>169569772</v>
      </c>
      <c r="E263" s="462">
        <v>42392443</v>
      </c>
      <c r="F263" s="462">
        <v>126.74915382324156</v>
      </c>
      <c r="G263" s="495">
        <v>0.70280415415077635</v>
      </c>
    </row>
    <row r="264" spans="2:7" x14ac:dyDescent="0.25">
      <c r="B264" s="233" t="s">
        <v>31</v>
      </c>
      <c r="C264" s="491">
        <v>3</v>
      </c>
      <c r="D264" s="391">
        <v>450597294</v>
      </c>
      <c r="E264" s="357">
        <v>150199098</v>
      </c>
      <c r="F264" s="520">
        <v>24</v>
      </c>
      <c r="G264" s="521">
        <v>0.89345955455293968</v>
      </c>
    </row>
    <row r="265" spans="2:7" x14ac:dyDescent="0.25">
      <c r="B265" s="7"/>
      <c r="C265" s="513"/>
      <c r="D265" s="514"/>
      <c r="E265" s="456"/>
      <c r="F265" s="462"/>
      <c r="G265" s="501"/>
    </row>
    <row r="266" spans="2:7" x14ac:dyDescent="0.25">
      <c r="B266" s="258" t="s">
        <v>0</v>
      </c>
      <c r="C266" s="468">
        <f>SUM(C253:C264)</f>
        <v>89</v>
      </c>
      <c r="D266" s="468">
        <f>SUM(D252:D264)</f>
        <v>10838717840</v>
      </c>
      <c r="E266" s="468">
        <f>IFERROR(D266/C266,"")</f>
        <v>121783346.51685393</v>
      </c>
      <c r="F266" s="529">
        <f>IFERROR((($D253*F253)+($D254*F254)+($D255*F255)+($D256*F256)+($D257*F257)+($D258*F258)+($D259*F259)+($D260*F260)+($D261*F261)+($D262*F262)+($D263*F263)+(D264*F264))/$D266,"")</f>
        <v>147.30222086111618</v>
      </c>
      <c r="G266" s="471">
        <f>IFERROR((($D253*G253)+($D254*G254)+($D255*G255)+($D256*G256)+($D257*G257)+($D258*G258)+($D259*G259)+($D260*G260)+($D261*G261)+($D262*G262)+($D263*G263)+($D264*G264))/$D266,"")</f>
        <v>0.68946519601621081</v>
      </c>
    </row>
    <row r="267" spans="2:7" x14ac:dyDescent="0.25">
      <c r="B267" s="252"/>
      <c r="C267" s="480"/>
      <c r="D267" s="356"/>
      <c r="E267" s="526"/>
      <c r="F267" s="527"/>
      <c r="G267" s="505"/>
    </row>
    <row r="268" spans="2:7" x14ac:dyDescent="0.25">
      <c r="B268" s="252" t="s">
        <v>155</v>
      </c>
      <c r="C268" s="480"/>
      <c r="D268" s="480"/>
      <c r="E268" s="525"/>
      <c r="F268" s="504"/>
      <c r="G268" s="505"/>
    </row>
    <row r="269" spans="2:7" x14ac:dyDescent="0.25">
      <c r="B269" s="7" t="s">
        <v>20</v>
      </c>
      <c r="C269" s="356">
        <v>0</v>
      </c>
      <c r="D269" s="356">
        <v>0</v>
      </c>
      <c r="E269" s="94">
        <v>0</v>
      </c>
      <c r="F269" s="417">
        <v>0</v>
      </c>
      <c r="G269" s="399">
        <v>0</v>
      </c>
    </row>
    <row r="270" spans="2:7" x14ac:dyDescent="0.25">
      <c r="B270" s="7" t="s">
        <v>21</v>
      </c>
      <c r="C270" s="216">
        <v>0</v>
      </c>
      <c r="D270" s="216">
        <v>0</v>
      </c>
      <c r="E270" s="216">
        <v>0</v>
      </c>
      <c r="F270" s="216">
        <v>0</v>
      </c>
      <c r="G270" s="216">
        <v>0</v>
      </c>
    </row>
    <row r="271" spans="2:7" x14ac:dyDescent="0.25">
      <c r="B271" s="7" t="s">
        <v>22</v>
      </c>
      <c r="C271" s="216">
        <v>0</v>
      </c>
      <c r="D271" s="216">
        <v>0</v>
      </c>
      <c r="E271" s="216">
        <v>0</v>
      </c>
      <c r="F271" s="216">
        <v>0</v>
      </c>
      <c r="G271" s="216">
        <v>0</v>
      </c>
    </row>
    <row r="272" spans="2:7" x14ac:dyDescent="0.25">
      <c r="B272" s="7" t="s">
        <v>23</v>
      </c>
      <c r="C272" s="216">
        <v>0</v>
      </c>
      <c r="D272" s="216">
        <v>0</v>
      </c>
      <c r="E272" s="216">
        <v>0</v>
      </c>
      <c r="F272" s="216">
        <v>0</v>
      </c>
      <c r="G272" s="216">
        <v>0</v>
      </c>
    </row>
    <row r="273" spans="2:7" x14ac:dyDescent="0.25">
      <c r="B273" s="7" t="s">
        <v>24</v>
      </c>
      <c r="C273" s="216">
        <v>0</v>
      </c>
      <c r="D273" s="216">
        <v>0</v>
      </c>
      <c r="E273" s="216">
        <v>0</v>
      </c>
      <c r="F273" s="216">
        <v>0</v>
      </c>
      <c r="G273" s="216">
        <v>0</v>
      </c>
    </row>
    <row r="274" spans="2:7" x14ac:dyDescent="0.25">
      <c r="B274" s="7" t="s">
        <v>25</v>
      </c>
      <c r="C274" s="216">
        <v>0</v>
      </c>
      <c r="D274" s="216">
        <v>0</v>
      </c>
      <c r="E274" s="216">
        <v>0</v>
      </c>
      <c r="F274" s="216">
        <v>0</v>
      </c>
      <c r="G274" s="216">
        <v>0</v>
      </c>
    </row>
    <row r="275" spans="2:7" x14ac:dyDescent="0.25">
      <c r="B275" s="7" t="s">
        <v>26</v>
      </c>
      <c r="C275" s="216">
        <v>0</v>
      </c>
      <c r="D275" s="216">
        <v>0</v>
      </c>
      <c r="E275" s="216">
        <v>0</v>
      </c>
      <c r="F275" s="216">
        <v>0</v>
      </c>
      <c r="G275" s="216">
        <v>0</v>
      </c>
    </row>
    <row r="276" spans="2:7" x14ac:dyDescent="0.25">
      <c r="B276" s="7" t="s">
        <v>27</v>
      </c>
      <c r="C276" s="216">
        <v>0</v>
      </c>
      <c r="D276" s="216">
        <v>0</v>
      </c>
      <c r="E276" s="216">
        <v>0</v>
      </c>
      <c r="F276" s="216">
        <v>0</v>
      </c>
      <c r="G276" s="216">
        <v>0</v>
      </c>
    </row>
    <row r="277" spans="2:7" x14ac:dyDescent="0.25">
      <c r="B277" s="7" t="s">
        <v>28</v>
      </c>
      <c r="C277" s="216">
        <v>0</v>
      </c>
      <c r="D277" s="216">
        <v>0</v>
      </c>
      <c r="E277" s="216">
        <v>0</v>
      </c>
      <c r="F277" s="216">
        <v>0</v>
      </c>
      <c r="G277" s="216">
        <v>0</v>
      </c>
    </row>
    <row r="278" spans="2:7" x14ac:dyDescent="0.25">
      <c r="B278" s="145" t="s">
        <v>29</v>
      </c>
      <c r="C278" s="216">
        <v>0</v>
      </c>
      <c r="D278" s="216">
        <v>0</v>
      </c>
      <c r="E278" s="216">
        <v>0</v>
      </c>
      <c r="F278" s="216">
        <v>0</v>
      </c>
      <c r="G278" s="216">
        <v>0</v>
      </c>
    </row>
    <row r="279" spans="2:7" x14ac:dyDescent="0.25">
      <c r="B279" s="145" t="s">
        <v>30</v>
      </c>
      <c r="C279" s="216">
        <v>0</v>
      </c>
      <c r="D279" s="216">
        <v>0</v>
      </c>
      <c r="E279" s="216">
        <v>0</v>
      </c>
      <c r="F279" s="216">
        <v>0</v>
      </c>
      <c r="G279" s="216">
        <v>0</v>
      </c>
    </row>
    <row r="280" spans="2:7" x14ac:dyDescent="0.25">
      <c r="B280" s="145" t="s">
        <v>31</v>
      </c>
      <c r="C280" s="216">
        <v>0</v>
      </c>
      <c r="D280" s="216">
        <v>0</v>
      </c>
      <c r="E280" s="216">
        <v>0</v>
      </c>
      <c r="F280" s="216">
        <v>0</v>
      </c>
      <c r="G280" s="216">
        <v>0</v>
      </c>
    </row>
    <row r="281" spans="2:7" ht="9" customHeight="1" x14ac:dyDescent="0.25">
      <c r="B281" s="145"/>
      <c r="C281" s="216"/>
      <c r="D281" s="464"/>
      <c r="E281" s="196"/>
      <c r="F281" s="462"/>
      <c r="G281" s="501"/>
    </row>
    <row r="282" spans="2:7" x14ac:dyDescent="0.25">
      <c r="B282" s="258" t="s">
        <v>0</v>
      </c>
      <c r="C282" s="524">
        <f>SUM(C269:C280)</f>
        <v>0</v>
      </c>
      <c r="D282" s="524">
        <f>SUM(D268:D280)</f>
        <v>0</v>
      </c>
      <c r="E282" s="515" t="str">
        <f>IFERROR(D282/C282,"")</f>
        <v/>
      </c>
      <c r="F282" s="470" t="str">
        <f>IFERROR((($D269*F269)+($D270*F270)+($D271*F271)+($D272*F272)+($D273*F273)+($D274*F274)+($D275*F275)+($D276*F276)+($D277*F277)+($D278*F278)+($D279*F279)+(D280*F280))/$D282,"")</f>
        <v/>
      </c>
      <c r="G282" s="471" t="str">
        <f>IFERROR((($D269*G269)+($D270*G270)+($D271*G271)+($D272*G272)+($D273*G273)+($D274*G274)+($D275*G275)+($D276*G276)+($D277*G277)+($D278*G278)+($D279*G279)+($D280*G280))/$D282,"")</f>
        <v/>
      </c>
    </row>
    <row r="283" spans="2:7" x14ac:dyDescent="0.25">
      <c r="B283" s="434"/>
      <c r="C283" s="432"/>
      <c r="D283" s="381"/>
      <c r="E283" s="531"/>
      <c r="F283" s="350"/>
      <c r="G283" s="341"/>
    </row>
    <row r="284" spans="2:7" x14ac:dyDescent="0.25">
      <c r="B284" s="436" t="s">
        <v>135</v>
      </c>
      <c r="C284" s="373">
        <f>+C266+C282</f>
        <v>89</v>
      </c>
      <c r="D284" s="374">
        <f>+D266+D282</f>
        <v>10838717840</v>
      </c>
      <c r="E284" s="373">
        <f>IFERROR(D284/C284,"")</f>
        <v>121783346.51685393</v>
      </c>
      <c r="F284" s="422" t="str">
        <f>IFERROR((($D266*F266)+(D282*F282))/$D284,"")</f>
        <v/>
      </c>
      <c r="G284" s="280" t="str">
        <f>IFERROR((+($D266*G266)+(D282*G282))/$D284,"")</f>
        <v/>
      </c>
    </row>
    <row r="285" spans="2:7" x14ac:dyDescent="0.25">
      <c r="B285" s="435"/>
      <c r="C285" s="433"/>
      <c r="D285" s="376"/>
      <c r="E285" s="532"/>
      <c r="F285" s="354"/>
      <c r="G285" s="342"/>
    </row>
    <row r="286" spans="2:7" ht="6.75" customHeight="1" x14ac:dyDescent="0.25">
      <c r="B286" s="431"/>
      <c r="C286" s="384"/>
      <c r="D286" s="384"/>
      <c r="E286" s="384"/>
      <c r="F286" s="384"/>
      <c r="G286" s="440"/>
    </row>
    <row r="287" spans="2:7" x14ac:dyDescent="0.25">
      <c r="B287" s="284" t="s">
        <v>128</v>
      </c>
      <c r="C287" s="392"/>
      <c r="D287" s="392"/>
      <c r="E287" s="392"/>
      <c r="F287" s="392"/>
      <c r="G287" s="442"/>
    </row>
    <row r="288" spans="2:7" x14ac:dyDescent="0.25">
      <c r="B288" s="284" t="s">
        <v>129</v>
      </c>
      <c r="C288" s="392"/>
      <c r="D288" s="392"/>
      <c r="E288" s="392"/>
      <c r="F288" s="392"/>
      <c r="G288" s="442"/>
    </row>
    <row r="289" spans="2:7" x14ac:dyDescent="0.25">
      <c r="B289" s="284" t="s">
        <v>130</v>
      </c>
      <c r="C289" s="392"/>
      <c r="D289" s="392"/>
      <c r="E289" s="392"/>
      <c r="F289" s="392"/>
      <c r="G289" s="442"/>
    </row>
    <row r="290" spans="2:7" x14ac:dyDescent="0.25">
      <c r="B290" s="284" t="s">
        <v>131</v>
      </c>
      <c r="C290" s="392"/>
      <c r="D290" s="392"/>
      <c r="E290" s="392"/>
      <c r="F290" s="392"/>
      <c r="G290" s="442"/>
    </row>
    <row r="291" spans="2:7" x14ac:dyDescent="0.25">
      <c r="B291" s="284" t="s">
        <v>132</v>
      </c>
    </row>
    <row r="292" spans="2:7" x14ac:dyDescent="0.25">
      <c r="B292" s="605"/>
      <c r="C292" s="605"/>
      <c r="D292" s="605"/>
      <c r="E292" s="605"/>
      <c r="F292" s="605"/>
      <c r="G292" s="605"/>
    </row>
  </sheetData>
  <mergeCells count="2">
    <mergeCell ref="B292:G292"/>
    <mergeCell ref="B6:B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76"/>
  <sheetViews>
    <sheetView showGridLines="0" topLeftCell="A217" zoomScale="115" zoomScaleNormal="115" workbookViewId="0">
      <selection activeCell="C268" sqref="C268"/>
    </sheetView>
  </sheetViews>
  <sheetFormatPr baseColWidth="10" defaultRowHeight="13.2" x14ac:dyDescent="0.25"/>
  <cols>
    <col min="1" max="1" width="1.33203125" customWidth="1"/>
    <col min="2" max="2" width="19.5546875" customWidth="1"/>
    <col min="3" max="3" width="12.6640625" style="347" customWidth="1"/>
    <col min="4" max="4" width="15.5546875" style="347" bestFit="1" customWidth="1"/>
    <col min="5" max="6" width="13.6640625" style="347" customWidth="1"/>
    <col min="7" max="7" width="12.6640625" style="437" bestFit="1" customWidth="1"/>
  </cols>
  <sheetData>
    <row r="1" spans="2:7" ht="4.2" customHeight="1" x14ac:dyDescent="0.25"/>
    <row r="2" spans="2:7" x14ac:dyDescent="0.25">
      <c r="B2" s="11" t="s">
        <v>153</v>
      </c>
      <c r="C2" s="348"/>
      <c r="D2" s="348"/>
      <c r="E2" s="348"/>
      <c r="F2" s="404"/>
      <c r="G2" s="393"/>
    </row>
    <row r="3" spans="2:7" x14ac:dyDescent="0.25">
      <c r="B3" s="240" t="s">
        <v>154</v>
      </c>
      <c r="C3" s="348"/>
      <c r="D3" s="348"/>
      <c r="E3" s="348"/>
      <c r="F3" s="404"/>
      <c r="G3" s="393"/>
    </row>
    <row r="4" spans="2:7" ht="4.95" customHeight="1" x14ac:dyDescent="0.25">
      <c r="B4" s="1"/>
      <c r="C4" s="348"/>
      <c r="D4" s="348"/>
      <c r="E4" s="348"/>
      <c r="F4" s="404"/>
      <c r="G4" s="393"/>
    </row>
    <row r="5" spans="2:7" x14ac:dyDescent="0.25">
      <c r="B5" s="128" t="s">
        <v>120</v>
      </c>
      <c r="C5" s="348"/>
      <c r="D5" s="348"/>
      <c r="E5" s="348"/>
      <c r="F5" s="404"/>
      <c r="G5" s="393"/>
    </row>
    <row r="6" spans="2:7" x14ac:dyDescent="0.25">
      <c r="B6" s="604" t="s">
        <v>7</v>
      </c>
      <c r="C6" s="349" t="s">
        <v>51</v>
      </c>
      <c r="D6" s="349" t="s">
        <v>3</v>
      </c>
      <c r="E6" s="350" t="s">
        <v>11</v>
      </c>
      <c r="F6" s="405" t="s">
        <v>13</v>
      </c>
      <c r="G6" s="341" t="s">
        <v>15</v>
      </c>
    </row>
    <row r="7" spans="2:7" x14ac:dyDescent="0.25">
      <c r="B7" s="604"/>
      <c r="C7" s="351" t="s">
        <v>9</v>
      </c>
      <c r="D7" s="351" t="s">
        <v>50</v>
      </c>
      <c r="E7" s="352" t="s">
        <v>52</v>
      </c>
      <c r="F7" s="406" t="s">
        <v>52</v>
      </c>
      <c r="G7" s="448" t="s">
        <v>16</v>
      </c>
    </row>
    <row r="8" spans="2:7" x14ac:dyDescent="0.25">
      <c r="B8" s="604"/>
      <c r="C8" s="353" t="s">
        <v>4</v>
      </c>
      <c r="D8" s="353" t="s">
        <v>5</v>
      </c>
      <c r="E8" s="354" t="s">
        <v>6</v>
      </c>
      <c r="F8" s="407" t="s">
        <v>17</v>
      </c>
      <c r="G8" s="342" t="s">
        <v>18</v>
      </c>
    </row>
    <row r="9" spans="2:7" x14ac:dyDescent="0.25">
      <c r="B9" s="7"/>
      <c r="C9" s="355"/>
      <c r="D9" s="355"/>
      <c r="E9" s="93"/>
      <c r="F9" s="408"/>
      <c r="G9" s="424"/>
    </row>
    <row r="10" spans="2:7" x14ac:dyDescent="0.25">
      <c r="B10" s="9" t="s">
        <v>19</v>
      </c>
      <c r="C10" s="336"/>
      <c r="D10" s="356"/>
      <c r="E10" s="94"/>
      <c r="F10" s="408"/>
      <c r="G10" s="343"/>
    </row>
    <row r="11" spans="2:7" x14ac:dyDescent="0.25">
      <c r="B11" s="7" t="s">
        <v>20</v>
      </c>
      <c r="C11" s="357">
        <v>1328</v>
      </c>
      <c r="D11" s="357">
        <v>1688265724</v>
      </c>
      <c r="E11" s="357">
        <v>1271284.4307228916</v>
      </c>
      <c r="F11" s="340">
        <v>53.539586825136539</v>
      </c>
      <c r="G11" s="443">
        <v>1.5995938436643875</v>
      </c>
    </row>
    <row r="12" spans="2:7" x14ac:dyDescent="0.25">
      <c r="B12" s="7" t="s">
        <v>21</v>
      </c>
      <c r="C12" s="216">
        <v>1269</v>
      </c>
      <c r="D12" s="464">
        <v>1566664622</v>
      </c>
      <c r="E12" s="357">
        <v>1234566.2899921199</v>
      </c>
      <c r="F12" s="340">
        <v>53.407158952236813</v>
      </c>
      <c r="G12" s="443">
        <v>1.6094719895704648</v>
      </c>
    </row>
    <row r="13" spans="2:7" x14ac:dyDescent="0.25">
      <c r="B13" s="7" t="s">
        <v>22</v>
      </c>
      <c r="C13" s="216">
        <v>1330</v>
      </c>
      <c r="D13" s="464">
        <v>1692645591</v>
      </c>
      <c r="E13" s="357">
        <v>1272665.8578947368</v>
      </c>
      <c r="F13" s="216">
        <v>54.293425544390878</v>
      </c>
      <c r="G13" s="465">
        <v>1.5990528129523838</v>
      </c>
    </row>
    <row r="14" spans="2:7" x14ac:dyDescent="0.25">
      <c r="B14" s="7" t="s">
        <v>23</v>
      </c>
      <c r="C14" s="216">
        <v>1230</v>
      </c>
      <c r="D14" s="464">
        <v>1661432457</v>
      </c>
      <c r="E14" s="357">
        <v>1350758.0951219513</v>
      </c>
      <c r="F14" s="216">
        <v>55.465759898778721</v>
      </c>
      <c r="G14" s="463">
        <v>1.5414101321784879</v>
      </c>
    </row>
    <row r="15" spans="2:7" x14ac:dyDescent="0.25">
      <c r="B15" s="7" t="s">
        <v>24</v>
      </c>
      <c r="C15" s="216">
        <v>1390</v>
      </c>
      <c r="D15" s="464">
        <v>1845819269</v>
      </c>
      <c r="E15" s="196">
        <v>1327927.5316546762</v>
      </c>
      <c r="F15" s="216">
        <v>54.802778051939384</v>
      </c>
      <c r="G15" s="463">
        <v>1.4772085038895539</v>
      </c>
    </row>
    <row r="16" spans="2:7" x14ac:dyDescent="0.25">
      <c r="B16" s="7" t="s">
        <v>25</v>
      </c>
      <c r="C16" s="216">
        <v>1244</v>
      </c>
      <c r="D16" s="464">
        <v>1705274985</v>
      </c>
      <c r="E16" s="196">
        <v>1370799.8271704181</v>
      </c>
      <c r="F16" s="216">
        <v>55.585436256780604</v>
      </c>
      <c r="G16" s="463">
        <v>1.4639843323333568</v>
      </c>
    </row>
    <row r="17" spans="2:7" x14ac:dyDescent="0.25">
      <c r="B17" s="7" t="s">
        <v>26</v>
      </c>
      <c r="C17" s="330">
        <v>1505</v>
      </c>
      <c r="D17" s="330">
        <v>2176169033</v>
      </c>
      <c r="E17" s="330">
        <v>1445959.4903654484</v>
      </c>
      <c r="F17" s="446">
        <v>55.183277014768549</v>
      </c>
      <c r="G17" s="447">
        <v>1.265680626188747</v>
      </c>
    </row>
    <row r="18" spans="2:7" x14ac:dyDescent="0.25">
      <c r="B18" s="7" t="s">
        <v>27</v>
      </c>
      <c r="C18" s="216">
        <v>1576</v>
      </c>
      <c r="D18" s="464">
        <v>2402052767</v>
      </c>
      <c r="E18" s="330">
        <v>1524145.1567258884</v>
      </c>
      <c r="F18" s="216">
        <v>54.88098924597854</v>
      </c>
      <c r="G18" s="463">
        <v>1.0768867258110488</v>
      </c>
    </row>
    <row r="19" spans="2:7" x14ac:dyDescent="0.25">
      <c r="B19" s="7" t="s">
        <v>28</v>
      </c>
      <c r="C19" s="216">
        <v>1300</v>
      </c>
      <c r="D19" s="464">
        <v>1902867565</v>
      </c>
      <c r="E19" s="330">
        <v>1463744.2807692308</v>
      </c>
      <c r="F19" s="216">
        <v>54.963444426569957</v>
      </c>
      <c r="G19" s="463">
        <v>1.0916180032055989</v>
      </c>
    </row>
    <row r="20" spans="2:7" x14ac:dyDescent="0.25">
      <c r="B20" s="7" t="s">
        <v>29</v>
      </c>
      <c r="C20" s="216">
        <v>1469</v>
      </c>
      <c r="D20" s="464">
        <v>2193385226</v>
      </c>
      <c r="E20" s="330">
        <v>1493114.5173587475</v>
      </c>
      <c r="F20" s="216">
        <v>54.370036573320114</v>
      </c>
      <c r="G20" s="463">
        <v>1.0812892992879126</v>
      </c>
    </row>
    <row r="21" spans="2:7" x14ac:dyDescent="0.25">
      <c r="B21" s="7" t="s">
        <v>30</v>
      </c>
      <c r="C21" s="216">
        <v>1438</v>
      </c>
      <c r="D21" s="464">
        <v>2115275548</v>
      </c>
      <c r="E21" s="330">
        <v>1470984.3866481225</v>
      </c>
      <c r="F21" s="216">
        <v>54.433467850969549</v>
      </c>
      <c r="G21" s="463">
        <v>1.0898415481849082</v>
      </c>
    </row>
    <row r="22" spans="2:7" x14ac:dyDescent="0.25">
      <c r="B22" s="233" t="s">
        <v>31</v>
      </c>
      <c r="C22" s="491">
        <v>1613</v>
      </c>
      <c r="D22" s="391">
        <v>2241416432</v>
      </c>
      <c r="E22" s="357">
        <v>1389594.8121512709</v>
      </c>
      <c r="F22" s="491">
        <v>53.967978766027002</v>
      </c>
      <c r="G22" s="495">
        <v>1.108540864498311</v>
      </c>
    </row>
    <row r="23" spans="2:7" x14ac:dyDescent="0.25">
      <c r="B23" s="7"/>
      <c r="C23" s="456"/>
      <c r="D23" s="456"/>
      <c r="E23" s="196"/>
      <c r="F23" s="466"/>
      <c r="G23" s="467"/>
    </row>
    <row r="24" spans="2:7" x14ac:dyDescent="0.25">
      <c r="B24" s="29" t="s">
        <v>0</v>
      </c>
      <c r="C24" s="468">
        <f>SUM(C11:C23)</f>
        <v>16692</v>
      </c>
      <c r="D24" s="468">
        <f>SUM(D11:D23)</f>
        <v>23191269219</v>
      </c>
      <c r="E24" s="469">
        <f>D24/C24</f>
        <v>1389364.3193745506</v>
      </c>
      <c r="F24" s="470">
        <f>(($D11*F11)+($D12*F12)+($D13*F13)+($D14*F14)+($D15*F15)+($D16*F16)+($D17*F17)+($D18*F18)+($D19*F19)+($D20*F20)+($D21*F21)+($D22*F22))/$D24</f>
        <v>54.586104015508731</v>
      </c>
      <c r="G24" s="471">
        <f>(($D11*G11)+($D12*G12)+($D13*G13)+($D14*G14)+($D15*G15)+($D16*G16)+($D17*G17)+($D18*G18)+($D19*G19)+($D20*G20)+($D21*G21)+($D22*G22))/$D24</f>
        <v>1.3062137899197832</v>
      </c>
    </row>
    <row r="25" spans="2:7" x14ac:dyDescent="0.25">
      <c r="B25" s="9"/>
      <c r="C25" s="472"/>
      <c r="D25" s="472"/>
      <c r="E25" s="473"/>
      <c r="F25" s="474"/>
      <c r="G25" s="475"/>
    </row>
    <row r="26" spans="2:7" x14ac:dyDescent="0.25">
      <c r="B26" s="9" t="s">
        <v>81</v>
      </c>
      <c r="C26" s="472"/>
      <c r="D26" s="472"/>
      <c r="E26" s="476"/>
      <c r="F26" s="474"/>
      <c r="G26" s="475"/>
    </row>
    <row r="27" spans="2:7" x14ac:dyDescent="0.25">
      <c r="B27" s="7" t="s">
        <v>20</v>
      </c>
      <c r="C27" s="337">
        <v>317</v>
      </c>
      <c r="D27" s="337">
        <v>385293596</v>
      </c>
      <c r="E27" s="337">
        <v>1215437.2113564669</v>
      </c>
      <c r="F27" s="340">
        <v>49.21171996847827</v>
      </c>
      <c r="G27" s="438">
        <v>1.4910653099201783</v>
      </c>
    </row>
    <row r="28" spans="2:7" x14ac:dyDescent="0.25">
      <c r="B28" s="7" t="s">
        <v>21</v>
      </c>
      <c r="C28" s="477">
        <v>269</v>
      </c>
      <c r="D28" s="478">
        <v>362198724</v>
      </c>
      <c r="E28" s="337">
        <v>1346463.6579925651</v>
      </c>
      <c r="F28" s="216">
        <v>49.819679265352683</v>
      </c>
      <c r="G28" s="463">
        <v>1.5101352947615574</v>
      </c>
    </row>
    <row r="29" spans="2:7" x14ac:dyDescent="0.25">
      <c r="B29" s="7" t="s">
        <v>22</v>
      </c>
      <c r="C29" s="522">
        <v>330</v>
      </c>
      <c r="D29" s="523">
        <v>420906158</v>
      </c>
      <c r="E29" s="337">
        <v>1275473.2060606061</v>
      </c>
      <c r="F29" s="522">
        <v>49.640611147817893</v>
      </c>
      <c r="G29" s="495">
        <v>1.4967244789276759</v>
      </c>
    </row>
    <row r="30" spans="2:7" x14ac:dyDescent="0.25">
      <c r="B30" s="7" t="s">
        <v>23</v>
      </c>
      <c r="C30" s="216">
        <v>264</v>
      </c>
      <c r="D30" s="464">
        <v>322540820</v>
      </c>
      <c r="E30" s="337">
        <v>1221745.5303030303</v>
      </c>
      <c r="F30" s="216">
        <v>49.346298809558434</v>
      </c>
      <c r="G30" s="463">
        <v>1.4988758233764023</v>
      </c>
    </row>
    <row r="31" spans="2:7" x14ac:dyDescent="0.25">
      <c r="B31" s="7" t="s">
        <v>24</v>
      </c>
      <c r="C31" s="216">
        <v>272</v>
      </c>
      <c r="D31" s="464">
        <v>374335581</v>
      </c>
      <c r="E31" s="337">
        <v>1376233.7536764706</v>
      </c>
      <c r="F31" s="216">
        <v>50.542249330020276</v>
      </c>
      <c r="G31" s="463">
        <v>1.5108674140703713</v>
      </c>
    </row>
    <row r="32" spans="2:7" x14ac:dyDescent="0.25">
      <c r="B32" s="7" t="s">
        <v>25</v>
      </c>
      <c r="C32" s="216">
        <v>235</v>
      </c>
      <c r="D32" s="464">
        <v>321594077</v>
      </c>
      <c r="E32" s="337">
        <v>1368485.4340425532</v>
      </c>
      <c r="F32" s="216">
        <v>50.382656164404423</v>
      </c>
      <c r="G32" s="463">
        <v>1.4939935137860141</v>
      </c>
    </row>
    <row r="33" spans="2:7" x14ac:dyDescent="0.25">
      <c r="B33" s="7" t="s">
        <v>26</v>
      </c>
      <c r="C33" s="330">
        <v>253</v>
      </c>
      <c r="D33" s="330">
        <v>357141061</v>
      </c>
      <c r="E33" s="330">
        <v>1411624.7470355732</v>
      </c>
      <c r="F33" s="446">
        <v>51.450911826125754</v>
      </c>
      <c r="G33" s="447">
        <v>1.5166990677669516</v>
      </c>
    </row>
    <row r="34" spans="2:7" x14ac:dyDescent="0.25">
      <c r="B34" s="7" t="s">
        <v>27</v>
      </c>
      <c r="C34" s="216">
        <v>283</v>
      </c>
      <c r="D34" s="464">
        <v>385662651</v>
      </c>
      <c r="E34" s="196">
        <v>1362765.5512367492</v>
      </c>
      <c r="F34" s="216">
        <v>52.058943016496556</v>
      </c>
      <c r="G34" s="463">
        <v>1.5260708896854003</v>
      </c>
    </row>
    <row r="35" spans="2:7" x14ac:dyDescent="0.25">
      <c r="B35" s="7" t="s">
        <v>28</v>
      </c>
      <c r="C35" s="330">
        <v>242</v>
      </c>
      <c r="D35" s="330">
        <v>306908695</v>
      </c>
      <c r="E35" s="330">
        <v>1268217.7479338844</v>
      </c>
      <c r="F35" s="446">
        <v>50.794942007100843</v>
      </c>
      <c r="G35" s="447">
        <v>1.5176419260457903</v>
      </c>
    </row>
    <row r="36" spans="2:7" x14ac:dyDescent="0.25">
      <c r="B36" s="7" t="s">
        <v>29</v>
      </c>
      <c r="C36" s="330">
        <v>259</v>
      </c>
      <c r="D36" s="330">
        <v>321948414</v>
      </c>
      <c r="E36" s="330">
        <v>1243044.0694980696</v>
      </c>
      <c r="F36" s="446">
        <v>51.214829025372993</v>
      </c>
      <c r="G36" s="447">
        <v>1.5404953177374558</v>
      </c>
    </row>
    <row r="37" spans="2:7" x14ac:dyDescent="0.25">
      <c r="B37" s="7" t="s">
        <v>30</v>
      </c>
      <c r="C37" s="216">
        <v>317</v>
      </c>
      <c r="D37" s="464">
        <v>437182547</v>
      </c>
      <c r="E37" s="196">
        <v>1379124.7539432177</v>
      </c>
      <c r="F37" s="216">
        <v>49.060806164798706</v>
      </c>
      <c r="G37" s="463">
        <v>1.3139763380352876</v>
      </c>
    </row>
    <row r="38" spans="2:7" x14ac:dyDescent="0.25">
      <c r="B38" s="7" t="s">
        <v>31</v>
      </c>
      <c r="C38" s="216">
        <v>325</v>
      </c>
      <c r="D38" s="464">
        <v>442058072</v>
      </c>
      <c r="E38" s="196">
        <v>1360178.683076923</v>
      </c>
      <c r="F38" s="216">
        <v>46.203570247214039</v>
      </c>
      <c r="G38" s="463">
        <v>0.97894412958485688</v>
      </c>
    </row>
    <row r="39" spans="2:7" x14ac:dyDescent="0.25">
      <c r="B39" s="9"/>
      <c r="C39" s="456"/>
      <c r="D39" s="456"/>
      <c r="E39" s="196"/>
      <c r="F39" s="466"/>
      <c r="G39" s="467"/>
    </row>
    <row r="40" spans="2:7" x14ac:dyDescent="0.25">
      <c r="B40" s="29" t="s">
        <v>0</v>
      </c>
      <c r="C40" s="468">
        <f>SUM(C27:C39)</f>
        <v>3366</v>
      </c>
      <c r="D40" s="468">
        <f>SUM(D27:D39)</f>
        <v>4437770396</v>
      </c>
      <c r="E40" s="469">
        <f>D40/C40</f>
        <v>1318410.6939988115</v>
      </c>
      <c r="F40" s="470">
        <f>(($D27*F27)+($D28*F28)+($D29*F29)+($D30*F30)+($D31*F31)+($D32*F32)+($D33*F33)+($D34*F34)+($D35*F35)+($D36*F36)+($D37*F37)+($D38*F38))/$D40</f>
        <v>49.876825673429906</v>
      </c>
      <c r="G40" s="471">
        <f>(($D27*G27)+($D28*G28)+($D29*G29)+($D30*G30)+($D31*G31)+($D32*G32)+($D33*G33)+($D34*G34)+($D35*G35)+($D36*G36)+($D37*G37)+($D38*G38))/$D40</f>
        <v>1.4376783315447581</v>
      </c>
    </row>
    <row r="41" spans="2:7" x14ac:dyDescent="0.25">
      <c r="B41" s="7"/>
      <c r="C41" s="356"/>
      <c r="D41" s="356"/>
      <c r="E41" s="94"/>
      <c r="F41" s="417"/>
      <c r="G41" s="343"/>
    </row>
    <row r="42" spans="2:7" x14ac:dyDescent="0.25">
      <c r="B42" s="9" t="s">
        <v>119</v>
      </c>
      <c r="C42" s="356"/>
      <c r="D42" s="356"/>
      <c r="E42" s="94"/>
      <c r="F42" s="417"/>
      <c r="G42" s="343"/>
    </row>
    <row r="43" spans="2:7" x14ac:dyDescent="0.25">
      <c r="B43" s="7" t="s">
        <v>20</v>
      </c>
      <c r="C43" s="357">
        <v>481</v>
      </c>
      <c r="D43" s="357">
        <v>520971314</v>
      </c>
      <c r="E43" s="357">
        <v>1083100.444906445</v>
      </c>
      <c r="F43" s="340">
        <v>46.480126462394821</v>
      </c>
      <c r="G43" s="438">
        <v>1.1000000000000001</v>
      </c>
    </row>
    <row r="44" spans="2:7" x14ac:dyDescent="0.25">
      <c r="B44" s="7" t="s">
        <v>21</v>
      </c>
      <c r="C44" s="216">
        <v>461</v>
      </c>
      <c r="D44" s="464">
        <v>448158180</v>
      </c>
      <c r="E44" s="357">
        <v>972143.55748373107</v>
      </c>
      <c r="F44" s="216">
        <v>46.368131736432879</v>
      </c>
      <c r="G44" s="463">
        <v>1.1000000000000001</v>
      </c>
    </row>
    <row r="45" spans="2:7" x14ac:dyDescent="0.25">
      <c r="B45" s="7" t="s">
        <v>22</v>
      </c>
      <c r="C45" s="216">
        <v>599</v>
      </c>
      <c r="D45" s="464">
        <v>693576318</v>
      </c>
      <c r="E45" s="357">
        <v>1157890.3472454089</v>
      </c>
      <c r="F45" s="216">
        <v>45.68229870414924</v>
      </c>
      <c r="G45" s="463">
        <v>1.1000000000000001</v>
      </c>
    </row>
    <row r="46" spans="2:7" x14ac:dyDescent="0.25">
      <c r="B46" s="7" t="s">
        <v>23</v>
      </c>
      <c r="C46" s="216">
        <v>458</v>
      </c>
      <c r="D46" s="464">
        <v>480605872</v>
      </c>
      <c r="E46" s="357">
        <v>1049357.7991266376</v>
      </c>
      <c r="F46" s="216">
        <v>46.466786502350516</v>
      </c>
      <c r="G46" s="463">
        <v>1.1000000000000001</v>
      </c>
    </row>
    <row r="47" spans="2:7" x14ac:dyDescent="0.25">
      <c r="B47" s="7" t="s">
        <v>24</v>
      </c>
      <c r="C47" s="216">
        <v>447</v>
      </c>
      <c r="D47" s="464">
        <v>560865787</v>
      </c>
      <c r="E47" s="196">
        <v>1254733.3042505593</v>
      </c>
      <c r="F47" s="216">
        <v>48.43391610014536</v>
      </c>
      <c r="G47" s="463">
        <v>1.1000000000000001</v>
      </c>
    </row>
    <row r="48" spans="2:7" x14ac:dyDescent="0.25">
      <c r="B48" s="7" t="s">
        <v>25</v>
      </c>
      <c r="C48" s="216">
        <v>444</v>
      </c>
      <c r="D48" s="464">
        <v>573397197</v>
      </c>
      <c r="E48" s="196">
        <v>1291435.1283783785</v>
      </c>
      <c r="F48" s="216">
        <v>48.363542399737263</v>
      </c>
      <c r="G48" s="463">
        <v>1.1000000000000001</v>
      </c>
    </row>
    <row r="49" spans="2:7" x14ac:dyDescent="0.25">
      <c r="B49" s="7" t="s">
        <v>26</v>
      </c>
      <c r="C49" s="330">
        <v>428</v>
      </c>
      <c r="D49" s="330">
        <v>497985285</v>
      </c>
      <c r="E49" s="330">
        <v>1163517.0210280374</v>
      </c>
      <c r="F49" s="446">
        <v>46.149871350114289</v>
      </c>
      <c r="G49" s="447">
        <v>1.0908376004925526</v>
      </c>
    </row>
    <row r="50" spans="2:7" x14ac:dyDescent="0.25">
      <c r="B50" s="7" t="s">
        <v>27</v>
      </c>
      <c r="C50" s="216">
        <v>489</v>
      </c>
      <c r="D50" s="464">
        <v>572898839</v>
      </c>
      <c r="E50" s="330">
        <v>1171572.2678936606</v>
      </c>
      <c r="F50" s="216">
        <v>47.097073113461136</v>
      </c>
      <c r="G50" s="463">
        <v>1.0931677183936481</v>
      </c>
    </row>
    <row r="51" spans="2:7" x14ac:dyDescent="0.25">
      <c r="B51" s="7" t="s">
        <v>28</v>
      </c>
      <c r="C51" s="216">
        <v>429</v>
      </c>
      <c r="D51" s="464">
        <v>478555868</v>
      </c>
      <c r="E51" s="330">
        <v>1115514.8438228439</v>
      </c>
      <c r="F51" s="216">
        <v>47.29313155345114</v>
      </c>
      <c r="G51" s="463">
        <v>1.1000000000000001</v>
      </c>
    </row>
    <row r="52" spans="2:7" x14ac:dyDescent="0.25">
      <c r="B52" s="7" t="s">
        <v>29</v>
      </c>
      <c r="C52" s="216">
        <v>453</v>
      </c>
      <c r="D52" s="464">
        <v>513326395</v>
      </c>
      <c r="E52" s="330">
        <v>1133170.8498896246</v>
      </c>
      <c r="F52" s="216">
        <v>46.919995771890903</v>
      </c>
      <c r="G52" s="463">
        <v>1.1000000000000001</v>
      </c>
    </row>
    <row r="53" spans="2:7" x14ac:dyDescent="0.25">
      <c r="B53" s="7" t="s">
        <v>30</v>
      </c>
      <c r="C53" s="216">
        <v>722</v>
      </c>
      <c r="D53" s="464">
        <v>754513793</v>
      </c>
      <c r="E53" s="196">
        <v>1045032.9542936288</v>
      </c>
      <c r="F53" s="216">
        <v>47.172113370497392</v>
      </c>
      <c r="G53" s="463">
        <v>1.1000000000000001</v>
      </c>
    </row>
    <row r="54" spans="2:7" x14ac:dyDescent="0.25">
      <c r="B54" s="7" t="s">
        <v>31</v>
      </c>
      <c r="C54" s="216">
        <v>680</v>
      </c>
      <c r="D54" s="464">
        <v>683449626</v>
      </c>
      <c r="E54" s="196">
        <v>1005072.9794117647</v>
      </c>
      <c r="F54" s="216">
        <v>46.079744396553373</v>
      </c>
      <c r="G54" s="463">
        <v>1.1000000000000001</v>
      </c>
    </row>
    <row r="55" spans="2:7" x14ac:dyDescent="0.25">
      <c r="B55" s="7"/>
      <c r="C55" s="456"/>
      <c r="D55" s="456"/>
      <c r="E55" s="198"/>
      <c r="F55" s="479"/>
      <c r="G55" s="343"/>
    </row>
    <row r="56" spans="2:7" x14ac:dyDescent="0.25">
      <c r="B56" s="29" t="s">
        <v>0</v>
      </c>
      <c r="C56" s="468">
        <f>SUM(C43:C54)</f>
        <v>6091</v>
      </c>
      <c r="D56" s="468">
        <f>SUM(D43:D54)</f>
        <v>6778304474</v>
      </c>
      <c r="E56" s="469">
        <f>D56/C56</f>
        <v>1112839.3488753899</v>
      </c>
      <c r="F56" s="470">
        <f>(($D43*F43)+($D44*F44)+($D45*F45)+($D46*F46)+($D47*F47)+($D48*F48)+($D49*F49)+($D50*F50)+($D51*F51)+($D52*F52)+($D53*F53)+($D54*F54))/$D56</f>
        <v>46.866377264332961</v>
      </c>
      <c r="G56" s="471">
        <f>(($D43*G43)+($D44*G44)+($D45*G45)+($D46*G46)+($D47*G47)+($D48*G48)+($D49*G49)+($D50*G50)+($D51*G51)+($D52*G52)+($D53*G53)+($D54*G54))/$D56</f>
        <v>1.0987494001837015</v>
      </c>
    </row>
    <row r="57" spans="2:7" x14ac:dyDescent="0.25">
      <c r="B57" s="252"/>
      <c r="C57" s="480"/>
      <c r="D57" s="480"/>
      <c r="E57" s="481"/>
      <c r="F57" s="462"/>
      <c r="G57" s="482"/>
    </row>
    <row r="58" spans="2:7" x14ac:dyDescent="0.25">
      <c r="B58" s="9" t="s">
        <v>152</v>
      </c>
      <c r="C58" s="472"/>
      <c r="D58" s="472"/>
      <c r="E58" s="94"/>
      <c r="F58" s="462"/>
      <c r="G58" s="475"/>
    </row>
    <row r="59" spans="2:7" x14ac:dyDescent="0.25">
      <c r="B59" s="7" t="s">
        <v>20</v>
      </c>
      <c r="C59" s="357">
        <v>711</v>
      </c>
      <c r="D59" s="357">
        <v>756685870</v>
      </c>
      <c r="E59" s="357">
        <v>1064255.794655415</v>
      </c>
      <c r="F59" s="340">
        <v>44.362228537451081</v>
      </c>
      <c r="G59" s="438">
        <v>1.1000000000000001</v>
      </c>
    </row>
    <row r="60" spans="2:7" x14ac:dyDescent="0.25">
      <c r="B60" s="7" t="s">
        <v>21</v>
      </c>
      <c r="C60" s="216">
        <v>715</v>
      </c>
      <c r="D60" s="464">
        <v>806162954</v>
      </c>
      <c r="E60" s="357">
        <v>1127500.6349650349</v>
      </c>
      <c r="F60" s="216">
        <v>44.813626127007566</v>
      </c>
      <c r="G60" s="463">
        <v>1.1000000000000001</v>
      </c>
    </row>
    <row r="61" spans="2:7" x14ac:dyDescent="0.25">
      <c r="B61" s="7" t="s">
        <v>22</v>
      </c>
      <c r="C61" s="216">
        <v>827</v>
      </c>
      <c r="D61" s="464">
        <v>986514320</v>
      </c>
      <c r="E61" s="357">
        <v>1192883.0955259977</v>
      </c>
      <c r="F61" s="216">
        <v>45.176105201392311</v>
      </c>
      <c r="G61" s="463">
        <v>1.1000000000000001</v>
      </c>
    </row>
    <row r="62" spans="2:7" x14ac:dyDescent="0.25">
      <c r="B62" s="7" t="s">
        <v>23</v>
      </c>
      <c r="C62" s="216">
        <v>650</v>
      </c>
      <c r="D62" s="464">
        <v>782823967</v>
      </c>
      <c r="E62" s="357">
        <v>1204344.5646153847</v>
      </c>
      <c r="F62" s="216">
        <v>45.928381043039785</v>
      </c>
      <c r="G62" s="463">
        <v>1.1000000000000001</v>
      </c>
    </row>
    <row r="63" spans="2:7" x14ac:dyDescent="0.25">
      <c r="B63" s="7" t="s">
        <v>24</v>
      </c>
      <c r="C63" s="216">
        <v>720</v>
      </c>
      <c r="D63" s="464">
        <v>839147950</v>
      </c>
      <c r="E63" s="196">
        <v>1165483.263888889</v>
      </c>
      <c r="F63" s="216">
        <v>45.983756712984878</v>
      </c>
      <c r="G63" s="463">
        <v>1.1000000000000001</v>
      </c>
    </row>
    <row r="64" spans="2:7" x14ac:dyDescent="0.25">
      <c r="B64" s="7" t="s">
        <v>25</v>
      </c>
      <c r="C64" s="216">
        <v>640</v>
      </c>
      <c r="D64" s="464">
        <v>773680546</v>
      </c>
      <c r="E64" s="196">
        <v>1208875.8531249999</v>
      </c>
      <c r="F64" s="216">
        <v>46.179235551051327</v>
      </c>
      <c r="G64" s="463">
        <v>1.1000000000000001</v>
      </c>
    </row>
    <row r="65" spans="2:7" x14ac:dyDescent="0.25">
      <c r="B65" s="7" t="s">
        <v>26</v>
      </c>
      <c r="C65" s="330">
        <v>646</v>
      </c>
      <c r="D65" s="330">
        <v>791508040</v>
      </c>
      <c r="E65" s="330">
        <v>1225244.6439628482</v>
      </c>
      <c r="F65" s="446">
        <v>46.199512881764285</v>
      </c>
      <c r="G65" s="447">
        <v>1.0982806640852316</v>
      </c>
    </row>
    <row r="66" spans="2:7" x14ac:dyDescent="0.25">
      <c r="B66" s="7" t="s">
        <v>27</v>
      </c>
      <c r="C66" s="216">
        <v>693</v>
      </c>
      <c r="D66" s="464">
        <v>865658578</v>
      </c>
      <c r="E66" s="330">
        <v>1249146.5772005771</v>
      </c>
      <c r="F66" s="216">
        <v>46.356462783182863</v>
      </c>
      <c r="G66" s="463">
        <v>1.0962022570057637</v>
      </c>
    </row>
    <row r="67" spans="2:7" x14ac:dyDescent="0.25">
      <c r="B67" s="7" t="s">
        <v>28</v>
      </c>
      <c r="C67" s="216">
        <v>688</v>
      </c>
      <c r="D67" s="464">
        <v>864086291</v>
      </c>
      <c r="E67" s="330">
        <v>1255939.3764534884</v>
      </c>
      <c r="F67" s="216">
        <v>46.138060606032688</v>
      </c>
      <c r="G67" s="463">
        <v>1.1000000000000001</v>
      </c>
    </row>
    <row r="68" spans="2:7" x14ac:dyDescent="0.25">
      <c r="B68" s="7" t="s">
        <v>29</v>
      </c>
      <c r="C68" s="216">
        <v>731</v>
      </c>
      <c r="D68" s="464">
        <v>907538531</v>
      </c>
      <c r="E68" s="330">
        <v>1241502.7783857728</v>
      </c>
      <c r="F68" s="216">
        <v>45.799335513832858</v>
      </c>
      <c r="G68" s="463">
        <v>1.1000000000000001</v>
      </c>
    </row>
    <row r="69" spans="2:7" x14ac:dyDescent="0.25">
      <c r="B69" s="7" t="s">
        <v>30</v>
      </c>
      <c r="C69" s="216">
        <v>1089</v>
      </c>
      <c r="D69" s="464">
        <v>1209395947</v>
      </c>
      <c r="E69" s="196">
        <v>1110556.4251606979</v>
      </c>
      <c r="F69" s="216">
        <v>46.901350395380483</v>
      </c>
      <c r="G69" s="463">
        <v>1.1000000000000001</v>
      </c>
    </row>
    <row r="70" spans="2:7" x14ac:dyDescent="0.25">
      <c r="B70" s="7" t="s">
        <v>31</v>
      </c>
      <c r="C70" s="216">
        <v>1049</v>
      </c>
      <c r="D70" s="464">
        <v>1062634532</v>
      </c>
      <c r="E70" s="196">
        <v>1012997.6472831268</v>
      </c>
      <c r="F70" s="216">
        <v>44.100899617668361</v>
      </c>
      <c r="G70" s="463">
        <v>1.1000000000000001</v>
      </c>
    </row>
    <row r="71" spans="2:7" x14ac:dyDescent="0.25">
      <c r="B71" s="259"/>
      <c r="C71" s="483"/>
      <c r="D71" s="484"/>
      <c r="E71" s="485"/>
      <c r="F71" s="486"/>
      <c r="G71" s="475"/>
    </row>
    <row r="72" spans="2:7" x14ac:dyDescent="0.25">
      <c r="B72" s="258" t="s">
        <v>0</v>
      </c>
      <c r="C72" s="468">
        <f>SUM(C59:C70)</f>
        <v>9159</v>
      </c>
      <c r="D72" s="468">
        <f>SUM(D59:D70)</f>
        <v>10645837526</v>
      </c>
      <c r="E72" s="469">
        <f>D72/C72</f>
        <v>1162336.2295010372</v>
      </c>
      <c r="F72" s="470">
        <f>(($D59*F59)+($D60*F60)+($D61*F61)+($D62*F62)+($D63*F63)+($D64*F64)+($D65*F65)+($D66*F66)+($D67*F67)+($D68*F68)+($D69*F69)+($D70*F70))/$D72</f>
        <v>45.6746351625656</v>
      </c>
      <c r="G72" s="471">
        <f>(($D59*G59)+($D60*G60)+($D61*G61)+($D62*G62)+($D63*G63)+($D64*G64)+($D65*G65)+($D66*G66)+($D67*G67)+($D68*G68)+($D69*G69)+($D70*G70))/$D72</f>
        <v>1.099563358261983</v>
      </c>
    </row>
    <row r="73" spans="2:7" x14ac:dyDescent="0.25">
      <c r="B73" s="9"/>
      <c r="C73" s="472"/>
      <c r="D73" s="472"/>
      <c r="E73" s="476"/>
      <c r="F73" s="474"/>
      <c r="G73" s="475"/>
    </row>
    <row r="74" spans="2:7" x14ac:dyDescent="0.25">
      <c r="B74" s="9" t="s">
        <v>68</v>
      </c>
      <c r="C74" s="472"/>
      <c r="D74" s="472"/>
      <c r="E74" s="476"/>
      <c r="F74" s="474"/>
      <c r="G74" s="475"/>
    </row>
    <row r="75" spans="2:7" x14ac:dyDescent="0.25">
      <c r="B75" s="7" t="s">
        <v>20</v>
      </c>
      <c r="C75" s="357">
        <v>30</v>
      </c>
      <c r="D75" s="357">
        <v>31054329</v>
      </c>
      <c r="E75" s="357">
        <v>1035144.3</v>
      </c>
      <c r="F75" s="340">
        <v>26.450857849802517</v>
      </c>
      <c r="G75" s="438">
        <v>1.3136551448269902</v>
      </c>
    </row>
    <row r="76" spans="2:7" x14ac:dyDescent="0.25">
      <c r="B76" s="7" t="s">
        <v>21</v>
      </c>
      <c r="C76" s="216">
        <v>29</v>
      </c>
      <c r="D76" s="464">
        <v>18980883</v>
      </c>
      <c r="E76" s="357">
        <v>654513.20689655177</v>
      </c>
      <c r="F76" s="216">
        <v>25.022351594496421</v>
      </c>
      <c r="G76" s="463">
        <v>1.3061317305417246</v>
      </c>
    </row>
    <row r="77" spans="2:7" x14ac:dyDescent="0.25">
      <c r="B77" s="7" t="s">
        <v>22</v>
      </c>
      <c r="C77" s="216">
        <v>33</v>
      </c>
      <c r="D77" s="464">
        <v>20036156</v>
      </c>
      <c r="E77" s="357">
        <v>607156.24242424243</v>
      </c>
      <c r="F77" s="216">
        <v>24.483095609756681</v>
      </c>
      <c r="G77" s="463">
        <v>1.305724943447236</v>
      </c>
    </row>
    <row r="78" spans="2:7" x14ac:dyDescent="0.25">
      <c r="B78" s="7" t="s">
        <v>23</v>
      </c>
      <c r="C78" s="216">
        <v>13</v>
      </c>
      <c r="D78" s="464">
        <v>19516056</v>
      </c>
      <c r="E78" s="357">
        <v>1501235.076923077</v>
      </c>
      <c r="F78" s="216">
        <v>22.784604481561235</v>
      </c>
      <c r="G78" s="463">
        <v>1.2949692191905988</v>
      </c>
    </row>
    <row r="79" spans="2:7" x14ac:dyDescent="0.25">
      <c r="B79" s="7" t="s">
        <v>24</v>
      </c>
      <c r="C79" s="216">
        <v>25</v>
      </c>
      <c r="D79" s="464">
        <v>27410559</v>
      </c>
      <c r="E79" s="196">
        <v>1096422.3600000001</v>
      </c>
      <c r="F79" s="216">
        <v>30.860872228107425</v>
      </c>
      <c r="G79" s="463">
        <v>1.3345130152216158</v>
      </c>
    </row>
    <row r="80" spans="2:7" x14ac:dyDescent="0.25">
      <c r="B80" s="7" t="s">
        <v>25</v>
      </c>
      <c r="C80" s="216">
        <v>21</v>
      </c>
      <c r="D80" s="464">
        <v>18959888</v>
      </c>
      <c r="E80" s="196">
        <v>902851.80952380947</v>
      </c>
      <c r="F80" s="216">
        <v>25.663627232397154</v>
      </c>
      <c r="G80" s="463">
        <v>1.3071676467709092</v>
      </c>
    </row>
    <row r="81" spans="2:7" x14ac:dyDescent="0.25">
      <c r="B81" s="7" t="s">
        <v>26</v>
      </c>
      <c r="C81" s="330">
        <v>27</v>
      </c>
      <c r="D81" s="330">
        <v>18869920</v>
      </c>
      <c r="E81" s="330">
        <v>698885.92592592596</v>
      </c>
      <c r="F81" s="446">
        <v>24.50453632023877</v>
      </c>
      <c r="G81" s="447">
        <v>1.3038384232683551</v>
      </c>
    </row>
    <row r="82" spans="2:7" x14ac:dyDescent="0.25">
      <c r="B82" s="7" t="s">
        <v>27</v>
      </c>
      <c r="C82" s="216">
        <v>22</v>
      </c>
      <c r="D82" s="464">
        <v>15887629</v>
      </c>
      <c r="E82" s="330">
        <v>722164.95454545459</v>
      </c>
      <c r="F82" s="216">
        <v>21.884464761859682</v>
      </c>
      <c r="G82" s="463">
        <v>1.2962076953080917</v>
      </c>
    </row>
    <row r="83" spans="2:7" x14ac:dyDescent="0.25">
      <c r="B83" s="7" t="s">
        <v>28</v>
      </c>
      <c r="C83" s="216">
        <v>14</v>
      </c>
      <c r="D83" s="464">
        <v>10535711</v>
      </c>
      <c r="E83" s="330">
        <v>752550.78571428568</v>
      </c>
      <c r="F83" s="216">
        <v>24.348053111935208</v>
      </c>
      <c r="G83" s="463">
        <v>1.3027670263544624</v>
      </c>
    </row>
    <row r="84" spans="2:7" x14ac:dyDescent="0.25">
      <c r="B84" s="7" t="s">
        <v>29</v>
      </c>
      <c r="C84" s="216">
        <v>13</v>
      </c>
      <c r="D84" s="464">
        <v>10515503</v>
      </c>
      <c r="E84" s="330">
        <v>808884.84615384613</v>
      </c>
      <c r="F84" s="216">
        <v>24.990257907776737</v>
      </c>
      <c r="G84" s="463">
        <v>1.3070765364243631</v>
      </c>
    </row>
    <row r="85" spans="2:7" x14ac:dyDescent="0.25">
      <c r="B85" s="7" t="s">
        <v>30</v>
      </c>
      <c r="C85" s="216">
        <v>31</v>
      </c>
      <c r="D85" s="464">
        <v>23370008</v>
      </c>
      <c r="E85" s="196">
        <v>753871.22580645164</v>
      </c>
      <c r="F85" s="216">
        <v>23.682657190361251</v>
      </c>
      <c r="G85" s="463">
        <v>1.3083914853602103</v>
      </c>
    </row>
    <row r="86" spans="2:7" x14ac:dyDescent="0.25">
      <c r="B86" s="7" t="s">
        <v>31</v>
      </c>
      <c r="C86" s="216">
        <v>32</v>
      </c>
      <c r="D86" s="464">
        <v>18787437</v>
      </c>
      <c r="E86" s="196">
        <v>587107.40625</v>
      </c>
      <c r="F86" s="216">
        <v>22.384627131417659</v>
      </c>
      <c r="G86" s="463">
        <v>1.2992226268010905</v>
      </c>
    </row>
    <row r="87" spans="2:7" x14ac:dyDescent="0.25">
      <c r="B87" s="9"/>
      <c r="C87" s="484"/>
      <c r="D87" s="484"/>
      <c r="E87" s="198"/>
      <c r="F87" s="486"/>
      <c r="G87" s="475"/>
    </row>
    <row r="88" spans="2:7" x14ac:dyDescent="0.25">
      <c r="B88" s="29" t="s">
        <v>0</v>
      </c>
      <c r="C88" s="468">
        <f>SUM(C75:C87)</f>
        <v>290</v>
      </c>
      <c r="D88" s="468">
        <f>SUM(D75:D87)</f>
        <v>233924079</v>
      </c>
      <c r="E88" s="487">
        <f>D88/C88</f>
        <v>806634.75517241377</v>
      </c>
      <c r="F88" s="470">
        <f>(($D75*F75)+($D76*F76)+($D77*F77)+($D78*F78)+($D79*F79)+($D80*F80)+($D81*F81)+($D82*F82)+($D83*F83)+($D84*F84)+($D85*F85)+($D86*F86))/$D88</f>
        <v>25.082837697097442</v>
      </c>
      <c r="G88" s="471">
        <f>(($D75*G75)+($D76*G76)+($D77*G77)+($D78*G78)+($D79*G79)+($D80*G80)+($D81*G81)+($D82*G82)+($D83*G83)+($D84*G84)+($D85*G85)+($D86*G86))/$D88</f>
        <v>1.3082767489275868</v>
      </c>
    </row>
    <row r="89" spans="2:7" x14ac:dyDescent="0.25">
      <c r="B89" s="32"/>
      <c r="C89" s="488"/>
      <c r="D89" s="488"/>
      <c r="E89" s="489"/>
      <c r="F89" s="490"/>
      <c r="G89" s="424"/>
    </row>
    <row r="90" spans="2:7" x14ac:dyDescent="0.25">
      <c r="B90" s="9" t="s">
        <v>1</v>
      </c>
      <c r="C90" s="356"/>
      <c r="D90" s="356"/>
      <c r="E90" s="94"/>
      <c r="F90" s="417"/>
      <c r="G90" s="343"/>
    </row>
    <row r="91" spans="2:7" x14ac:dyDescent="0.25">
      <c r="B91" s="7" t="s">
        <v>20</v>
      </c>
      <c r="C91" s="357">
        <v>1199</v>
      </c>
      <c r="D91" s="357">
        <v>1871336859</v>
      </c>
      <c r="E91" s="357">
        <v>1560748.0058381986</v>
      </c>
      <c r="F91" s="340">
        <v>53.975870744071095</v>
      </c>
      <c r="G91" s="438">
        <v>1.8288633379715844</v>
      </c>
    </row>
    <row r="92" spans="2:7" x14ac:dyDescent="0.25">
      <c r="B92" s="7" t="s">
        <v>21</v>
      </c>
      <c r="C92" s="216">
        <v>1021</v>
      </c>
      <c r="D92" s="464">
        <v>1554602589</v>
      </c>
      <c r="E92" s="357">
        <v>1522627.4133202743</v>
      </c>
      <c r="F92" s="216">
        <v>54.832668532240554</v>
      </c>
      <c r="G92" s="463">
        <v>1.8279146503595589</v>
      </c>
    </row>
    <row r="93" spans="2:7" x14ac:dyDescent="0.25">
      <c r="B93" s="7" t="s">
        <v>22</v>
      </c>
      <c r="C93" s="216">
        <v>1644</v>
      </c>
      <c r="D93" s="464">
        <v>2598469240</v>
      </c>
      <c r="E93" s="357">
        <v>1580577.3965936739</v>
      </c>
      <c r="F93" s="216">
        <v>55.274536211942994</v>
      </c>
      <c r="G93" s="463">
        <v>1.8361348156155199</v>
      </c>
    </row>
    <row r="94" spans="2:7" x14ac:dyDescent="0.25">
      <c r="B94" s="7" t="s">
        <v>23</v>
      </c>
      <c r="C94" s="216">
        <v>951</v>
      </c>
      <c r="D94" s="464">
        <v>1518338187</v>
      </c>
      <c r="E94" s="357">
        <v>1596570.1230283913</v>
      </c>
      <c r="F94" s="216">
        <v>54.349239514977697</v>
      </c>
      <c r="G94" s="463">
        <v>1.8294166342534333</v>
      </c>
    </row>
    <row r="95" spans="2:7" x14ac:dyDescent="0.25">
      <c r="B95" s="7" t="s">
        <v>24</v>
      </c>
      <c r="C95" s="216">
        <v>1017</v>
      </c>
      <c r="D95" s="464">
        <v>1714658019</v>
      </c>
      <c r="E95" s="196">
        <v>1685996.0855457226</v>
      </c>
      <c r="F95" s="216">
        <v>55.250274583179142</v>
      </c>
      <c r="G95" s="463">
        <v>1.81306764124491</v>
      </c>
    </row>
    <row r="96" spans="2:7" x14ac:dyDescent="0.25">
      <c r="B96" s="7" t="s">
        <v>25</v>
      </c>
      <c r="C96" s="216">
        <v>1261</v>
      </c>
      <c r="D96" s="464">
        <v>2035740982</v>
      </c>
      <c r="E96" s="196">
        <v>1614386.1871530532</v>
      </c>
      <c r="F96" s="216">
        <v>55.957439416523961</v>
      </c>
      <c r="G96" s="463">
        <v>1.8010172112161174</v>
      </c>
    </row>
    <row r="97" spans="2:7" x14ac:dyDescent="0.25">
      <c r="B97" s="7" t="s">
        <v>26</v>
      </c>
      <c r="C97" s="330">
        <v>1353</v>
      </c>
      <c r="D97" s="330">
        <v>2226109151</v>
      </c>
      <c r="E97" s="330">
        <v>1645313.4892830746</v>
      </c>
      <c r="F97" s="446">
        <v>55.105544889788739</v>
      </c>
      <c r="G97" s="447">
        <v>1.7705350852537778</v>
      </c>
    </row>
    <row r="98" spans="2:7" x14ac:dyDescent="0.25">
      <c r="B98" s="7" t="s">
        <v>27</v>
      </c>
      <c r="C98" s="216">
        <v>1285</v>
      </c>
      <c r="D98" s="464">
        <v>2156793517</v>
      </c>
      <c r="E98" s="196">
        <v>1678438.5346303503</v>
      </c>
      <c r="F98" s="216">
        <v>55.657226296271361</v>
      </c>
      <c r="G98" s="463">
        <v>1.7705356234061789</v>
      </c>
    </row>
    <row r="99" spans="2:7" x14ac:dyDescent="0.25">
      <c r="B99" s="7" t="s">
        <v>28</v>
      </c>
      <c r="C99" s="216">
        <v>1162</v>
      </c>
      <c r="D99" s="464">
        <v>1987615852</v>
      </c>
      <c r="E99" s="196">
        <v>1710512.7814113598</v>
      </c>
      <c r="F99" s="216">
        <v>55.96817350398149</v>
      </c>
      <c r="G99" s="463">
        <v>1.7689877722458414</v>
      </c>
    </row>
    <row r="100" spans="2:7" x14ac:dyDescent="0.25">
      <c r="B100" s="145" t="s">
        <v>29</v>
      </c>
      <c r="C100" s="216">
        <v>1135</v>
      </c>
      <c r="D100" s="464">
        <v>2217824926</v>
      </c>
      <c r="E100" s="196">
        <v>1954030.7718061674</v>
      </c>
      <c r="F100" s="216">
        <v>55.638785921914561</v>
      </c>
      <c r="G100" s="463">
        <v>1.501971652522585</v>
      </c>
    </row>
    <row r="101" spans="2:7" x14ac:dyDescent="0.25">
      <c r="B101" s="145" t="s">
        <v>30</v>
      </c>
      <c r="C101" s="216">
        <v>1785</v>
      </c>
      <c r="D101" s="464">
        <v>3552151318</v>
      </c>
      <c r="E101" s="196">
        <v>1990000.7383753501</v>
      </c>
      <c r="F101" s="216">
        <v>55.544084589022567</v>
      </c>
      <c r="G101" s="463">
        <v>1.5019037602158816</v>
      </c>
    </row>
    <row r="102" spans="2:7" x14ac:dyDescent="0.25">
      <c r="B102" s="145" t="s">
        <v>31</v>
      </c>
      <c r="C102" s="491">
        <v>1839</v>
      </c>
      <c r="D102" s="464">
        <v>3341665122</v>
      </c>
      <c r="E102" s="196">
        <v>1817109.9086460033</v>
      </c>
      <c r="F102" s="216">
        <v>55.725177374012162</v>
      </c>
      <c r="G102" s="463">
        <v>1.5383494073946289</v>
      </c>
    </row>
    <row r="103" spans="2:7" x14ac:dyDescent="0.25">
      <c r="B103" s="7"/>
      <c r="C103" s="456"/>
      <c r="D103" s="456"/>
      <c r="E103" s="196"/>
      <c r="F103" s="479"/>
      <c r="G103" s="492"/>
    </row>
    <row r="104" spans="2:7" x14ac:dyDescent="0.25">
      <c r="B104" s="29" t="s">
        <v>0</v>
      </c>
      <c r="C104" s="468">
        <f>SUM(C91:C103)</f>
        <v>15652</v>
      </c>
      <c r="D104" s="468">
        <f>SUM(D91:D103)</f>
        <v>26775305762</v>
      </c>
      <c r="E104" s="469">
        <f>D104/C104</f>
        <v>1710663.5421671353</v>
      </c>
      <c r="F104" s="470">
        <f>(($D91*F91)+($D92*F92)+($D93*F93)+($D94*F94)+($D95*F95)+($D96*F96)+($D97*F97)+($D98*F98)+($D99*F99)+($D100*F100)+($D101*F101)+($D102*F102))/$D104</f>
        <v>55.346453842299915</v>
      </c>
      <c r="G104" s="471">
        <f>(($D91*G91)+($D92*G92)+($D93*G93)+($D94*G94)+($D95*G95)+($D96*G96)+($D97*G97)+($D98*G98)+($D99*G99)+($D100*G100)+($D101*G101)+($D102*G102))/$D104</f>
        <v>1.7057138214386751</v>
      </c>
    </row>
    <row r="105" spans="2:7" x14ac:dyDescent="0.25">
      <c r="B105" s="9"/>
      <c r="C105" s="472"/>
      <c r="D105" s="472"/>
      <c r="E105" s="473"/>
      <c r="F105" s="474"/>
      <c r="G105" s="475"/>
    </row>
    <row r="106" spans="2:7" x14ac:dyDescent="0.25">
      <c r="B106" s="9" t="s">
        <v>73</v>
      </c>
      <c r="C106" s="493"/>
      <c r="D106" s="493"/>
      <c r="E106" s="476"/>
      <c r="F106" s="494"/>
      <c r="G106" s="475"/>
    </row>
    <row r="107" spans="2:7" x14ac:dyDescent="0.25">
      <c r="B107" s="7" t="s">
        <v>20</v>
      </c>
      <c r="C107" s="357">
        <v>161</v>
      </c>
      <c r="D107" s="357">
        <v>131571585</v>
      </c>
      <c r="E107" s="368">
        <v>817214.81366459629</v>
      </c>
      <c r="F107" s="357">
        <v>48.196083675665989</v>
      </c>
      <c r="G107" s="438">
        <v>1.6336658919933207</v>
      </c>
    </row>
    <row r="108" spans="2:7" x14ac:dyDescent="0.25">
      <c r="B108" s="7" t="s">
        <v>21</v>
      </c>
      <c r="C108" s="216">
        <v>106</v>
      </c>
      <c r="D108" s="464">
        <v>89014696</v>
      </c>
      <c r="E108" s="368">
        <v>839761.28301886795</v>
      </c>
      <c r="F108" s="216">
        <v>48.143327524255099</v>
      </c>
      <c r="G108" s="463">
        <v>1.6402526171633502</v>
      </c>
    </row>
    <row r="109" spans="2:7" x14ac:dyDescent="0.25">
      <c r="B109" s="7" t="s">
        <v>22</v>
      </c>
      <c r="C109" s="216">
        <v>95</v>
      </c>
      <c r="D109" s="464">
        <v>83226744</v>
      </c>
      <c r="E109" s="368">
        <v>876070.98947368423</v>
      </c>
      <c r="F109" s="216">
        <v>49.470214814603345</v>
      </c>
      <c r="G109" s="463">
        <v>1.6315059515003976</v>
      </c>
    </row>
    <row r="110" spans="2:7" x14ac:dyDescent="0.25">
      <c r="B110" s="7" t="s">
        <v>23</v>
      </c>
      <c r="C110" s="216">
        <v>95</v>
      </c>
      <c r="D110" s="464">
        <v>84385056</v>
      </c>
      <c r="E110" s="368">
        <v>888263.74736842106</v>
      </c>
      <c r="F110" s="216">
        <v>49.577504860576262</v>
      </c>
      <c r="G110" s="463">
        <v>1.6371704354856387</v>
      </c>
    </row>
    <row r="111" spans="2:7" x14ac:dyDescent="0.25">
      <c r="B111" s="7" t="s">
        <v>24</v>
      </c>
      <c r="C111" s="216">
        <v>67</v>
      </c>
      <c r="D111" s="464">
        <v>57703147</v>
      </c>
      <c r="E111" s="196">
        <v>861241</v>
      </c>
      <c r="F111" s="216">
        <v>51.572201633994069</v>
      </c>
      <c r="G111" s="463">
        <v>1.6388758815875328</v>
      </c>
    </row>
    <row r="112" spans="2:7" x14ac:dyDescent="0.25">
      <c r="B112" s="7" t="s">
        <v>25</v>
      </c>
      <c r="C112" s="216">
        <v>125</v>
      </c>
      <c r="D112" s="464">
        <v>122972627</v>
      </c>
      <c r="E112" s="196">
        <v>983781.01599999995</v>
      </c>
      <c r="F112" s="216">
        <v>51.529804661325159</v>
      </c>
      <c r="G112" s="463">
        <v>1.6324706888631402</v>
      </c>
    </row>
    <row r="113" spans="2:7" x14ac:dyDescent="0.25">
      <c r="B113" s="7" t="s">
        <v>26</v>
      </c>
      <c r="C113" s="330">
        <v>109</v>
      </c>
      <c r="D113" s="330">
        <v>91805336</v>
      </c>
      <c r="E113" s="281">
        <v>842250.78899082565</v>
      </c>
      <c r="F113" s="330">
        <v>51.442881315744003</v>
      </c>
      <c r="G113" s="447">
        <v>1.6379476365077517</v>
      </c>
    </row>
    <row r="114" spans="2:7" x14ac:dyDescent="0.25">
      <c r="B114" s="7" t="s">
        <v>27</v>
      </c>
      <c r="C114" s="216">
        <v>107</v>
      </c>
      <c r="D114" s="464">
        <v>96219367</v>
      </c>
      <c r="E114" s="281">
        <v>899246.42056074762</v>
      </c>
      <c r="F114" s="216">
        <v>50.14338982296568</v>
      </c>
      <c r="G114" s="463">
        <v>1.618483573582437</v>
      </c>
    </row>
    <row r="115" spans="2:7" x14ac:dyDescent="0.25">
      <c r="B115" s="7" t="s">
        <v>28</v>
      </c>
      <c r="C115" s="330">
        <v>91</v>
      </c>
      <c r="D115" s="330">
        <v>91730977</v>
      </c>
      <c r="E115" s="281">
        <v>1008032.7142857143</v>
      </c>
      <c r="F115" s="330">
        <v>49.121871622494545</v>
      </c>
      <c r="G115" s="447">
        <v>1.54</v>
      </c>
    </row>
    <row r="116" spans="2:7" x14ac:dyDescent="0.25">
      <c r="B116" s="7" t="s">
        <v>29</v>
      </c>
      <c r="C116" s="330">
        <v>113</v>
      </c>
      <c r="D116" s="330">
        <v>111467788</v>
      </c>
      <c r="E116" s="281">
        <v>986440.60176991147</v>
      </c>
      <c r="F116" s="330">
        <v>50.060176918555165</v>
      </c>
      <c r="G116" s="447">
        <v>1.54</v>
      </c>
    </row>
    <row r="117" spans="2:7" x14ac:dyDescent="0.25">
      <c r="B117" s="7" t="s">
        <v>30</v>
      </c>
      <c r="C117" s="330">
        <v>316</v>
      </c>
      <c r="D117" s="330">
        <v>262401209</v>
      </c>
      <c r="E117" s="281">
        <v>830383.57278481009</v>
      </c>
      <c r="F117" s="330">
        <v>50.760789002309821</v>
      </c>
      <c r="G117" s="447">
        <v>1.54</v>
      </c>
    </row>
    <row r="118" spans="2:7" x14ac:dyDescent="0.25">
      <c r="B118" s="7" t="s">
        <v>31</v>
      </c>
      <c r="C118" s="491">
        <v>291</v>
      </c>
      <c r="D118" s="464">
        <v>245535442</v>
      </c>
      <c r="E118" s="196">
        <v>843764.40549828182</v>
      </c>
      <c r="F118" s="216">
        <v>48.697860800071382</v>
      </c>
      <c r="G118" s="463">
        <v>1.54</v>
      </c>
    </row>
    <row r="119" spans="2:7" x14ac:dyDescent="0.25">
      <c r="B119" s="238"/>
      <c r="C119" s="369"/>
      <c r="D119" s="369"/>
      <c r="E119" s="370"/>
      <c r="F119" s="491"/>
      <c r="G119" s="495"/>
    </row>
    <row r="120" spans="2:7" x14ac:dyDescent="0.25">
      <c r="B120" s="29" t="s">
        <v>0</v>
      </c>
      <c r="C120" s="468">
        <f>SUM(C107:C118)</f>
        <v>1676</v>
      </c>
      <c r="D120" s="468">
        <f>SUM(D107:D118)</f>
        <v>1468033974</v>
      </c>
      <c r="E120" s="469">
        <f>D120/C120</f>
        <v>875915.25894988072</v>
      </c>
      <c r="F120" s="470">
        <f>(($D107*F107)+($D108*F108)+($D109*F109)+($D110*F110)+($D111*F111)+($D112*F112)+($D113*F113)+($D114*F114)+($D115*F115)+($D116*F116)+($D117*F117)+($D118*F118))/$D120</f>
        <v>49.828895763688912</v>
      </c>
      <c r="G120" s="471">
        <f>(($D107*G107)+($D108*G108)+($D109*G109)+($D110*G110)+($D111*G111)+($D112*G112)+($D113*G113)+($D114*G114)+($D115*G115)+($D116*G116)+($D117*G117)+($D118*G118))/$D120</f>
        <v>1.588148592547491</v>
      </c>
    </row>
    <row r="121" spans="2:7" x14ac:dyDescent="0.25">
      <c r="B121" s="32"/>
      <c r="C121" s="488"/>
      <c r="D121" s="488"/>
      <c r="E121" s="489"/>
      <c r="F121" s="490"/>
      <c r="G121" s="424"/>
    </row>
    <row r="122" spans="2:7" x14ac:dyDescent="0.25">
      <c r="B122" s="9" t="s">
        <v>66</v>
      </c>
      <c r="C122" s="356"/>
      <c r="D122" s="356"/>
      <c r="E122" s="94"/>
      <c r="F122" s="417"/>
      <c r="G122" s="343"/>
    </row>
    <row r="123" spans="2:7" x14ac:dyDescent="0.25">
      <c r="B123" s="7" t="s">
        <v>20</v>
      </c>
      <c r="C123" s="357">
        <v>1920</v>
      </c>
      <c r="D123" s="357">
        <v>1067018459</v>
      </c>
      <c r="E123" s="357">
        <v>555738.7807291667</v>
      </c>
      <c r="F123" s="340">
        <v>48.841061534062923</v>
      </c>
      <c r="G123" s="438">
        <v>1.965557766137952</v>
      </c>
    </row>
    <row r="124" spans="2:7" x14ac:dyDescent="0.25">
      <c r="B124" s="7" t="s">
        <v>21</v>
      </c>
      <c r="C124" s="216">
        <v>1720</v>
      </c>
      <c r="D124" s="464">
        <v>974199121</v>
      </c>
      <c r="E124" s="357">
        <v>566394.8377906977</v>
      </c>
      <c r="F124" s="216">
        <v>48.056016501989845</v>
      </c>
      <c r="G124" s="463">
        <v>1.9907673649091704</v>
      </c>
    </row>
    <row r="125" spans="2:7" x14ac:dyDescent="0.25">
      <c r="B125" s="7" t="s">
        <v>22</v>
      </c>
      <c r="C125" s="216">
        <v>1521</v>
      </c>
      <c r="D125" s="464">
        <v>929452852</v>
      </c>
      <c r="E125" s="357">
        <v>611080.11308349774</v>
      </c>
      <c r="F125" s="216">
        <v>49.36957263540679</v>
      </c>
      <c r="G125" s="463">
        <v>1.9149716507728787</v>
      </c>
    </row>
    <row r="126" spans="2:7" x14ac:dyDescent="0.25">
      <c r="B126" s="7" t="s">
        <v>23</v>
      </c>
      <c r="C126" s="216">
        <v>1177</v>
      </c>
      <c r="D126" s="464">
        <v>746767320</v>
      </c>
      <c r="E126" s="357">
        <v>634466.71197960922</v>
      </c>
      <c r="F126" s="216">
        <v>51.107685703225471</v>
      </c>
      <c r="G126" s="463">
        <v>1.898348331499027</v>
      </c>
    </row>
    <row r="127" spans="2:7" x14ac:dyDescent="0.25">
      <c r="B127" s="7" t="s">
        <v>24</v>
      </c>
      <c r="C127" s="216">
        <v>1184</v>
      </c>
      <c r="D127" s="464">
        <v>848070298</v>
      </c>
      <c r="E127" s="196">
        <v>716275.58952702698</v>
      </c>
      <c r="F127" s="216">
        <v>53.483600991530068</v>
      </c>
      <c r="G127" s="463">
        <v>1.8115583511568754</v>
      </c>
    </row>
    <row r="128" spans="2:7" x14ac:dyDescent="0.25">
      <c r="B128" s="7" t="s">
        <v>25</v>
      </c>
      <c r="C128" s="216">
        <v>1080</v>
      </c>
      <c r="D128" s="464">
        <v>693995736</v>
      </c>
      <c r="E128" s="196">
        <v>642588.64444444445</v>
      </c>
      <c r="F128" s="216">
        <v>50.518258996911186</v>
      </c>
      <c r="G128" s="463">
        <v>1.7997652076640425</v>
      </c>
    </row>
    <row r="129" spans="2:7" x14ac:dyDescent="0.25">
      <c r="B129" s="7" t="s">
        <v>26</v>
      </c>
      <c r="C129" s="330">
        <v>1642</v>
      </c>
      <c r="D129" s="330">
        <v>1201732503</v>
      </c>
      <c r="E129" s="330">
        <v>731871.19549330079</v>
      </c>
      <c r="F129" s="446">
        <v>55.103993001510752</v>
      </c>
      <c r="G129" s="447">
        <v>1.8169699447415213</v>
      </c>
    </row>
    <row r="130" spans="2:7" x14ac:dyDescent="0.25">
      <c r="B130" s="7" t="s">
        <v>27</v>
      </c>
      <c r="C130" s="216">
        <v>1785</v>
      </c>
      <c r="D130" s="464">
        <v>1088237167</v>
      </c>
      <c r="E130" s="330">
        <v>609656.67619047617</v>
      </c>
      <c r="F130" s="216">
        <v>47.875872635031953</v>
      </c>
      <c r="G130" s="463">
        <v>1.9243312858749291</v>
      </c>
    </row>
    <row r="131" spans="2:7" x14ac:dyDescent="0.25">
      <c r="B131" s="7" t="s">
        <v>28</v>
      </c>
      <c r="C131" s="216">
        <v>1394</v>
      </c>
      <c r="D131" s="464">
        <v>972268762</v>
      </c>
      <c r="E131" s="330">
        <v>697466.83070301288</v>
      </c>
      <c r="F131" s="216">
        <v>51.737032682738807</v>
      </c>
      <c r="G131" s="463">
        <v>1.8471650420771206</v>
      </c>
    </row>
    <row r="132" spans="2:7" x14ac:dyDescent="0.25">
      <c r="B132" s="7" t="s">
        <v>29</v>
      </c>
      <c r="C132" s="216">
        <v>1304</v>
      </c>
      <c r="D132" s="464">
        <v>922888859</v>
      </c>
      <c r="E132" s="330">
        <v>707736.85506134969</v>
      </c>
      <c r="F132" s="216">
        <v>53.1504915273877</v>
      </c>
      <c r="G132" s="463">
        <v>1.8506700045557707</v>
      </c>
    </row>
    <row r="133" spans="2:7" x14ac:dyDescent="0.25">
      <c r="B133" s="7" t="s">
        <v>30</v>
      </c>
      <c r="C133" s="462">
        <v>1358</v>
      </c>
      <c r="D133" s="462">
        <v>1073435162</v>
      </c>
      <c r="E133" s="462">
        <v>790452.99116347567</v>
      </c>
      <c r="F133" s="462">
        <v>54.624243369996854</v>
      </c>
      <c r="G133" s="463">
        <v>1.829742888998078</v>
      </c>
    </row>
    <row r="134" spans="2:7" x14ac:dyDescent="0.25">
      <c r="B134" s="7" t="s">
        <v>31</v>
      </c>
      <c r="C134" s="216">
        <v>1456</v>
      </c>
      <c r="D134" s="464">
        <v>1167698640</v>
      </c>
      <c r="E134" s="196">
        <v>801990.82417582418</v>
      </c>
      <c r="F134" s="216">
        <v>54.617885987261232</v>
      </c>
      <c r="G134" s="463">
        <v>1.8014116265049345</v>
      </c>
    </row>
    <row r="135" spans="2:7" x14ac:dyDescent="0.25">
      <c r="B135" s="7"/>
      <c r="C135" s="456"/>
      <c r="D135" s="456"/>
      <c r="E135" s="196"/>
      <c r="F135" s="479"/>
      <c r="G135" s="492"/>
    </row>
    <row r="136" spans="2:7" x14ac:dyDescent="0.25">
      <c r="B136" s="29" t="s">
        <v>0</v>
      </c>
      <c r="C136" s="468">
        <f>SUM(C123:C135)</f>
        <v>17541</v>
      </c>
      <c r="D136" s="468">
        <f t="shared" ref="D136" si="0">SUM(D123:D135)</f>
        <v>11685764879</v>
      </c>
      <c r="E136" s="469">
        <f>D136/C136</f>
        <v>666197.1882446839</v>
      </c>
      <c r="F136" s="470">
        <f>(($D123*F123)+($D124*F124)+($D125*F125)+($D126*F126)+($D127*F127)+($D128*F128)+($D129*F129)+($D130*F130)+($D131*F131)+($D132*F132)+($D133*F133)+($D134*F134))/$D136</f>
        <v>51.642975379771883</v>
      </c>
      <c r="G136" s="471">
        <f>(($D123*G123)+($D124*G124)+($D125*G125)+($D126*G126)+($D127*G127)+($D128*G128)+($D129*G129)+($D130*G130)+($D131*G131)+($D132*G132)+($D133*G133)+($D134*G134))/$D136</f>
        <v>1.8713973416279619</v>
      </c>
    </row>
    <row r="137" spans="2:7" x14ac:dyDescent="0.25">
      <c r="B137" s="32"/>
      <c r="C137" s="488"/>
      <c r="D137" s="488"/>
      <c r="E137" s="489"/>
      <c r="F137" s="490"/>
      <c r="G137" s="424"/>
    </row>
    <row r="138" spans="2:7" x14ac:dyDescent="0.25">
      <c r="B138" s="9" t="s">
        <v>59</v>
      </c>
      <c r="C138" s="356"/>
      <c r="D138" s="356"/>
      <c r="E138" s="94"/>
      <c r="F138" s="417"/>
      <c r="G138" s="343"/>
    </row>
    <row r="139" spans="2:7" x14ac:dyDescent="0.25">
      <c r="B139" s="7" t="s">
        <v>20</v>
      </c>
      <c r="C139" s="357">
        <v>414</v>
      </c>
      <c r="D139" s="357">
        <v>620589648</v>
      </c>
      <c r="E139" s="357">
        <v>1499008.8115942029</v>
      </c>
      <c r="F139" s="340">
        <v>50.523029014496224</v>
      </c>
      <c r="G139" s="438">
        <v>1.7156726342621815</v>
      </c>
    </row>
    <row r="140" spans="2:7" x14ac:dyDescent="0.25">
      <c r="B140" s="7" t="s">
        <v>21</v>
      </c>
      <c r="C140" s="216">
        <v>372</v>
      </c>
      <c r="D140" s="464">
        <v>526991297</v>
      </c>
      <c r="E140" s="357">
        <v>1416643.2715053763</v>
      </c>
      <c r="F140" s="216">
        <v>49.778909104071978</v>
      </c>
      <c r="G140" s="463">
        <v>1.7168298536246984</v>
      </c>
    </row>
    <row r="141" spans="2:7" x14ac:dyDescent="0.25">
      <c r="B141" s="7" t="s">
        <v>22</v>
      </c>
      <c r="C141" s="216">
        <v>448</v>
      </c>
      <c r="D141" s="464">
        <v>754232837</v>
      </c>
      <c r="E141" s="357">
        <v>1683555.439732143</v>
      </c>
      <c r="F141" s="216">
        <v>50.422379448854464</v>
      </c>
      <c r="G141" s="463">
        <v>1.7140586298684315</v>
      </c>
    </row>
    <row r="142" spans="2:7" x14ac:dyDescent="0.25">
      <c r="B142" s="7" t="s">
        <v>23</v>
      </c>
      <c r="C142" s="216">
        <v>322</v>
      </c>
      <c r="D142" s="464">
        <v>512031819</v>
      </c>
      <c r="E142" s="357">
        <v>1590160.9285714286</v>
      </c>
      <c r="F142" s="216">
        <v>52.552433340085059</v>
      </c>
      <c r="G142" s="463">
        <v>1.727991852943811</v>
      </c>
    </row>
    <row r="143" spans="2:7" x14ac:dyDescent="0.25">
      <c r="B143" s="7" t="s">
        <v>24</v>
      </c>
      <c r="C143" s="216">
        <v>372</v>
      </c>
      <c r="D143" s="464">
        <v>611737004</v>
      </c>
      <c r="E143" s="196">
        <v>1644454.3118279569</v>
      </c>
      <c r="F143" s="216">
        <v>52.522090267405176</v>
      </c>
      <c r="G143" s="463">
        <v>1.7134375784303544</v>
      </c>
    </row>
    <row r="144" spans="2:7" x14ac:dyDescent="0.25">
      <c r="B144" s="7" t="s">
        <v>25</v>
      </c>
      <c r="C144" s="216">
        <v>412</v>
      </c>
      <c r="D144" s="464">
        <v>707341426</v>
      </c>
      <c r="E144" s="196">
        <v>1716848.1213592233</v>
      </c>
      <c r="F144" s="216">
        <v>52.09488987005831</v>
      </c>
      <c r="G144" s="463">
        <v>1.6159221938458896</v>
      </c>
    </row>
    <row r="145" spans="2:8" x14ac:dyDescent="0.25">
      <c r="B145" s="7" t="s">
        <v>26</v>
      </c>
      <c r="C145" s="330">
        <v>446</v>
      </c>
      <c r="D145" s="330">
        <v>787668868</v>
      </c>
      <c r="E145" s="330">
        <v>1766073.6950672646</v>
      </c>
      <c r="F145" s="446">
        <v>53.37129350655001</v>
      </c>
      <c r="G145" s="447">
        <v>1.598932724049213</v>
      </c>
    </row>
    <row r="146" spans="2:8" x14ac:dyDescent="0.25">
      <c r="B146" s="7" t="s">
        <v>27</v>
      </c>
      <c r="C146" s="216">
        <v>461</v>
      </c>
      <c r="D146" s="464">
        <v>779291795</v>
      </c>
      <c r="E146" s="330">
        <v>1690437.7331887202</v>
      </c>
      <c r="F146" s="216">
        <v>52.793385070864247</v>
      </c>
      <c r="G146" s="463">
        <v>1.6108274694974813</v>
      </c>
    </row>
    <row r="147" spans="2:8" x14ac:dyDescent="0.25">
      <c r="B147" s="7" t="s">
        <v>28</v>
      </c>
      <c r="C147" s="216">
        <v>404</v>
      </c>
      <c r="D147" s="464">
        <v>649232479</v>
      </c>
      <c r="E147" s="330">
        <v>1607011.0866336634</v>
      </c>
      <c r="F147" s="216">
        <v>51.557298759232282</v>
      </c>
      <c r="G147" s="463">
        <v>1.6183156097155145</v>
      </c>
    </row>
    <row r="148" spans="2:8" x14ac:dyDescent="0.25">
      <c r="B148" s="145" t="s">
        <v>29</v>
      </c>
      <c r="C148" s="216">
        <v>465</v>
      </c>
      <c r="D148" s="464">
        <v>762874643</v>
      </c>
      <c r="E148" s="330">
        <v>1640590.6301075269</v>
      </c>
      <c r="F148" s="216">
        <v>53.121106257558495</v>
      </c>
      <c r="G148" s="463">
        <v>1.617569171636499</v>
      </c>
    </row>
    <row r="149" spans="2:8" x14ac:dyDescent="0.25">
      <c r="B149" s="145" t="s">
        <v>30</v>
      </c>
      <c r="C149" s="216">
        <v>541</v>
      </c>
      <c r="D149" s="464">
        <v>931675126</v>
      </c>
      <c r="E149" s="196">
        <v>1722135.168207024</v>
      </c>
      <c r="F149" s="216">
        <v>53.678377683767849</v>
      </c>
      <c r="G149" s="463">
        <v>1.6085573574173107</v>
      </c>
    </row>
    <row r="150" spans="2:8" x14ac:dyDescent="0.25">
      <c r="B150" s="7" t="s">
        <v>31</v>
      </c>
      <c r="C150" s="216">
        <v>599</v>
      </c>
      <c r="D150" s="464">
        <v>959733792</v>
      </c>
      <c r="E150" s="196">
        <v>1602226.6978297161</v>
      </c>
      <c r="F150" s="216">
        <v>52.334245986412029</v>
      </c>
      <c r="G150" s="463">
        <v>1.6119240137686013</v>
      </c>
    </row>
    <row r="151" spans="2:8" x14ac:dyDescent="0.25">
      <c r="B151" s="7"/>
      <c r="C151" s="456"/>
      <c r="D151" s="456"/>
      <c r="E151" s="196"/>
      <c r="F151" s="479"/>
      <c r="G151" s="492"/>
    </row>
    <row r="152" spans="2:8" x14ac:dyDescent="0.25">
      <c r="B152" s="29" t="s">
        <v>0</v>
      </c>
      <c r="C152" s="468">
        <f>SUM(C139:C151)</f>
        <v>5256</v>
      </c>
      <c r="D152" s="468">
        <f>SUM(D139:D151)</f>
        <v>8603400734</v>
      </c>
      <c r="E152" s="469">
        <f>D152/C152</f>
        <v>1636872.2857686453</v>
      </c>
      <c r="F152" s="470">
        <f>(($D139*F139)+($D140*F140)+($D141*F141)+($D142*F142)+($D143*F143)+($D144*F144)+($D145*F145)+($D146*F146)+($D147*F147)+($D148*F148)+($D149*F149)+($D150*F150))/$D152</f>
        <v>52.179362134545435</v>
      </c>
      <c r="G152" s="471">
        <f>(($D139*G139)+($D140*G140)+($D141*G141)+($D142*G142)+($D143*G143)+($D144*G144)+($D145*G145)+($D146*G146)+($D147*G147)+($D148*G148)+($D149*G149)+($D150*G150))/$D152</f>
        <v>1.6485715409138815</v>
      </c>
    </row>
    <row r="153" spans="2:8" x14ac:dyDescent="0.25">
      <c r="B153" s="7"/>
      <c r="C153" s="355"/>
      <c r="D153" s="355"/>
      <c r="E153" s="93"/>
      <c r="F153" s="417"/>
      <c r="G153" s="343"/>
    </row>
    <row r="154" spans="2:8" x14ac:dyDescent="0.25">
      <c r="B154" s="9" t="s">
        <v>83</v>
      </c>
      <c r="C154" s="356"/>
      <c r="D154" s="356"/>
      <c r="E154" s="94"/>
      <c r="F154" s="417"/>
      <c r="G154" s="343"/>
    </row>
    <row r="155" spans="2:8" x14ac:dyDescent="0.25">
      <c r="B155" s="7" t="s">
        <v>20</v>
      </c>
      <c r="C155" s="357">
        <v>170</v>
      </c>
      <c r="D155" s="357">
        <v>108863172</v>
      </c>
      <c r="E155" s="357">
        <v>640371.6</v>
      </c>
      <c r="F155" s="340">
        <v>29.092415578337182</v>
      </c>
      <c r="G155" s="438">
        <v>1.2785842920322035</v>
      </c>
    </row>
    <row r="156" spans="2:8" x14ac:dyDescent="0.25">
      <c r="B156" s="233" t="s">
        <v>21</v>
      </c>
      <c r="C156" s="491">
        <v>89</v>
      </c>
      <c r="D156" s="391">
        <v>154173406</v>
      </c>
      <c r="E156" s="357">
        <v>1732285.4606741574</v>
      </c>
      <c r="F156" s="491">
        <v>42.759913405558414</v>
      </c>
      <c r="G156" s="495">
        <v>1.0945404410407849</v>
      </c>
      <c r="H156" s="460"/>
    </row>
    <row r="157" spans="2:8" x14ac:dyDescent="0.25">
      <c r="B157" s="7" t="s">
        <v>22</v>
      </c>
      <c r="C157" s="491">
        <v>108</v>
      </c>
      <c r="D157" s="391">
        <v>77400207</v>
      </c>
      <c r="E157" s="357">
        <v>716668.58333333337</v>
      </c>
      <c r="F157" s="491">
        <v>31.712910431880371</v>
      </c>
      <c r="G157" s="495">
        <v>1.1703039075851567</v>
      </c>
    </row>
    <row r="158" spans="2:8" x14ac:dyDescent="0.25">
      <c r="B158" s="233" t="s">
        <v>23</v>
      </c>
      <c r="C158" s="491">
        <v>93</v>
      </c>
      <c r="D158" s="391">
        <v>70452484</v>
      </c>
      <c r="E158" s="357">
        <v>757553.59139784949</v>
      </c>
      <c r="F158" s="491">
        <v>31.135324483378046</v>
      </c>
      <c r="G158" s="495">
        <v>1.0910709805491032</v>
      </c>
    </row>
    <row r="159" spans="2:8" x14ac:dyDescent="0.25">
      <c r="B159" s="7" t="s">
        <v>24</v>
      </c>
      <c r="C159" s="216">
        <v>95</v>
      </c>
      <c r="D159" s="464">
        <v>68915223</v>
      </c>
      <c r="E159" s="196">
        <v>725423.4</v>
      </c>
      <c r="F159" s="216">
        <v>28.899447194707619</v>
      </c>
      <c r="G159" s="463">
        <v>1.0964618833200321</v>
      </c>
    </row>
    <row r="160" spans="2:8" x14ac:dyDescent="0.25">
      <c r="B160" s="7" t="s">
        <v>25</v>
      </c>
      <c r="C160" s="216">
        <v>89</v>
      </c>
      <c r="D160" s="464">
        <v>67436821</v>
      </c>
      <c r="E160" s="196">
        <v>757717.08988764044</v>
      </c>
      <c r="F160" s="216">
        <v>31.037932482018984</v>
      </c>
      <c r="G160" s="463">
        <v>1.0643017617927155</v>
      </c>
    </row>
    <row r="161" spans="2:7" x14ac:dyDescent="0.25">
      <c r="B161" s="7" t="s">
        <v>26</v>
      </c>
      <c r="C161" s="330">
        <v>99</v>
      </c>
      <c r="D161" s="330">
        <v>112109050</v>
      </c>
      <c r="E161" s="330">
        <v>1132414.6464646466</v>
      </c>
      <c r="F161" s="446">
        <v>21.286830055200717</v>
      </c>
      <c r="G161" s="447">
        <v>1.1939133798743278</v>
      </c>
    </row>
    <row r="162" spans="2:7" x14ac:dyDescent="0.25">
      <c r="B162" s="7" t="s">
        <v>27</v>
      </c>
      <c r="C162" s="216">
        <v>91</v>
      </c>
      <c r="D162" s="464">
        <v>58427834</v>
      </c>
      <c r="E162" s="330">
        <v>642064.10989010986</v>
      </c>
      <c r="F162" s="216">
        <v>30.044707270853134</v>
      </c>
      <c r="G162" s="463">
        <v>1.0985798977247727</v>
      </c>
    </row>
    <row r="163" spans="2:7" x14ac:dyDescent="0.25">
      <c r="B163" s="7" t="s">
        <v>28</v>
      </c>
      <c r="C163" s="216">
        <v>99</v>
      </c>
      <c r="D163" s="464">
        <v>62976344</v>
      </c>
      <c r="E163" s="330">
        <v>636124.68686868681</v>
      </c>
      <c r="F163" s="216">
        <v>29.531863107201016</v>
      </c>
      <c r="G163" s="463">
        <v>1.0875601940309523</v>
      </c>
    </row>
    <row r="164" spans="2:7" x14ac:dyDescent="0.25">
      <c r="B164" s="145" t="s">
        <v>29</v>
      </c>
      <c r="C164" s="216">
        <v>130</v>
      </c>
      <c r="D164" s="464">
        <v>94303799</v>
      </c>
      <c r="E164" s="330">
        <v>725413.83846153843</v>
      </c>
      <c r="F164" s="216">
        <v>33.118719034850336</v>
      </c>
      <c r="G164" s="463">
        <v>1.0315265750852731</v>
      </c>
    </row>
    <row r="165" spans="2:7" x14ac:dyDescent="0.25">
      <c r="B165" s="145" t="s">
        <v>30</v>
      </c>
      <c r="C165" s="216">
        <v>181</v>
      </c>
      <c r="D165" s="464">
        <v>140459383</v>
      </c>
      <c r="E165" s="196">
        <v>776018.69060773484</v>
      </c>
      <c r="F165" s="216">
        <v>32.680906002555915</v>
      </c>
      <c r="G165" s="463">
        <v>1</v>
      </c>
    </row>
    <row r="166" spans="2:7" x14ac:dyDescent="0.25">
      <c r="B166" s="7" t="s">
        <v>31</v>
      </c>
      <c r="C166" s="491">
        <v>169</v>
      </c>
      <c r="D166" s="464">
        <v>164212423</v>
      </c>
      <c r="E166" s="196">
        <v>971671.14201183431</v>
      </c>
      <c r="F166" s="216">
        <v>38.477446398802606</v>
      </c>
      <c r="G166" s="463">
        <v>1</v>
      </c>
    </row>
    <row r="167" spans="2:7" x14ac:dyDescent="0.25">
      <c r="B167" s="7"/>
      <c r="C167" s="456"/>
      <c r="D167" s="456"/>
      <c r="E167" s="196"/>
      <c r="F167" s="479"/>
      <c r="G167" s="467"/>
    </row>
    <row r="168" spans="2:7" x14ac:dyDescent="0.25">
      <c r="B168" s="29" t="s">
        <v>0</v>
      </c>
      <c r="C168" s="468">
        <f>SUM(C155:C167)</f>
        <v>1413</v>
      </c>
      <c r="D168" s="468">
        <f>SUM(D155:D167)</f>
        <v>1179730146</v>
      </c>
      <c r="E168" s="469">
        <f>D168/C168</f>
        <v>834911.63906581746</v>
      </c>
      <c r="F168" s="470">
        <f>(($D155*F155)+($D156*F156)+($D157*F157)+($D158*F158)+($D159*F159)+($D160*F160)+($D161*F161)+($D162*F162)+($D163*F163)+($D164*F164)+($D165*F165)+($D166*F166))/$D168</f>
        <v>32.656731069072805</v>
      </c>
      <c r="G168" s="471">
        <f>(($D155*G155)+($D156*G156)+($D157*G157)+($D158*G158)+($D159*G159)+($D160*G160)+($D161*G161)+($D162*G162)+($D163*G163)+($D164*G164)+($D165*G165)+($D166*G166))/$D168</f>
        <v>1.0944889612068962</v>
      </c>
    </row>
    <row r="169" spans="2:7" x14ac:dyDescent="0.25">
      <c r="B169" s="7"/>
      <c r="C169" s="355"/>
      <c r="D169" s="355"/>
      <c r="E169" s="93"/>
      <c r="F169" s="417"/>
      <c r="G169" s="343"/>
    </row>
    <row r="170" spans="2:7" x14ac:dyDescent="0.25">
      <c r="B170" s="285" t="s">
        <v>86</v>
      </c>
      <c r="C170" s="356"/>
      <c r="D170" s="356"/>
      <c r="E170" s="94"/>
      <c r="F170" s="417"/>
      <c r="G170" s="343"/>
    </row>
    <row r="171" spans="2:7" x14ac:dyDescent="0.25">
      <c r="B171" s="7" t="s">
        <v>20</v>
      </c>
      <c r="C171" s="357">
        <v>889</v>
      </c>
      <c r="D171" s="357">
        <v>805482842</v>
      </c>
      <c r="E171" s="357">
        <v>906054.94038245222</v>
      </c>
      <c r="F171" s="340">
        <v>55.135673014124862</v>
      </c>
      <c r="G171" s="438">
        <v>1.55</v>
      </c>
    </row>
    <row r="172" spans="2:7" x14ac:dyDescent="0.25">
      <c r="B172" s="7" t="s">
        <v>21</v>
      </c>
      <c r="C172" s="216">
        <v>595</v>
      </c>
      <c r="D172" s="464">
        <v>520693786</v>
      </c>
      <c r="E172" s="357">
        <v>875115.60672268912</v>
      </c>
      <c r="F172" s="216">
        <v>53.958932870767924</v>
      </c>
      <c r="G172" s="463">
        <v>1.55</v>
      </c>
    </row>
    <row r="173" spans="2:7" x14ac:dyDescent="0.25">
      <c r="B173" s="7" t="s">
        <v>22</v>
      </c>
      <c r="C173" s="216">
        <v>654</v>
      </c>
      <c r="D173" s="464">
        <v>589843265</v>
      </c>
      <c r="E173" s="357">
        <v>901901.01681957184</v>
      </c>
      <c r="F173" s="216">
        <v>53.905525387324715</v>
      </c>
      <c r="G173" s="463">
        <v>1.55</v>
      </c>
    </row>
    <row r="174" spans="2:7" x14ac:dyDescent="0.25">
      <c r="B174" s="7" t="s">
        <v>23</v>
      </c>
      <c r="C174" s="216">
        <v>526</v>
      </c>
      <c r="D174" s="464">
        <v>464839612</v>
      </c>
      <c r="E174" s="357">
        <v>883725.49809885933</v>
      </c>
      <c r="F174" s="216">
        <v>54.382731564624059</v>
      </c>
      <c r="G174" s="463">
        <v>1.55</v>
      </c>
    </row>
    <row r="175" spans="2:7" x14ac:dyDescent="0.25">
      <c r="B175" s="7" t="s">
        <v>24</v>
      </c>
      <c r="C175" s="216">
        <v>526</v>
      </c>
      <c r="D175" s="464">
        <v>487322088</v>
      </c>
      <c r="E175" s="196">
        <v>926467.84790874529</v>
      </c>
      <c r="F175" s="216">
        <v>54.291317841927984</v>
      </c>
      <c r="G175" s="463">
        <v>1.55</v>
      </c>
    </row>
    <row r="176" spans="2:7" x14ac:dyDescent="0.25">
      <c r="B176" s="7" t="s">
        <v>25</v>
      </c>
      <c r="C176" s="216">
        <v>578</v>
      </c>
      <c r="D176" s="464">
        <v>538518676</v>
      </c>
      <c r="E176" s="196">
        <v>931693.21107266436</v>
      </c>
      <c r="F176" s="216">
        <v>54.693796948278909</v>
      </c>
      <c r="G176" s="463">
        <v>1.55</v>
      </c>
    </row>
    <row r="177" spans="2:7" x14ac:dyDescent="0.25">
      <c r="B177" s="7" t="s">
        <v>26</v>
      </c>
      <c r="C177" s="330">
        <v>715</v>
      </c>
      <c r="D177" s="330">
        <v>647105004</v>
      </c>
      <c r="E177" s="330">
        <v>905041.96363636362</v>
      </c>
      <c r="F177" s="446">
        <v>55.803598454324423</v>
      </c>
      <c r="G177" s="447">
        <v>1.55</v>
      </c>
    </row>
    <row r="178" spans="2:7" x14ac:dyDescent="0.25">
      <c r="B178" s="7" t="s">
        <v>27</v>
      </c>
      <c r="C178" s="216">
        <v>1004</v>
      </c>
      <c r="D178" s="464">
        <v>1017783498</v>
      </c>
      <c r="E178" s="330">
        <v>1013728.5836653387</v>
      </c>
      <c r="F178" s="216">
        <v>55.851014065075752</v>
      </c>
      <c r="G178" s="463">
        <v>1.4490101885106415</v>
      </c>
    </row>
    <row r="179" spans="2:7" x14ac:dyDescent="0.25">
      <c r="B179" s="7" t="s">
        <v>28</v>
      </c>
      <c r="C179" s="216">
        <v>936</v>
      </c>
      <c r="D179" s="464">
        <v>941084136</v>
      </c>
      <c r="E179" s="330">
        <v>1005431.7692307692</v>
      </c>
      <c r="F179" s="216">
        <v>55.923627315294581</v>
      </c>
      <c r="G179" s="463">
        <v>1.35</v>
      </c>
    </row>
    <row r="180" spans="2:7" x14ac:dyDescent="0.25">
      <c r="B180" s="145" t="s">
        <v>29</v>
      </c>
      <c r="C180" s="216">
        <v>869</v>
      </c>
      <c r="D180" s="464">
        <v>859813859</v>
      </c>
      <c r="E180" s="330">
        <v>989429.06674338318</v>
      </c>
      <c r="F180" s="216">
        <v>55.244117019983975</v>
      </c>
      <c r="G180" s="463">
        <v>1.35</v>
      </c>
    </row>
    <row r="181" spans="2:7" x14ac:dyDescent="0.25">
      <c r="B181" s="145" t="s">
        <v>30</v>
      </c>
      <c r="C181" s="216">
        <v>889</v>
      </c>
      <c r="D181" s="464">
        <v>871823388</v>
      </c>
      <c r="E181" s="196">
        <v>980678.72665916756</v>
      </c>
      <c r="F181" s="216">
        <v>56.204232467780507</v>
      </c>
      <c r="G181" s="463">
        <v>1.35</v>
      </c>
    </row>
    <row r="182" spans="2:7" x14ac:dyDescent="0.25">
      <c r="B182" s="7" t="s">
        <v>31</v>
      </c>
      <c r="C182" s="491">
        <v>1086</v>
      </c>
      <c r="D182" s="464">
        <v>1039738619</v>
      </c>
      <c r="E182" s="196">
        <v>957402.04327808472</v>
      </c>
      <c r="F182" s="216">
        <v>55.703616182597521</v>
      </c>
      <c r="G182" s="463">
        <v>1.3551108788813777</v>
      </c>
    </row>
    <row r="183" spans="2:7" x14ac:dyDescent="0.25">
      <c r="B183" s="7"/>
      <c r="C183" s="456"/>
      <c r="D183" s="456"/>
      <c r="E183" s="196"/>
      <c r="F183" s="479"/>
      <c r="G183" s="467"/>
    </row>
    <row r="184" spans="2:7" x14ac:dyDescent="0.25">
      <c r="B184" s="29" t="s">
        <v>0</v>
      </c>
      <c r="C184" s="468">
        <f>SUM(C171:C183)</f>
        <v>9267</v>
      </c>
      <c r="D184" s="468">
        <f>SUM(D171:D183)</f>
        <v>8784048773</v>
      </c>
      <c r="E184" s="469">
        <f>D184/C184</f>
        <v>947884.83576130355</v>
      </c>
      <c r="F184" s="470">
        <f>(($D171*F171)+($D172*F172)+($D173*F173)+($D174*F174)+($D175*F175)+($D176*F176)+($D177*F177)+($D178*F178)+($D179*F179)+($D180*F180)+($D181*F181)+($D182*F182))/$D184</f>
        <v>55.269941019600026</v>
      </c>
      <c r="G184" s="471">
        <f>(($D171*G171)+($D172*G172)+($D173*G173)+($D174*G174)+($D175*G175)+($D176*G176)+($D177*G177)+($D178*G178)+($D179*G179)+($D180*G180)+($D181*G181)+($D182*G182))/$D184</f>
        <v>1.4543762383888574</v>
      </c>
    </row>
    <row r="185" spans="2:7" x14ac:dyDescent="0.25">
      <c r="B185" s="318"/>
      <c r="C185" s="496"/>
      <c r="D185" s="497"/>
      <c r="E185" s="498"/>
      <c r="F185" s="499"/>
      <c r="G185" s="500"/>
    </row>
    <row r="186" spans="2:7" x14ac:dyDescent="0.25">
      <c r="B186" s="319" t="s">
        <v>135</v>
      </c>
      <c r="C186" s="373">
        <f>SUM(C24,C40,C56,C72,C88,C104,C120,C136, C152,C168,C184)</f>
        <v>86403</v>
      </c>
      <c r="D186" s="374">
        <f>SUM(D24,D40,D56,D72,D88,D104,D120,D136, D152,D168,D184)</f>
        <v>103783389962</v>
      </c>
      <c r="E186" s="323">
        <f>D186/C186</f>
        <v>1201154.9363100817</v>
      </c>
      <c r="F186" s="419">
        <f>(($D24*F24)+($D40*F40)+($D56*F56)+($D72*F72)+($D88*F88)+($D104*F104)+($D120*F120)+($D136*F136)+($D152*F152)+($D168*F168)+($D184*F184))/$D186</f>
        <v>52.306501937551346</v>
      </c>
      <c r="G186" s="280">
        <f>(($D24*G24)+($D40*G40)+($D56*G56)+($D72*G72)+($D88*G88)+($D104*G104)+($D120*G120)+($D136*G136)+($D152*G152)+($D168*G168)+($D184*G184))/$D186</f>
        <v>1.4863006488324328</v>
      </c>
    </row>
    <row r="187" spans="2:7" x14ac:dyDescent="0.25">
      <c r="B187" s="320"/>
      <c r="C187" s="375"/>
      <c r="D187" s="376"/>
      <c r="E187" s="327"/>
      <c r="F187" s="354"/>
      <c r="G187" s="342"/>
    </row>
    <row r="188" spans="2:7" ht="9.6" customHeight="1" x14ac:dyDescent="0.25">
      <c r="B188" s="284"/>
      <c r="C188" s="348"/>
      <c r="D188" s="348"/>
      <c r="E188" s="348"/>
      <c r="F188" s="404"/>
      <c r="G188" s="399"/>
    </row>
    <row r="189" spans="2:7" ht="4.2" customHeight="1" x14ac:dyDescent="0.25">
      <c r="B189" s="10"/>
      <c r="C189" s="348"/>
      <c r="D189" s="348"/>
      <c r="E189" s="348"/>
      <c r="F189" s="404"/>
      <c r="G189" s="399"/>
    </row>
    <row r="190" spans="2:7" x14ac:dyDescent="0.25">
      <c r="B190" s="128" t="s">
        <v>133</v>
      </c>
      <c r="C190" s="348"/>
      <c r="D190" s="348"/>
      <c r="E190" s="348"/>
      <c r="F190" s="404"/>
      <c r="G190" s="399"/>
    </row>
    <row r="191" spans="2:7" x14ac:dyDescent="0.25">
      <c r="B191" s="110" t="s">
        <v>7</v>
      </c>
      <c r="C191" s="349" t="s">
        <v>51</v>
      </c>
      <c r="D191" s="349" t="s">
        <v>3</v>
      </c>
      <c r="E191" s="350" t="s">
        <v>11</v>
      </c>
      <c r="F191" s="405" t="s">
        <v>13</v>
      </c>
      <c r="G191" s="394" t="s">
        <v>15</v>
      </c>
    </row>
    <row r="192" spans="2:7" x14ac:dyDescent="0.25">
      <c r="B192" s="114"/>
      <c r="C192" s="351" t="s">
        <v>9</v>
      </c>
      <c r="D192" s="351" t="s">
        <v>50</v>
      </c>
      <c r="E192" s="352" t="s">
        <v>52</v>
      </c>
      <c r="F192" s="406" t="s">
        <v>52</v>
      </c>
      <c r="G192" s="395" t="s">
        <v>60</v>
      </c>
    </row>
    <row r="193" spans="2:7" x14ac:dyDescent="0.25">
      <c r="B193" s="41"/>
      <c r="C193" s="353" t="s">
        <v>4</v>
      </c>
      <c r="D193" s="353" t="s">
        <v>5</v>
      </c>
      <c r="E193" s="354" t="s">
        <v>6</v>
      </c>
      <c r="F193" s="407" t="s">
        <v>17</v>
      </c>
      <c r="G193" s="396" t="s">
        <v>18</v>
      </c>
    </row>
    <row r="194" spans="2:7" x14ac:dyDescent="0.25">
      <c r="B194" s="7"/>
      <c r="C194" s="355"/>
      <c r="D194" s="355"/>
      <c r="E194" s="93"/>
      <c r="F194" s="417"/>
      <c r="G194" s="399"/>
    </row>
    <row r="195" spans="2:7" x14ac:dyDescent="0.25">
      <c r="B195" s="9" t="s">
        <v>19</v>
      </c>
      <c r="C195" s="356"/>
      <c r="D195" s="356"/>
      <c r="E195" s="94"/>
      <c r="F195" s="417"/>
      <c r="G195" s="399"/>
    </row>
    <row r="196" spans="2:7" x14ac:dyDescent="0.25">
      <c r="B196" s="7" t="s">
        <v>20</v>
      </c>
      <c r="C196" s="377">
        <v>15</v>
      </c>
      <c r="D196" s="377">
        <v>97657928</v>
      </c>
      <c r="E196" s="378">
        <v>6510528.5333333332</v>
      </c>
      <c r="F196" s="377">
        <v>350.62905205197472</v>
      </c>
      <c r="G196" s="438">
        <v>4.4426812767177122</v>
      </c>
    </row>
    <row r="197" spans="2:7" x14ac:dyDescent="0.25">
      <c r="B197" s="7" t="s">
        <v>21</v>
      </c>
      <c r="C197" s="216">
        <v>25</v>
      </c>
      <c r="D197" s="464">
        <v>144541295</v>
      </c>
      <c r="E197" s="378">
        <v>5781651.7999999998</v>
      </c>
      <c r="F197" s="462">
        <v>358.29258192269549</v>
      </c>
      <c r="G197" s="501">
        <v>4.4362201886077735</v>
      </c>
    </row>
    <row r="198" spans="2:7" x14ac:dyDescent="0.25">
      <c r="B198" s="7" t="s">
        <v>22</v>
      </c>
      <c r="C198" s="491">
        <v>38</v>
      </c>
      <c r="D198" s="391">
        <v>236172857</v>
      </c>
      <c r="E198" s="378">
        <v>6215075.1842105268</v>
      </c>
      <c r="F198" s="520">
        <v>354.22592029701366</v>
      </c>
      <c r="G198" s="521">
        <v>4.4221596367999689</v>
      </c>
    </row>
    <row r="199" spans="2:7" x14ac:dyDescent="0.25">
      <c r="B199" s="7" t="s">
        <v>23</v>
      </c>
      <c r="C199" s="491">
        <v>21</v>
      </c>
      <c r="D199" s="391">
        <v>155214049</v>
      </c>
      <c r="E199" s="378">
        <v>7391145.1904761903</v>
      </c>
      <c r="F199" s="520">
        <v>360</v>
      </c>
      <c r="G199" s="521">
        <v>4.2908487395784478</v>
      </c>
    </row>
    <row r="200" spans="2:7" x14ac:dyDescent="0.25">
      <c r="B200" s="7" t="s">
        <v>24</v>
      </c>
      <c r="C200" s="216">
        <v>40</v>
      </c>
      <c r="D200" s="464">
        <v>230067431</v>
      </c>
      <c r="E200" s="196">
        <v>5751685.7750000004</v>
      </c>
      <c r="F200" s="462">
        <v>348.92383355208585</v>
      </c>
      <c r="G200" s="501">
        <v>4.4920166326790065</v>
      </c>
    </row>
    <row r="201" spans="2:7" x14ac:dyDescent="0.25">
      <c r="B201" s="7" t="s">
        <v>25</v>
      </c>
      <c r="C201" s="216">
        <v>31</v>
      </c>
      <c r="D201" s="464">
        <v>252375476</v>
      </c>
      <c r="E201" s="196">
        <v>8141144.3870967738</v>
      </c>
      <c r="F201" s="462">
        <v>358.45318996050156</v>
      </c>
      <c r="G201" s="501">
        <v>4.3052753936767507</v>
      </c>
    </row>
    <row r="202" spans="2:7" x14ac:dyDescent="0.25">
      <c r="B202" s="7" t="s">
        <v>26</v>
      </c>
      <c r="C202" s="330">
        <v>18</v>
      </c>
      <c r="D202" s="330">
        <v>130402188</v>
      </c>
      <c r="E202" s="281">
        <v>7244566</v>
      </c>
      <c r="F202" s="330">
        <v>360</v>
      </c>
      <c r="G202" s="447">
        <v>4.3199182868657866</v>
      </c>
    </row>
    <row r="203" spans="2:7" x14ac:dyDescent="0.25">
      <c r="B203" s="7" t="s">
        <v>27</v>
      </c>
      <c r="C203" s="216">
        <v>17</v>
      </c>
      <c r="D203" s="464">
        <v>110486030</v>
      </c>
      <c r="E203" s="196">
        <v>6499178.2352941176</v>
      </c>
      <c r="F203" s="462">
        <v>360</v>
      </c>
      <c r="G203" s="501">
        <v>4.3781521461596311</v>
      </c>
    </row>
    <row r="204" spans="2:7" x14ac:dyDescent="0.25">
      <c r="B204" s="7" t="s">
        <v>28</v>
      </c>
      <c r="C204" s="216">
        <v>18</v>
      </c>
      <c r="D204" s="464">
        <v>113500078</v>
      </c>
      <c r="E204" s="196">
        <v>6305559.888888889</v>
      </c>
      <c r="F204" s="462">
        <v>360</v>
      </c>
      <c r="G204" s="501">
        <v>4.4476992032081153</v>
      </c>
    </row>
    <row r="205" spans="2:7" x14ac:dyDescent="0.25">
      <c r="B205" s="145" t="s">
        <v>29</v>
      </c>
      <c r="C205" s="216">
        <v>15</v>
      </c>
      <c r="D205" s="464">
        <v>140358465</v>
      </c>
      <c r="E205" s="196">
        <v>9357231</v>
      </c>
      <c r="F205" s="462">
        <v>360</v>
      </c>
      <c r="G205" s="501">
        <v>4.3457617138962084</v>
      </c>
    </row>
    <row r="206" spans="2:7" x14ac:dyDescent="0.25">
      <c r="B206" s="145" t="s">
        <v>30</v>
      </c>
      <c r="C206" s="216">
        <v>26</v>
      </c>
      <c r="D206" s="464">
        <v>143696608</v>
      </c>
      <c r="E206" s="196">
        <v>5526792.615384615</v>
      </c>
      <c r="F206" s="462">
        <v>360</v>
      </c>
      <c r="G206" s="501">
        <v>4.5856448613897172</v>
      </c>
    </row>
    <row r="207" spans="2:7" x14ac:dyDescent="0.25">
      <c r="B207" s="233" t="s">
        <v>31</v>
      </c>
      <c r="C207" s="491">
        <v>25</v>
      </c>
      <c r="D207" s="377">
        <v>138904405</v>
      </c>
      <c r="E207" s="357">
        <v>5556176.2000000002</v>
      </c>
      <c r="F207" s="520">
        <v>352.09196310225008</v>
      </c>
      <c r="G207" s="521">
        <v>4.5364059883399825</v>
      </c>
    </row>
    <row r="208" spans="2:7" x14ac:dyDescent="0.25">
      <c r="B208" s="7"/>
      <c r="C208" s="356"/>
      <c r="D208" s="356"/>
      <c r="E208" s="196"/>
      <c r="F208" s="417"/>
      <c r="G208" s="502"/>
    </row>
    <row r="209" spans="2:7" x14ac:dyDescent="0.25">
      <c r="B209" s="29" t="s">
        <v>0</v>
      </c>
      <c r="C209" s="468">
        <f>SUM(C196:C207)</f>
        <v>289</v>
      </c>
      <c r="D209" s="468">
        <f>SUM(D196:D207)</f>
        <v>1893376810</v>
      </c>
      <c r="E209" s="469">
        <f>D209/C209</f>
        <v>6551476.8512110729</v>
      </c>
      <c r="F209" s="470">
        <f>(($D196*F196)+($D197*F197)+($D198*F198)+($D199*F199)+($D200*F200)+($D201*F201)+($D202*F202)+($D203*F203)+($D204*F204)+($D205*F205)+($D206*F206)+($D207*F207))/$D209</f>
        <v>356.53385217071502</v>
      </c>
      <c r="G209" s="471">
        <f>(($D196*G196)+($D197*G197)+($D198*G198)+($D199*G199)+($D200*G200)+($D201*G201)+($D202*G202)+($D203*G203)+($D204*G204)+($D205*G205)+($D206*G206)+($D207*G207))/$D209</f>
        <v>4.4134824263134904</v>
      </c>
    </row>
    <row r="210" spans="2:7" x14ac:dyDescent="0.25">
      <c r="B210" s="252"/>
      <c r="C210" s="480"/>
      <c r="D210" s="480"/>
      <c r="E210" s="503"/>
      <c r="F210" s="504"/>
      <c r="G210" s="505"/>
    </row>
    <row r="211" spans="2:7" x14ac:dyDescent="0.25">
      <c r="B211" s="9" t="s">
        <v>85</v>
      </c>
      <c r="C211" s="356"/>
      <c r="D211" s="356"/>
      <c r="E211" s="94"/>
      <c r="F211" s="417"/>
      <c r="G211" s="399"/>
    </row>
    <row r="212" spans="2:7" x14ac:dyDescent="0.25">
      <c r="B212" s="7" t="s">
        <v>20</v>
      </c>
      <c r="C212" s="216">
        <v>2</v>
      </c>
      <c r="D212" s="216">
        <v>10088703</v>
      </c>
      <c r="E212" s="216">
        <v>5044351.5</v>
      </c>
      <c r="F212" s="216">
        <v>300</v>
      </c>
      <c r="G212" s="506">
        <v>4.4502726392510263</v>
      </c>
    </row>
    <row r="213" spans="2:7" x14ac:dyDescent="0.25">
      <c r="B213" s="233" t="s">
        <v>21</v>
      </c>
      <c r="C213" s="491">
        <v>3</v>
      </c>
      <c r="D213" s="491">
        <v>23698806</v>
      </c>
      <c r="E213" s="491">
        <v>7899602</v>
      </c>
      <c r="F213" s="491">
        <v>304.60395599677048</v>
      </c>
      <c r="G213" s="528">
        <v>4.4502726392510263</v>
      </c>
    </row>
    <row r="214" spans="2:7" x14ac:dyDescent="0.25">
      <c r="B214" s="7" t="s">
        <v>22</v>
      </c>
      <c r="C214" s="216">
        <v>2</v>
      </c>
      <c r="D214" s="464">
        <v>15741724</v>
      </c>
      <c r="E214" s="378">
        <v>7870862</v>
      </c>
      <c r="F214" s="462">
        <v>360</v>
      </c>
      <c r="G214" s="501">
        <v>4.4502726392510263</v>
      </c>
    </row>
    <row r="215" spans="2:7" x14ac:dyDescent="0.25">
      <c r="B215" s="7" t="s">
        <v>23</v>
      </c>
      <c r="C215" s="216">
        <v>0</v>
      </c>
      <c r="D215" s="216">
        <v>0</v>
      </c>
      <c r="E215" s="216">
        <v>0</v>
      </c>
      <c r="F215" s="216">
        <v>0</v>
      </c>
      <c r="G215" s="216">
        <v>0</v>
      </c>
    </row>
    <row r="216" spans="2:7" x14ac:dyDescent="0.25">
      <c r="B216" s="7" t="s">
        <v>24</v>
      </c>
      <c r="C216" s="216">
        <v>2</v>
      </c>
      <c r="D216" s="216">
        <v>23449677</v>
      </c>
      <c r="E216" s="378">
        <v>11724838.5</v>
      </c>
      <c r="F216" s="216">
        <v>341.83381050408497</v>
      </c>
      <c r="G216" s="506">
        <v>4.1981182147905773</v>
      </c>
    </row>
    <row r="217" spans="2:7" x14ac:dyDescent="0.25">
      <c r="B217" s="7" t="s">
        <v>25</v>
      </c>
      <c r="C217" s="216">
        <v>18</v>
      </c>
      <c r="D217" s="216">
        <v>144891201</v>
      </c>
      <c r="E217" s="378">
        <v>8049511.166666667</v>
      </c>
      <c r="F217" s="216">
        <v>333.52802703319435</v>
      </c>
      <c r="G217" s="506">
        <v>3.9505773518811895</v>
      </c>
    </row>
    <row r="218" spans="2:7" x14ac:dyDescent="0.25">
      <c r="B218" s="7" t="s">
        <v>26</v>
      </c>
      <c r="C218" s="216">
        <v>4</v>
      </c>
      <c r="D218" s="464">
        <v>31981308</v>
      </c>
      <c r="E218" s="196">
        <v>7995327</v>
      </c>
      <c r="F218" s="462">
        <v>313.80420838322186</v>
      </c>
      <c r="G218" s="501">
        <v>3.9505773518811895</v>
      </c>
    </row>
    <row r="219" spans="2:7" x14ac:dyDescent="0.25">
      <c r="B219" s="7" t="s">
        <v>27</v>
      </c>
      <c r="C219" s="216">
        <v>5</v>
      </c>
      <c r="D219" s="464">
        <v>47678587</v>
      </c>
      <c r="E219" s="196">
        <v>9535717.4000000004</v>
      </c>
      <c r="F219" s="462">
        <v>345.24196365131377</v>
      </c>
      <c r="G219" s="501">
        <v>3.9505773518811895</v>
      </c>
    </row>
    <row r="220" spans="2:7" x14ac:dyDescent="0.25">
      <c r="B220" s="145" t="s">
        <v>28</v>
      </c>
      <c r="C220" s="216">
        <v>4</v>
      </c>
      <c r="D220" s="464">
        <v>33151370</v>
      </c>
      <c r="E220" s="196">
        <v>8287842.5</v>
      </c>
      <c r="F220" s="462">
        <v>296.65199610151859</v>
      </c>
      <c r="G220" s="501">
        <v>4.1452115262142</v>
      </c>
    </row>
    <row r="221" spans="2:7" x14ac:dyDescent="0.25">
      <c r="B221" s="145" t="s">
        <v>29</v>
      </c>
      <c r="C221" s="216">
        <v>1</v>
      </c>
      <c r="D221" s="464">
        <v>9876196</v>
      </c>
      <c r="E221" s="196">
        <v>9876196</v>
      </c>
      <c r="F221" s="462">
        <v>300</v>
      </c>
      <c r="G221" s="501">
        <v>3.9505773518811895</v>
      </c>
    </row>
    <row r="222" spans="2:7" x14ac:dyDescent="0.25">
      <c r="B222" s="145" t="s">
        <v>30</v>
      </c>
      <c r="C222" s="216">
        <v>0</v>
      </c>
      <c r="D222" s="216">
        <v>0</v>
      </c>
      <c r="E222" s="216">
        <v>0</v>
      </c>
      <c r="F222" s="216">
        <v>0</v>
      </c>
      <c r="G222" s="216">
        <v>0</v>
      </c>
    </row>
    <row r="223" spans="2:7" x14ac:dyDescent="0.25">
      <c r="B223" s="145" t="s">
        <v>31</v>
      </c>
      <c r="C223" s="216">
        <v>3</v>
      </c>
      <c r="D223" s="464">
        <v>24542188</v>
      </c>
      <c r="E223" s="196">
        <v>8180729.333333333</v>
      </c>
      <c r="F223" s="462">
        <v>325.33330361579823</v>
      </c>
      <c r="G223" s="501">
        <v>3.9505773518811895</v>
      </c>
    </row>
    <row r="224" spans="2:7" x14ac:dyDescent="0.25">
      <c r="B224" s="145"/>
      <c r="C224" s="216"/>
      <c r="D224" s="507"/>
      <c r="E224" s="196"/>
      <c r="F224" s="508"/>
      <c r="G224" s="501"/>
    </row>
    <row r="225" spans="1:7" x14ac:dyDescent="0.25">
      <c r="B225" s="426" t="s">
        <v>0</v>
      </c>
      <c r="C225" s="509">
        <f>SUM(C212:C223)</f>
        <v>44</v>
      </c>
      <c r="D225" s="509">
        <f>SUM(D212:D223)</f>
        <v>365099760</v>
      </c>
      <c r="E225" s="510">
        <f>D225/C225</f>
        <v>8297721.8181818184</v>
      </c>
      <c r="F225" s="511">
        <f>(($D212*F212)+($D213*F213)+($D214*F214)+($D215*F215)+($D216*F216)+($D217*F217)+($D218*F218)+($D219*F219)+($D220*F220)+($D221*F221)+($D222*F222)+(D223*F223))/$D225</f>
        <v>327.39473307788535</v>
      </c>
      <c r="G225" s="512">
        <f>(($D212*G212)+($D213*G213)+($D214*G214)+($D215*G215)+($D216*G216)+($D217*G217)+($D218*G218)+($D219*G219)+($D220*G220)+($D221*G221)+($D222*G222)+($D223*G223))/$D225</f>
        <v>4.0519377776580425</v>
      </c>
    </row>
    <row r="226" spans="1:7" x14ac:dyDescent="0.25">
      <c r="B226" s="434"/>
      <c r="C226" s="432"/>
      <c r="D226" s="381"/>
      <c r="E226" s="101"/>
      <c r="F226" s="350"/>
      <c r="G226" s="341"/>
    </row>
    <row r="227" spans="1:7" x14ac:dyDescent="0.25">
      <c r="B227" s="436" t="s">
        <v>135</v>
      </c>
      <c r="C227" s="373">
        <f>+C209+C225</f>
        <v>333</v>
      </c>
      <c r="D227" s="382">
        <f>+D209+D225</f>
        <v>2258476570</v>
      </c>
      <c r="E227" s="102">
        <f>D227/C227</f>
        <v>6782211.9219219219</v>
      </c>
      <c r="F227" s="422">
        <f>+(($D209*F209)+(D225*F225))/$D227</f>
        <v>351.82329394366928</v>
      </c>
      <c r="G227" s="280">
        <f>(+($D209*G209)+(D225*G225))/$D227</f>
        <v>4.3550360088448379</v>
      </c>
    </row>
    <row r="228" spans="1:7" x14ac:dyDescent="0.25">
      <c r="B228" s="435"/>
      <c r="C228" s="433"/>
      <c r="D228" s="376"/>
      <c r="E228" s="103"/>
      <c r="F228" s="354"/>
      <c r="G228" s="342"/>
    </row>
    <row r="229" spans="1:7" ht="7.2" customHeight="1" x14ac:dyDescent="0.25">
      <c r="B229" s="312"/>
      <c r="C229" s="383"/>
      <c r="D229" s="383"/>
      <c r="E229" s="314"/>
      <c r="F229" s="423"/>
      <c r="G229" s="403"/>
    </row>
    <row r="230" spans="1:7" ht="4.95" customHeight="1" x14ac:dyDescent="0.25">
      <c r="B230" s="312"/>
    </row>
    <row r="231" spans="1:7" x14ac:dyDescent="0.25">
      <c r="B231" s="300" t="s">
        <v>121</v>
      </c>
      <c r="C231" s="384"/>
      <c r="D231" s="384"/>
      <c r="E231" s="384"/>
      <c r="F231" s="384"/>
      <c r="G231" s="440"/>
    </row>
    <row r="232" spans="1:7" x14ac:dyDescent="0.25">
      <c r="B232" s="331" t="s">
        <v>7</v>
      </c>
      <c r="C232" s="385" t="s">
        <v>123</v>
      </c>
      <c r="D232" s="385" t="s">
        <v>3</v>
      </c>
      <c r="E232" s="386" t="s">
        <v>134</v>
      </c>
      <c r="F232" s="386" t="s">
        <v>124</v>
      </c>
      <c r="G232" s="344" t="s">
        <v>15</v>
      </c>
    </row>
    <row r="233" spans="1:7" x14ac:dyDescent="0.25">
      <c r="B233" s="332"/>
      <c r="C233" s="387" t="s">
        <v>125</v>
      </c>
      <c r="D233" s="387" t="s">
        <v>126</v>
      </c>
      <c r="E233" s="388" t="s">
        <v>12</v>
      </c>
      <c r="F233" s="388" t="s">
        <v>127</v>
      </c>
      <c r="G233" s="345" t="s">
        <v>16</v>
      </c>
    </row>
    <row r="234" spans="1:7" x14ac:dyDescent="0.25">
      <c r="B234" s="333"/>
      <c r="C234" s="389" t="s">
        <v>4</v>
      </c>
      <c r="D234" s="389" t="s">
        <v>5</v>
      </c>
      <c r="E234" s="390" t="s">
        <v>6</v>
      </c>
      <c r="F234" s="390" t="s">
        <v>17</v>
      </c>
      <c r="G234" s="346" t="s">
        <v>18</v>
      </c>
    </row>
    <row r="235" spans="1:7" x14ac:dyDescent="0.25">
      <c r="A235" s="445"/>
      <c r="C235" s="380"/>
      <c r="D235" s="380"/>
      <c r="E235" s="391"/>
      <c r="F235" s="380"/>
      <c r="G235" s="441"/>
    </row>
    <row r="236" spans="1:7" x14ac:dyDescent="0.25">
      <c r="B236" s="9" t="s">
        <v>2</v>
      </c>
      <c r="C236" s="377"/>
      <c r="D236" s="377"/>
      <c r="E236" s="378"/>
      <c r="F236" s="377"/>
      <c r="G236" s="438"/>
    </row>
    <row r="237" spans="1:7" x14ac:dyDescent="0.25">
      <c r="B237" s="7" t="s">
        <v>20</v>
      </c>
      <c r="C237" s="377">
        <v>23</v>
      </c>
      <c r="D237" s="377">
        <v>2078937046</v>
      </c>
      <c r="E237" s="378">
        <v>90388567.217391297</v>
      </c>
      <c r="F237" s="377">
        <v>50.505863135694007</v>
      </c>
      <c r="G237" s="438">
        <v>0.88962167107873069</v>
      </c>
    </row>
    <row r="238" spans="1:7" x14ac:dyDescent="0.25">
      <c r="B238" s="7" t="s">
        <v>21</v>
      </c>
      <c r="C238" s="216">
        <v>24</v>
      </c>
      <c r="D238" s="464">
        <v>2178926555</v>
      </c>
      <c r="E238" s="378">
        <v>90788606.458333328</v>
      </c>
      <c r="F238" s="462">
        <v>48.326219259372877</v>
      </c>
      <c r="G238" s="501">
        <v>0.88126998264519296</v>
      </c>
    </row>
    <row r="239" spans="1:7" x14ac:dyDescent="0.25">
      <c r="B239" s="7" t="s">
        <v>22</v>
      </c>
      <c r="C239" s="216">
        <v>30</v>
      </c>
      <c r="D239" s="464">
        <v>3100191781</v>
      </c>
      <c r="E239" s="378">
        <v>103339726.03333333</v>
      </c>
      <c r="F239" s="462">
        <v>62.323216587806314</v>
      </c>
      <c r="G239" s="501">
        <v>0.85630297267245092</v>
      </c>
    </row>
    <row r="240" spans="1:7" x14ac:dyDescent="0.25">
      <c r="B240" s="7" t="s">
        <v>23</v>
      </c>
      <c r="C240" s="216">
        <v>17</v>
      </c>
      <c r="D240" s="464">
        <v>1643453877</v>
      </c>
      <c r="E240" s="378">
        <v>96673757.470588237</v>
      </c>
      <c r="F240" s="462">
        <v>46.693463165562264</v>
      </c>
      <c r="G240" s="501">
        <v>0.87290102614178811</v>
      </c>
    </row>
    <row r="241" spans="2:7" x14ac:dyDescent="0.25">
      <c r="B241" s="7" t="s">
        <v>24</v>
      </c>
      <c r="C241" s="216">
        <v>14</v>
      </c>
      <c r="D241" s="464">
        <v>1278412808</v>
      </c>
      <c r="E241" s="196">
        <v>91315200.571428567</v>
      </c>
      <c r="F241" s="462">
        <v>60.070911356200995</v>
      </c>
      <c r="G241" s="501">
        <v>0.91364437025415035</v>
      </c>
    </row>
    <row r="242" spans="2:7" x14ac:dyDescent="0.25">
      <c r="B242" s="7" t="s">
        <v>25</v>
      </c>
      <c r="C242" s="216">
        <v>16</v>
      </c>
      <c r="D242" s="464">
        <v>1542998213</v>
      </c>
      <c r="E242" s="196">
        <v>96437388.3125</v>
      </c>
      <c r="F242" s="462">
        <v>101.29241668927325</v>
      </c>
      <c r="G242" s="501">
        <v>0.9078701993610151</v>
      </c>
    </row>
    <row r="243" spans="2:7" x14ac:dyDescent="0.25">
      <c r="B243" s="7" t="s">
        <v>26</v>
      </c>
      <c r="C243" s="330">
        <v>13</v>
      </c>
      <c r="D243" s="330">
        <v>1504502898</v>
      </c>
      <c r="E243" s="281">
        <v>115730992.15384616</v>
      </c>
      <c r="F243" s="330">
        <v>62.858273725305914</v>
      </c>
      <c r="G243" s="447">
        <v>0.87454244532136483</v>
      </c>
    </row>
    <row r="244" spans="2:7" x14ac:dyDescent="0.25">
      <c r="B244" s="7" t="s">
        <v>27</v>
      </c>
      <c r="C244" s="216">
        <v>28</v>
      </c>
      <c r="D244" s="464">
        <v>3037888907</v>
      </c>
      <c r="E244" s="196">
        <v>108496032.39285715</v>
      </c>
      <c r="F244" s="462">
        <v>57.449832589286324</v>
      </c>
      <c r="G244" s="501">
        <v>0.85539854931568104</v>
      </c>
    </row>
    <row r="245" spans="2:7" x14ac:dyDescent="0.25">
      <c r="B245" s="7" t="s">
        <v>28</v>
      </c>
      <c r="C245" s="216">
        <v>23</v>
      </c>
      <c r="D245" s="464">
        <v>2338673477</v>
      </c>
      <c r="E245" s="196">
        <v>101681455.52173913</v>
      </c>
      <c r="F245" s="462">
        <v>77.453634781184121</v>
      </c>
      <c r="G245" s="501">
        <v>0.85695410446560605</v>
      </c>
    </row>
    <row r="246" spans="2:7" x14ac:dyDescent="0.25">
      <c r="B246" s="145" t="s">
        <v>29</v>
      </c>
      <c r="C246" s="216">
        <v>19</v>
      </c>
      <c r="D246" s="464">
        <v>1300206822</v>
      </c>
      <c r="E246" s="196">
        <v>68431938</v>
      </c>
      <c r="F246" s="462">
        <v>38.372741940589513</v>
      </c>
      <c r="G246" s="501">
        <v>0.92445678454531288</v>
      </c>
    </row>
    <row r="247" spans="2:7" x14ac:dyDescent="0.25">
      <c r="B247" s="145" t="s">
        <v>30</v>
      </c>
      <c r="C247" s="462">
        <v>3</v>
      </c>
      <c r="D247" s="462">
        <v>234446890</v>
      </c>
      <c r="E247" s="462">
        <v>78148963.333333328</v>
      </c>
      <c r="F247" s="462">
        <v>71.106180892397418</v>
      </c>
      <c r="G247" s="495">
        <v>0.89641709898561672</v>
      </c>
    </row>
    <row r="248" spans="2:7" x14ac:dyDescent="0.25">
      <c r="B248" s="233" t="s">
        <v>31</v>
      </c>
      <c r="C248" s="491">
        <v>2</v>
      </c>
      <c r="D248" s="391">
        <v>164000000</v>
      </c>
      <c r="E248" s="357">
        <v>82000000</v>
      </c>
      <c r="F248" s="520">
        <v>110.39024390243902</v>
      </c>
      <c r="G248" s="521">
        <v>0.9</v>
      </c>
    </row>
    <row r="249" spans="2:7" x14ac:dyDescent="0.25">
      <c r="B249" s="7"/>
      <c r="C249" s="513"/>
      <c r="D249" s="514"/>
      <c r="E249" s="456"/>
      <c r="F249" s="462"/>
      <c r="G249" s="501"/>
    </row>
    <row r="250" spans="2:7" x14ac:dyDescent="0.25">
      <c r="B250" s="258" t="s">
        <v>0</v>
      </c>
      <c r="C250" s="468">
        <f>SUM(C237:C248)</f>
        <v>212</v>
      </c>
      <c r="D250" s="468">
        <f>SUM(D236:D248)</f>
        <v>20402639274</v>
      </c>
      <c r="E250" s="468">
        <f>D250/C250</f>
        <v>96238864.5</v>
      </c>
      <c r="F250" s="470">
        <f>(($D237*F237)+($D238*F238)+($D239*F239)+($D240*F240)+($D241*F241)+($D242*F242)+($D243*F243)+($D244*F244)+($D245*F245)+($D246*F246)+($D247*F247)+(D248*F248))/$D250</f>
        <v>61.180430737443423</v>
      </c>
      <c r="G250" s="471">
        <f>(($D237*G237)+($D238*G238)+($D239*G239)+($D240*G240)+($D241*G241)+($D242*G242)+($D243*G243)+($D244*G244)+($D245*G245)+($D246*G246)+($D247*G247)+($D248*G248))/$D250</f>
        <v>0.87763465358344617</v>
      </c>
    </row>
    <row r="251" spans="2:7" x14ac:dyDescent="0.25">
      <c r="B251" s="252"/>
      <c r="C251" s="480"/>
      <c r="D251" s="356"/>
      <c r="E251" s="526"/>
      <c r="F251" s="527"/>
      <c r="G251" s="505"/>
    </row>
    <row r="252" spans="2:7" x14ac:dyDescent="0.25">
      <c r="B252" s="252" t="s">
        <v>155</v>
      </c>
      <c r="C252" s="480"/>
      <c r="D252" s="480"/>
      <c r="E252" s="525"/>
      <c r="F252" s="504"/>
      <c r="G252" s="505"/>
    </row>
    <row r="253" spans="2:7" x14ac:dyDescent="0.25">
      <c r="B253" s="7" t="s">
        <v>20</v>
      </c>
      <c r="C253" s="356">
        <v>1</v>
      </c>
      <c r="D253" s="356">
        <v>237258199</v>
      </c>
      <c r="E253" s="94">
        <v>237258199</v>
      </c>
      <c r="F253" s="417">
        <v>60</v>
      </c>
      <c r="G253" s="399">
        <v>5.6403654040885094</v>
      </c>
    </row>
    <row r="254" spans="2:7" x14ac:dyDescent="0.25">
      <c r="B254" s="7" t="s">
        <v>21</v>
      </c>
      <c r="C254" s="216">
        <v>0</v>
      </c>
      <c r="D254" s="216">
        <v>0</v>
      </c>
      <c r="E254" s="216">
        <v>0</v>
      </c>
      <c r="F254" s="216">
        <v>0</v>
      </c>
      <c r="G254" s="216">
        <v>0</v>
      </c>
    </row>
    <row r="255" spans="2:7" x14ac:dyDescent="0.25">
      <c r="B255" s="7" t="s">
        <v>22</v>
      </c>
      <c r="C255" s="216">
        <v>0</v>
      </c>
      <c r="D255" s="216">
        <v>0</v>
      </c>
      <c r="E255" s="216">
        <v>0</v>
      </c>
      <c r="F255" s="216">
        <v>0</v>
      </c>
      <c r="G255" s="216">
        <v>0</v>
      </c>
    </row>
    <row r="256" spans="2:7" x14ac:dyDescent="0.25">
      <c r="B256" s="7" t="s">
        <v>23</v>
      </c>
      <c r="C256" s="216">
        <v>0</v>
      </c>
      <c r="D256" s="216">
        <v>0</v>
      </c>
      <c r="E256" s="216">
        <v>0</v>
      </c>
      <c r="F256" s="216">
        <v>0</v>
      </c>
      <c r="G256" s="216">
        <v>0</v>
      </c>
    </row>
    <row r="257" spans="2:7" x14ac:dyDescent="0.25">
      <c r="B257" s="7" t="s">
        <v>24</v>
      </c>
      <c r="C257" s="216">
        <v>0</v>
      </c>
      <c r="D257" s="216">
        <v>0</v>
      </c>
      <c r="E257" s="216">
        <v>0</v>
      </c>
      <c r="F257" s="216">
        <v>0</v>
      </c>
      <c r="G257" s="216">
        <v>0</v>
      </c>
    </row>
    <row r="258" spans="2:7" x14ac:dyDescent="0.25">
      <c r="B258" s="7" t="s">
        <v>25</v>
      </c>
      <c r="C258" s="216">
        <v>0</v>
      </c>
      <c r="D258" s="216">
        <v>0</v>
      </c>
      <c r="E258" s="216">
        <v>0</v>
      </c>
      <c r="F258" s="216">
        <v>0</v>
      </c>
      <c r="G258" s="216">
        <v>0</v>
      </c>
    </row>
    <row r="259" spans="2:7" x14ac:dyDescent="0.25">
      <c r="B259" s="7" t="s">
        <v>26</v>
      </c>
      <c r="C259" s="216">
        <v>0</v>
      </c>
      <c r="D259" s="216">
        <v>0</v>
      </c>
      <c r="E259" s="216">
        <v>0</v>
      </c>
      <c r="F259" s="216">
        <v>0</v>
      </c>
      <c r="G259" s="216">
        <v>0</v>
      </c>
    </row>
    <row r="260" spans="2:7" x14ac:dyDescent="0.25">
      <c r="B260" s="7" t="s">
        <v>27</v>
      </c>
      <c r="C260" s="216">
        <v>0</v>
      </c>
      <c r="D260" s="464">
        <v>0</v>
      </c>
      <c r="E260" s="196">
        <v>0</v>
      </c>
      <c r="F260" s="462">
        <v>0</v>
      </c>
      <c r="G260" s="501">
        <v>0</v>
      </c>
    </row>
    <row r="261" spans="2:7" x14ac:dyDescent="0.25">
      <c r="B261" s="7" t="s">
        <v>28</v>
      </c>
      <c r="C261" s="216">
        <v>0</v>
      </c>
      <c r="D261" s="464">
        <v>0</v>
      </c>
      <c r="E261" s="196">
        <v>0</v>
      </c>
      <c r="F261" s="462">
        <v>0</v>
      </c>
      <c r="G261" s="501">
        <v>0</v>
      </c>
    </row>
    <row r="262" spans="2:7" x14ac:dyDescent="0.25">
      <c r="B262" s="145" t="s">
        <v>29</v>
      </c>
      <c r="C262" s="216">
        <v>0</v>
      </c>
      <c r="D262" s="464">
        <v>0</v>
      </c>
      <c r="E262" s="196">
        <v>0</v>
      </c>
      <c r="F262" s="462">
        <v>0</v>
      </c>
      <c r="G262" s="501">
        <v>0</v>
      </c>
    </row>
    <row r="263" spans="2:7" x14ac:dyDescent="0.25">
      <c r="B263" s="145" t="s">
        <v>30</v>
      </c>
      <c r="C263" s="216">
        <v>0</v>
      </c>
      <c r="D263" s="464">
        <v>0</v>
      </c>
      <c r="E263" s="196">
        <v>0</v>
      </c>
      <c r="F263" s="462">
        <v>0</v>
      </c>
      <c r="G263" s="501">
        <v>0</v>
      </c>
    </row>
    <row r="264" spans="2:7" x14ac:dyDescent="0.25">
      <c r="B264" s="145" t="s">
        <v>31</v>
      </c>
      <c r="C264" s="216">
        <v>0</v>
      </c>
      <c r="D264" s="464">
        <v>0</v>
      </c>
      <c r="E264" s="196">
        <v>0</v>
      </c>
      <c r="F264" s="462">
        <v>0</v>
      </c>
      <c r="G264" s="501">
        <v>0</v>
      </c>
    </row>
    <row r="265" spans="2:7" ht="9" customHeight="1" x14ac:dyDescent="0.25">
      <c r="B265" s="145"/>
      <c r="C265" s="216"/>
      <c r="D265" s="464"/>
      <c r="E265" s="196"/>
      <c r="F265" s="462"/>
      <c r="G265" s="501"/>
    </row>
    <row r="266" spans="2:7" x14ac:dyDescent="0.25">
      <c r="B266" s="258" t="s">
        <v>0</v>
      </c>
      <c r="C266" s="524">
        <f>SUM(C253:C264)</f>
        <v>1</v>
      </c>
      <c r="D266" s="524">
        <f>SUM(D252:D264)</f>
        <v>237258199</v>
      </c>
      <c r="E266" s="515">
        <f>D266/C266</f>
        <v>237258199</v>
      </c>
      <c r="F266" s="470">
        <f>(($D253*F253)+($D254*F254)+($D255*F255)+($D256*F256)+($D257*F257)+($D258*F258)+($D259*F259)+($D260*F260)+($D261*F261)+($D262*F262)+($D263*F263)+(D264*F264))/$D266</f>
        <v>60</v>
      </c>
      <c r="G266" s="471">
        <f>(($D253*G253)+($D254*G254)+($D255*G255)+($D256*G256)+($D257*G257)+($D258*G258)+($D259*G259)+($D260*G260)+($D261*G261)+($D262*G262)+($D263*G263)+($D264*G264))/$D266</f>
        <v>5.6403654040885094</v>
      </c>
    </row>
    <row r="267" spans="2:7" x14ac:dyDescent="0.25">
      <c r="B267" s="434"/>
      <c r="C267" s="432"/>
      <c r="D267" s="381"/>
      <c r="E267" s="101"/>
      <c r="F267" s="350"/>
      <c r="G267" s="341"/>
    </row>
    <row r="268" spans="2:7" x14ac:dyDescent="0.25">
      <c r="B268" s="436" t="s">
        <v>135</v>
      </c>
      <c r="C268" s="373">
        <f>+C250+C266</f>
        <v>213</v>
      </c>
      <c r="D268" s="382">
        <f>+D250+D266</f>
        <v>20639897473</v>
      </c>
      <c r="E268" s="102">
        <f>D268/C268</f>
        <v>96900927.103286386</v>
      </c>
      <c r="F268" s="422">
        <f>+(($D250*F250)+(D266*F266))/$D268</f>
        <v>61.166861538702179</v>
      </c>
      <c r="G268" s="280">
        <f>(+($D250*G250)+(D266*G266))/$D268</f>
        <v>0.93238283833896407</v>
      </c>
    </row>
    <row r="269" spans="2:7" x14ac:dyDescent="0.25">
      <c r="B269" s="435"/>
      <c r="C269" s="433"/>
      <c r="D269" s="376"/>
      <c r="E269" s="103"/>
      <c r="F269" s="354"/>
      <c r="G269" s="342"/>
    </row>
    <row r="270" spans="2:7" ht="6.75" customHeight="1" x14ac:dyDescent="0.25">
      <c r="B270" s="431"/>
      <c r="C270" s="384"/>
      <c r="D270" s="384"/>
      <c r="E270" s="384"/>
      <c r="F270" s="384"/>
      <c r="G270" s="440"/>
    </row>
    <row r="271" spans="2:7" x14ac:dyDescent="0.25">
      <c r="B271" s="284" t="s">
        <v>128</v>
      </c>
      <c r="C271" s="392"/>
      <c r="D271" s="392"/>
      <c r="E271" s="392"/>
      <c r="F271" s="392"/>
      <c r="G271" s="442"/>
    </row>
    <row r="272" spans="2:7" x14ac:dyDescent="0.25">
      <c r="B272" s="284" t="s">
        <v>129</v>
      </c>
      <c r="C272" s="392"/>
      <c r="D272" s="392"/>
      <c r="E272" s="392"/>
      <c r="F272" s="392"/>
      <c r="G272" s="442"/>
    </row>
    <row r="273" spans="2:7" x14ac:dyDescent="0.25">
      <c r="B273" s="284" t="s">
        <v>130</v>
      </c>
      <c r="C273" s="392"/>
      <c r="D273" s="392"/>
      <c r="E273" s="392"/>
      <c r="F273" s="392"/>
      <c r="G273" s="442"/>
    </row>
    <row r="274" spans="2:7" x14ac:dyDescent="0.25">
      <c r="B274" s="284" t="s">
        <v>131</v>
      </c>
      <c r="C274" s="392"/>
      <c r="D274" s="392"/>
      <c r="E274" s="392"/>
      <c r="F274" s="392"/>
      <c r="G274" s="442"/>
    </row>
    <row r="275" spans="2:7" x14ac:dyDescent="0.25">
      <c r="B275" s="284" t="s">
        <v>132</v>
      </c>
    </row>
    <row r="276" spans="2:7" x14ac:dyDescent="0.25">
      <c r="B276" s="605"/>
      <c r="C276" s="605"/>
      <c r="D276" s="605"/>
      <c r="E276" s="605"/>
      <c r="F276" s="605"/>
      <c r="G276" s="605"/>
    </row>
  </sheetData>
  <mergeCells count="2">
    <mergeCell ref="B276:G276"/>
    <mergeCell ref="B6: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6</vt:i4>
      </vt:variant>
    </vt:vector>
  </HeadingPairs>
  <TitlesOfParts>
    <vt:vector size="30"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'2002'!Área_de_impresión</vt:lpstr>
      <vt:lpstr>'2003'!Área_de_impresión</vt:lpstr>
      <vt:lpstr>'2004'!Área_de_impresión</vt:lpstr>
      <vt:lpstr>'2002'!Títulos_a_imprimir</vt:lpstr>
      <vt:lpstr>'2003'!Títulos_a_imprimir</vt:lpstr>
      <vt:lpstr>'2004'!Títulos_a_imprimir</vt:lpstr>
    </vt:vector>
  </TitlesOfParts>
  <Company>CMF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Información préstamos Circular N°1896</dc:title>
  <dc:creator>CMF</dc:creator>
  <cp:lastModifiedBy>Sebastián Andrés Castro Marchant</cp:lastModifiedBy>
  <cp:lastPrinted>2013-04-23T15:42:10Z</cp:lastPrinted>
  <dcterms:created xsi:type="dcterms:W3CDTF">2004-04-02T15:52:52Z</dcterms:created>
  <dcterms:modified xsi:type="dcterms:W3CDTF">2026-01-12T14:49:01Z</dcterms:modified>
</cp:coreProperties>
</file>