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Marzo" sheetId="1" r:id="rId1"/>
    <sheet name="Junio" sheetId="2" r:id="rId2"/>
    <sheet name="Sept" sheetId="3" r:id="rId3"/>
  </sheets>
  <calcPr calcId="145621"/>
</workbook>
</file>

<file path=xl/calcChain.xml><?xml version="1.0" encoding="utf-8"?>
<calcChain xmlns="http://schemas.openxmlformats.org/spreadsheetml/2006/main">
  <c r="I69" i="3" l="1"/>
  <c r="K60" i="3"/>
  <c r="H60" i="3"/>
  <c r="K59" i="3"/>
  <c r="H59" i="3"/>
  <c r="N43" i="3"/>
  <c r="M43" i="3"/>
  <c r="L43" i="3"/>
  <c r="K43" i="3"/>
  <c r="J43" i="3"/>
  <c r="G43" i="3"/>
  <c r="D43" i="3"/>
  <c r="C43" i="3"/>
  <c r="H41" i="3"/>
  <c r="H43" i="3" s="1"/>
  <c r="N38" i="3"/>
  <c r="N45" i="3" s="1"/>
  <c r="M38" i="3"/>
  <c r="M45" i="3" s="1"/>
  <c r="L38" i="3"/>
  <c r="L45" i="3" s="1"/>
  <c r="K38" i="3"/>
  <c r="K45" i="3" s="1"/>
  <c r="J38" i="3"/>
  <c r="J45" i="3" s="1"/>
  <c r="G38" i="3"/>
  <c r="G45" i="3" s="1"/>
  <c r="D38" i="3"/>
  <c r="D45" i="3" s="1"/>
  <c r="C38" i="3"/>
  <c r="C45" i="3" s="1"/>
  <c r="H37" i="3"/>
  <c r="I37" i="3" s="1"/>
  <c r="H36" i="3"/>
  <c r="I36" i="3" s="1"/>
  <c r="H35" i="3"/>
  <c r="I35" i="3" s="1"/>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H15" i="3"/>
  <c r="I15" i="3" s="1"/>
  <c r="H14" i="3"/>
  <c r="I14" i="3" s="1"/>
  <c r="H13" i="3"/>
  <c r="I13" i="3" s="1"/>
  <c r="H12" i="3"/>
  <c r="I12" i="3" s="1"/>
  <c r="H11" i="3"/>
  <c r="I11" i="3" s="1"/>
  <c r="H10" i="3"/>
  <c r="H38" i="3" s="1"/>
  <c r="H45" i="3" s="1"/>
  <c r="H69" i="2"/>
  <c r="I69" i="2" s="1"/>
  <c r="K60" i="2"/>
  <c r="G60" i="2"/>
  <c r="H60" i="2" s="1"/>
  <c r="K59" i="2"/>
  <c r="G59" i="2"/>
  <c r="H59" i="2" s="1"/>
  <c r="N43" i="2"/>
  <c r="M43" i="2"/>
  <c r="K43" i="2"/>
  <c r="J43" i="2"/>
  <c r="G43" i="2"/>
  <c r="D43" i="2"/>
  <c r="C43" i="2"/>
  <c r="L41" i="2"/>
  <c r="L43" i="2" s="1"/>
  <c r="H41" i="2"/>
  <c r="H43" i="2" s="1"/>
  <c r="N38" i="2"/>
  <c r="N45" i="2" s="1"/>
  <c r="M38" i="2"/>
  <c r="M45" i="2" s="1"/>
  <c r="K38" i="2"/>
  <c r="K45" i="2" s="1"/>
  <c r="J38" i="2"/>
  <c r="J45" i="2" s="1"/>
  <c r="G38" i="2"/>
  <c r="G45" i="2" s="1"/>
  <c r="D38" i="2"/>
  <c r="D45" i="2" s="1"/>
  <c r="C38" i="2"/>
  <c r="C45" i="2" s="1"/>
  <c r="L37" i="2"/>
  <c r="H37" i="2"/>
  <c r="I37" i="2" s="1"/>
  <c r="I36" i="2"/>
  <c r="H36" i="2"/>
  <c r="H35" i="2"/>
  <c r="I35" i="2" s="1"/>
  <c r="L34" i="2"/>
  <c r="H34" i="2"/>
  <c r="I34" i="2" s="1"/>
  <c r="L33" i="2"/>
  <c r="H33" i="2" s="1"/>
  <c r="I33" i="2" s="1"/>
  <c r="L32" i="2"/>
  <c r="H32" i="2" s="1"/>
  <c r="I32" i="2" s="1"/>
  <c r="L31" i="2"/>
  <c r="H31" i="2"/>
  <c r="I31" i="2" s="1"/>
  <c r="L30" i="2"/>
  <c r="H30" i="2"/>
  <c r="I30" i="2" s="1"/>
  <c r="L29" i="2"/>
  <c r="H29" i="2" s="1"/>
  <c r="I29" i="2" s="1"/>
  <c r="H28" i="2"/>
  <c r="I28" i="2" s="1"/>
  <c r="L27" i="2"/>
  <c r="H27" i="2"/>
  <c r="I27" i="2" s="1"/>
  <c r="L26" i="2"/>
  <c r="H26" i="2" s="1"/>
  <c r="I26" i="2" s="1"/>
  <c r="L25" i="2"/>
  <c r="H25" i="2" s="1"/>
  <c r="I25" i="2" s="1"/>
  <c r="L24" i="2"/>
  <c r="H24" i="2"/>
  <c r="I24" i="2" s="1"/>
  <c r="L23" i="2"/>
  <c r="H23" i="2"/>
  <c r="I23" i="2" s="1"/>
  <c r="L22" i="2"/>
  <c r="H22" i="2" s="1"/>
  <c r="I22" i="2" s="1"/>
  <c r="H21" i="2"/>
  <c r="I21" i="2" s="1"/>
  <c r="L20" i="2"/>
  <c r="H20" i="2"/>
  <c r="I20" i="2" s="1"/>
  <c r="L19" i="2"/>
  <c r="H19" i="2" s="1"/>
  <c r="I19" i="2" s="1"/>
  <c r="L18" i="2"/>
  <c r="H18" i="2" s="1"/>
  <c r="I18" i="2" s="1"/>
  <c r="L17" i="2"/>
  <c r="H17" i="2"/>
  <c r="I17" i="2" s="1"/>
  <c r="L16" i="2"/>
  <c r="H16" i="2"/>
  <c r="I16" i="2" s="1"/>
  <c r="I15" i="2"/>
  <c r="H15" i="2"/>
  <c r="L14" i="2"/>
  <c r="H14" i="2"/>
  <c r="I14" i="2" s="1"/>
  <c r="L13" i="2"/>
  <c r="H13" i="2"/>
  <c r="I13" i="2" s="1"/>
  <c r="I12" i="2"/>
  <c r="H12" i="2"/>
  <c r="L11" i="2"/>
  <c r="H11" i="2"/>
  <c r="I11" i="2" s="1"/>
  <c r="L10" i="2"/>
  <c r="L38" i="2" s="1"/>
  <c r="L45" i="2" s="1"/>
  <c r="H10" i="2"/>
  <c r="I70" i="1"/>
  <c r="K61" i="1"/>
  <c r="H61" i="1"/>
  <c r="K60" i="1"/>
  <c r="H60" i="1"/>
  <c r="N43" i="1"/>
  <c r="M43" i="1"/>
  <c r="L43" i="1"/>
  <c r="K43" i="1"/>
  <c r="J43" i="1"/>
  <c r="G43" i="1"/>
  <c r="D43" i="1"/>
  <c r="C43" i="1"/>
  <c r="H41" i="1"/>
  <c r="H43" i="1" s="1"/>
  <c r="N38" i="1"/>
  <c r="N45" i="1" s="1"/>
  <c r="M38" i="1"/>
  <c r="M45" i="1" s="1"/>
  <c r="L38" i="1"/>
  <c r="L45" i="1" s="1"/>
  <c r="K38" i="1"/>
  <c r="K45" i="1" s="1"/>
  <c r="J38" i="1"/>
  <c r="J45" i="1" s="1"/>
  <c r="G38" i="1"/>
  <c r="G45" i="1" s="1"/>
  <c r="D38" i="1"/>
  <c r="D45" i="1" s="1"/>
  <c r="C38" i="1"/>
  <c r="C45"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H38" i="1" s="1"/>
  <c r="H45" i="1" s="1"/>
  <c r="I10" i="3" l="1"/>
  <c r="I38" i="3" s="1"/>
  <c r="I41" i="3"/>
  <c r="I43" i="3" s="1"/>
  <c r="H38" i="2"/>
  <c r="H45" i="2" s="1"/>
  <c r="I10" i="2"/>
  <c r="I38" i="2" s="1"/>
  <c r="I41" i="2"/>
  <c r="I43" i="2" s="1"/>
  <c r="I10" i="1"/>
  <c r="I38" i="1" s="1"/>
  <c r="I41" i="1"/>
  <c r="I43" i="1" s="1"/>
  <c r="I45" i="3" l="1"/>
  <c r="I45" i="2"/>
  <c r="I45" i="1"/>
</calcChain>
</file>

<file path=xl/sharedStrings.xml><?xml version="1.0" encoding="utf-8"?>
<sst xmlns="http://schemas.openxmlformats.org/spreadsheetml/2006/main" count="353" uniqueCount="96">
  <si>
    <t>CUMPLIMIENTO DE NORMAS</t>
  </si>
  <si>
    <t>COMPAÑIAS DE SEGUROS DEL SEGUNDO GRUPO</t>
  </si>
  <si>
    <t>(al 31 de marzo de 2010, montos expresados en miles de pesos)</t>
  </si>
  <si>
    <t>SOCIEDAD</t>
  </si>
  <si>
    <t>PATRIMONIO</t>
  </si>
  <si>
    <t>ENDEUDAMIENTO</t>
  </si>
  <si>
    <t>OBLIGACION DE</t>
  </si>
  <si>
    <t>INVER.REPRES.</t>
  </si>
  <si>
    <t>SUPERAV.(DEF) DE</t>
  </si>
  <si>
    <t>INVERSIONES NO</t>
  </si>
  <si>
    <t>INVERSIONES</t>
  </si>
  <si>
    <t>DE RIESGO</t>
  </si>
  <si>
    <t>NETO</t>
  </si>
  <si>
    <t>TOTAL</t>
  </si>
  <si>
    <t>FINANC.</t>
  </si>
  <si>
    <t>INVERTIR LAS RES.</t>
  </si>
  <si>
    <t>DE RES.TEC Y PAT.</t>
  </si>
  <si>
    <t>INV.REPRES.DE RES.</t>
  </si>
  <si>
    <t>REPRESENTATIVAS</t>
  </si>
  <si>
    <t>RES. PREVIS.</t>
  </si>
  <si>
    <t>RES. NO PREVIS.</t>
  </si>
  <si>
    <t>RES. ADIC.</t>
  </si>
  <si>
    <t>PAT. RIESGO</t>
  </si>
  <si>
    <t>TEC. Y PAT.RIESGO</t>
  </si>
  <si>
    <t>Compañías de Seguros de Vida</t>
  </si>
  <si>
    <t>Ace</t>
  </si>
  <si>
    <t>Banchile</t>
  </si>
  <si>
    <t>BBVA</t>
  </si>
  <si>
    <t>Bci</t>
  </si>
  <si>
    <t>Bice</t>
  </si>
  <si>
    <t>Cámara</t>
  </si>
  <si>
    <t xml:space="preserve">Cardif   </t>
  </si>
  <si>
    <t>Chilena Consolidada</t>
  </si>
  <si>
    <t>CLC</t>
  </si>
  <si>
    <t>CN Life</t>
  </si>
  <si>
    <t>Consorcio Nacional</t>
  </si>
  <si>
    <t>Corpseguros (1)</t>
  </si>
  <si>
    <t>CorpVida</t>
  </si>
  <si>
    <t>Cruz del Sur</t>
  </si>
  <si>
    <t xml:space="preserve">Euroamérica </t>
  </si>
  <si>
    <t xml:space="preserve">Huelén </t>
  </si>
  <si>
    <t>ING</t>
  </si>
  <si>
    <t>Interamericana</t>
  </si>
  <si>
    <t>Itaú</t>
  </si>
  <si>
    <t xml:space="preserve">Mapfre  </t>
  </si>
  <si>
    <t>MetLife</t>
  </si>
  <si>
    <t>Ohio National</t>
  </si>
  <si>
    <t>Penta</t>
  </si>
  <si>
    <t>Principal</t>
  </si>
  <si>
    <t>Renta Nacional</t>
  </si>
  <si>
    <t>Rigel (2)</t>
  </si>
  <si>
    <t>Santander</t>
  </si>
  <si>
    <t xml:space="preserve">Security Previsión </t>
  </si>
  <si>
    <t>TOTAL CIAS. DE SEGUROS DE VIDA</t>
  </si>
  <si>
    <t>Compañías de Reaseguros de Vida</t>
  </si>
  <si>
    <t>Caja Reaseguradora</t>
  </si>
  <si>
    <t>TOTAL CIAS. DE REASEGUROS DE VIDA</t>
  </si>
  <si>
    <t>TOTAL CIAS. DEL SEGUNDO GRUPO</t>
  </si>
  <si>
    <t>(1)</t>
  </si>
  <si>
    <t>Por resolución N°598 del 29.09.2009 de esta Superintendencia, se autoriza la existencia y aprueban los estatutos de ING Seguros de Rentas Vitalicias S.A., sociedad resultante de la división de ING Seguros de Vida S.A.; y por resolución N°786 del 25.11.2009 de esta Superintendencia, se aprobó el cambio de nombre de ING Seguros de Rentas Vitalicias S.A. por el de Compañía de Seguros Corpseguros S.A.</t>
  </si>
  <si>
    <t>(2)</t>
  </si>
  <si>
    <t>Por resolución N°171 del 11.03.2010 de esta Superintendencia, se autoriza la existencia y aprueban los estatutos de Valora Compañía de Seguros de Vida S.A.; y por resolución N°299 del 17.05.2010 de esta Superintendencia, se aprobó el cambio de nombre de Valora Compañía de Seguros de Vida S.A. por el de Rigel Seguros de Vida S.A.</t>
  </si>
  <si>
    <t>La cía. presenta déficit de inversiones representativas de Patrimonio de Riesgo ascendente a M$1.700.880, situación producida debido a una inadecuada diversificación de inversiones. De acuerdo a lo informado por la compañía, a la fecha dicha situación se encuentra solucionada.</t>
  </si>
  <si>
    <t xml:space="preserve">  </t>
  </si>
  <si>
    <t>MUTUALIDADES</t>
  </si>
  <si>
    <t>(al 31de marzo de 2010, montos expresados en miles de pesos)</t>
  </si>
  <si>
    <t>VENTAS INSTITUCIONALES EXCLUSIVAMENTE</t>
  </si>
  <si>
    <t>OBLIGACION</t>
  </si>
  <si>
    <t>SUPERAVIT (DEF)</t>
  </si>
  <si>
    <t>DE INV. LAS</t>
  </si>
  <si>
    <t>REPRESENT.</t>
  </si>
  <si>
    <t>DE INV. REPRES.</t>
  </si>
  <si>
    <t>DE INV. EL</t>
  </si>
  <si>
    <t>RES. TECNICAS</t>
  </si>
  <si>
    <t>DE RES.TEC.</t>
  </si>
  <si>
    <t>DE RES. TEC.</t>
  </si>
  <si>
    <t>DE PATRIMONIO</t>
  </si>
  <si>
    <t>MUTUALIDAD DE CARABINEROS</t>
  </si>
  <si>
    <t>MUTUALIDAD DEL EJERCITO Y AVIACION</t>
  </si>
  <si>
    <t>VENTAS INSTITUCIONALES Y NO INSTITUCIONALES SIMULTANEAMENTE</t>
  </si>
  <si>
    <t xml:space="preserve">OBLIGACION DE </t>
  </si>
  <si>
    <t xml:space="preserve">INVERSIONES </t>
  </si>
  <si>
    <t>SUPERAVIT (DEFICIT)</t>
  </si>
  <si>
    <t xml:space="preserve"> INV. LAS RES. TEC.</t>
  </si>
  <si>
    <t>TOTALES</t>
  </si>
  <si>
    <t>Y  PAT. RIESGO</t>
  </si>
  <si>
    <t>Y  PATRIMONIO</t>
  </si>
  <si>
    <t>REPRES. DE RES. TEC.</t>
  </si>
  <si>
    <t>DE RES. TECNICAS</t>
  </si>
  <si>
    <t>VENTAS NO INST.</t>
  </si>
  <si>
    <t>VENTAS INST.</t>
  </si>
  <si>
    <t>Y PATRIMONIO</t>
  </si>
  <si>
    <t>MUTUAL DE SEGUROS</t>
  </si>
  <si>
    <t>(al 30 de junio de 2010, montos expresados en miles de pesos)</t>
  </si>
  <si>
    <t>(al 30 de septiembre de 2010, montos expresados en miles de pesos)</t>
  </si>
  <si>
    <t>Por resolución N°549 del 24.09.2010 de esta Superintendencia, se autoriza la existencia y aprueban los estatutos de Compañía de Seguros CorpSeguros S.A., sociedad resultante de la transformación en una compañía de seguros de la sociedad Inversiones Corpseguros S.A., la cual con fecha 01.10.2010 pasó a ser dueña del 100% de las acciones de la anterior Compañía de Seguros CorpSeguros S.A. produciéndose la disolución de esta última sociedad. Esta Superintendencia autorizó dicha transferencia por Oficio Ordinario N°19.785 del 30.09.2010. Finalmente, la Compañía de Seguros CorpSeguros S.A. (antes Inversiones Corpseguros S.A.) pasó a ser la continuadora de las operaciones de la sociedad disuelta.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</si>
</sst>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name val="MS Sans Serif"/>
    </font>
    <font>
      <b/>
      <sz val="10"/>
      <name val="MS Sans Serif"/>
      <family val="2"/>
    </font>
    <font>
      <sz val="10"/>
      <name val="MS Sans Serif"/>
      <family val="2"/>
    </font>
    <font>
      <sz val="8"/>
      <name val="MS Sans Serif"/>
    </font>
    <font>
      <sz val="8"/>
      <name val="MS Sans Serif"/>
      <family val="2"/>
    </font>
    <font>
      <sz val="10"/>
      <color rgb="FFFF0000"/>
      <name val="MS Sans Serif"/>
      <family val="2"/>
    </font>
    <font>
      <b/>
      <sz val="10"/>
      <name val="MS Sans Serif"/>
    </font>
    <font>
      <sz val="10"/>
      <name val="Times New Roman"/>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65">
    <xf numFmtId="0" fontId="0" fillId="0" borderId="0" xfId="0"/>
    <xf numFmtId="3" fontId="2" fillId="0" borderId="0" xfId="1" applyNumberFormat="1" applyFont="1" applyFill="1" applyBorder="1" applyAlignment="1">
      <alignment horizontal="left"/>
    </xf>
    <xf numFmtId="3" fontId="2" fillId="0" borderId="0" xfId="1" applyNumberFormat="1" applyFont="1" applyFill="1" applyBorder="1" applyAlignment="1">
      <alignment horizontal="right"/>
    </xf>
    <xf numFmtId="3" fontId="2" fillId="0" borderId="0" xfId="1" applyNumberFormat="1" applyFont="1" applyFill="1" applyBorder="1" applyAlignment="1"/>
    <xf numFmtId="3" fontId="1" fillId="0" borderId="0" xfId="1" applyNumberFormat="1" applyFont="1" applyFill="1" applyBorder="1" applyAlignment="1">
      <alignment horizontal="right"/>
    </xf>
    <xf numFmtId="3" fontId="2" fillId="0" borderId="0" xfId="1" quotePrefix="1" applyNumberFormat="1" applyFont="1" applyFill="1" applyBorder="1" applyAlignment="1">
      <alignment horizontal="left"/>
    </xf>
    <xf numFmtId="3" fontId="3" fillId="0" borderId="0" xfId="1" quotePrefix="1" applyNumberFormat="1" applyFont="1" applyFill="1" applyBorder="1" applyAlignment="1">
      <alignment horizontal="left"/>
    </xf>
    <xf numFmtId="3" fontId="1" fillId="0" borderId="1" xfId="1" applyNumberFormat="1" applyFont="1" applyFill="1" applyBorder="1" applyAlignment="1">
      <alignment horizontal="right"/>
    </xf>
    <xf numFmtId="3" fontId="4" fillId="0" borderId="2" xfId="1" applyNumberFormat="1" applyFont="1" applyFill="1" applyBorder="1" applyAlignment="1">
      <alignment horizontal="left"/>
    </xf>
    <xf numFmtId="3" fontId="4" fillId="0" borderId="2" xfId="1" applyNumberFormat="1" applyFont="1" applyFill="1" applyBorder="1" applyAlignment="1">
      <alignment horizontal="center"/>
    </xf>
    <xf numFmtId="3" fontId="4" fillId="0" borderId="2" xfId="1" quotePrefix="1" applyNumberFormat="1" applyFont="1" applyFill="1" applyBorder="1" applyAlignment="1">
      <alignment horizontal="center"/>
    </xf>
    <xf numFmtId="3" fontId="4" fillId="0" borderId="0" xfId="1" quotePrefix="1" applyNumberFormat="1" applyFont="1" applyFill="1" applyBorder="1" applyAlignment="1">
      <alignment horizontal="center"/>
    </xf>
    <xf numFmtId="3" fontId="4" fillId="0" borderId="0" xfId="1" applyNumberFormat="1" applyFont="1" applyFill="1" applyBorder="1" applyAlignment="1">
      <alignment horizontal="center"/>
    </xf>
    <xf numFmtId="3" fontId="5" fillId="0" borderId="0" xfId="1" applyNumberFormat="1" applyFont="1" applyFill="1" applyBorder="1" applyAlignment="1">
      <alignment horizontal="center" vertical="center"/>
    </xf>
    <xf numFmtId="3" fontId="5" fillId="0" borderId="0" xfId="1" applyNumberFormat="1" applyFont="1" applyFill="1" applyBorder="1" applyAlignment="1">
      <alignment horizontal="center"/>
    </xf>
    <xf numFmtId="3" fontId="4" fillId="0" borderId="1" xfId="1" quotePrefix="1" applyNumberFormat="1" applyFont="1" applyFill="1" applyBorder="1" applyAlignment="1">
      <alignment horizontal="center"/>
    </xf>
    <xf numFmtId="3" fontId="4" fillId="0" borderId="1" xfId="1" applyNumberFormat="1" applyFont="1" applyFill="1" applyBorder="1" applyAlignment="1">
      <alignment horizontal="center"/>
    </xf>
    <xf numFmtId="3" fontId="1" fillId="0" borderId="1" xfId="1" applyNumberFormat="1" applyFont="1" applyFill="1" applyBorder="1" applyAlignment="1">
      <alignment horizontal="center"/>
    </xf>
    <xf numFmtId="3" fontId="4" fillId="0" borderId="0" xfId="1" quotePrefix="1" applyNumberFormat="1" applyFont="1" applyFill="1" applyBorder="1" applyAlignment="1">
      <alignment horizontal="right"/>
    </xf>
    <xf numFmtId="3" fontId="4" fillId="0" borderId="0" xfId="1" applyNumberFormat="1" applyFont="1" applyFill="1" applyBorder="1" applyAlignment="1">
      <alignment horizontal="right"/>
    </xf>
    <xf numFmtId="3" fontId="3" fillId="0" borderId="0" xfId="1" applyNumberFormat="1" applyFont="1" applyFill="1" applyBorder="1" applyAlignment="1">
      <alignment horizontal="right"/>
    </xf>
    <xf numFmtId="4" fontId="1" fillId="0" borderId="0" xfId="1" applyNumberFormat="1" applyFont="1" applyFill="1" applyBorder="1" applyAlignment="1">
      <alignment horizontal="left"/>
    </xf>
    <xf numFmtId="4" fontId="3" fillId="0" borderId="0" xfId="1" applyNumberFormat="1" applyFont="1" applyFill="1" applyBorder="1" applyAlignment="1">
      <alignment horizontal="right"/>
    </xf>
    <xf numFmtId="3" fontId="3" fillId="0" borderId="0" xfId="1" applyNumberFormat="1" applyFont="1" applyFill="1" applyBorder="1" applyAlignment="1">
      <alignment horizontal="left"/>
    </xf>
    <xf numFmtId="4" fontId="3" fillId="0" borderId="0" xfId="1" applyNumberFormat="1" applyFont="1" applyFill="1" applyBorder="1" applyAlignment="1">
      <alignment horizontal="left"/>
    </xf>
    <xf numFmtId="3" fontId="6" fillId="0" borderId="0" xfId="1" applyNumberFormat="1" applyFont="1" applyFill="1" applyBorder="1" applyAlignment="1">
      <alignment horizontal="right"/>
    </xf>
    <xf numFmtId="3" fontId="1" fillId="0" borderId="3" xfId="1" applyNumberFormat="1" applyFont="1" applyFill="1" applyBorder="1" applyAlignment="1">
      <alignment horizontal="left"/>
    </xf>
    <xf numFmtId="3" fontId="4" fillId="0" borderId="3" xfId="1" quotePrefix="1" applyNumberFormat="1" applyFont="1" applyFill="1" applyBorder="1" applyAlignment="1">
      <alignment horizontal="left"/>
    </xf>
    <xf numFmtId="3" fontId="1" fillId="0" borderId="3" xfId="1" applyNumberFormat="1" applyFont="1" applyFill="1" applyBorder="1" applyAlignment="1">
      <alignment horizontal="right"/>
    </xf>
    <xf numFmtId="4" fontId="1" fillId="0" borderId="3" xfId="1" applyNumberFormat="1" applyFont="1" applyFill="1" applyBorder="1" applyAlignment="1">
      <alignment horizontal="right"/>
    </xf>
    <xf numFmtId="3" fontId="4" fillId="0" borderId="0" xfId="1" quotePrefix="1" applyNumberFormat="1" applyFont="1" applyFill="1" applyBorder="1" applyAlignment="1">
      <alignment horizontal="left"/>
    </xf>
    <xf numFmtId="4" fontId="1" fillId="0" borderId="0" xfId="1" applyNumberFormat="1" applyFont="1" applyFill="1" applyBorder="1" applyAlignment="1">
      <alignment horizontal="right"/>
    </xf>
    <xf numFmtId="3" fontId="4" fillId="0" borderId="0" xfId="1" applyNumberFormat="1" applyFont="1" applyFill="1" applyBorder="1" applyAlignment="1">
      <alignment horizontal="left"/>
    </xf>
    <xf numFmtId="3" fontId="1" fillId="0" borderId="0" xfId="1" applyNumberFormat="1" applyFont="1" applyFill="1" applyBorder="1" applyAlignment="1">
      <alignment horizontal="left"/>
    </xf>
    <xf numFmtId="3" fontId="5" fillId="0" borderId="3" xfId="1" applyNumberFormat="1" applyFont="1" applyFill="1" applyBorder="1" applyAlignment="1">
      <alignment horizontal="left"/>
    </xf>
    <xf numFmtId="3" fontId="2" fillId="0" borderId="4" xfId="1" applyNumberFormat="1" applyFont="1" applyFill="1" applyBorder="1" applyAlignment="1">
      <alignment horizontal="left"/>
    </xf>
    <xf numFmtId="3" fontId="1" fillId="0" borderId="4" xfId="1" applyNumberFormat="1" applyFont="1" applyFill="1" applyBorder="1" applyAlignment="1">
      <alignment horizontal="left"/>
    </xf>
    <xf numFmtId="3" fontId="1" fillId="0" borderId="4" xfId="1" applyNumberFormat="1" applyFont="1" applyFill="1" applyBorder="1" applyAlignment="1">
      <alignment horizontal="right"/>
    </xf>
    <xf numFmtId="4" fontId="1" fillId="0" borderId="4" xfId="1" applyNumberFormat="1" applyFont="1" applyFill="1" applyBorder="1" applyAlignment="1">
      <alignment horizontal="right"/>
    </xf>
    <xf numFmtId="3" fontId="3" fillId="0" borderId="4" xfId="1" applyNumberFormat="1" applyFont="1" applyFill="1" applyBorder="1" applyAlignment="1">
      <alignment horizontal="right"/>
    </xf>
    <xf numFmtId="3" fontId="1" fillId="0" borderId="0" xfId="1" quotePrefix="1" applyNumberFormat="1" applyFont="1" applyFill="1" applyBorder="1" applyAlignment="1">
      <alignment horizontal="right" vertical="top"/>
    </xf>
    <xf numFmtId="0" fontId="7" fillId="0" borderId="0" xfId="1" applyFont="1" applyFill="1" applyBorder="1"/>
    <xf numFmtId="0" fontId="1" fillId="0" borderId="0" xfId="1" applyFont="1" applyFill="1" applyBorder="1"/>
    <xf numFmtId="0" fontId="2" fillId="0" borderId="0" xfId="1" applyFont="1" applyFill="1" applyBorder="1"/>
    <xf numFmtId="0" fontId="4" fillId="0" borderId="0" xfId="1" quotePrefix="1" applyFont="1" applyFill="1" applyBorder="1" applyAlignment="1">
      <alignment horizontal="left"/>
    </xf>
    <xf numFmtId="0" fontId="4" fillId="0" borderId="0" xfId="1" applyFont="1" applyFill="1" applyBorder="1"/>
    <xf numFmtId="0" fontId="4" fillId="0" borderId="2" xfId="1" applyFont="1" applyFill="1" applyBorder="1"/>
    <xf numFmtId="0" fontId="4" fillId="0" borderId="2" xfId="1" applyFont="1" applyFill="1" applyBorder="1" applyAlignment="1">
      <alignment horizontal="center"/>
    </xf>
    <xf numFmtId="0" fontId="4" fillId="0" borderId="2" xfId="1" quotePrefix="1" applyFont="1" applyFill="1" applyBorder="1" applyAlignment="1">
      <alignment horizontal="center"/>
    </xf>
    <xf numFmtId="0" fontId="4" fillId="0" borderId="0" xfId="1" applyFont="1" applyFill="1" applyBorder="1" applyAlignment="1">
      <alignment horizontal="center"/>
    </xf>
    <xf numFmtId="0" fontId="4" fillId="0" borderId="1" xfId="1" applyFont="1" applyFill="1" applyBorder="1"/>
    <xf numFmtId="0" fontId="4" fillId="0" borderId="1" xfId="1" applyFont="1" applyFill="1" applyBorder="1" applyAlignment="1">
      <alignment horizontal="center"/>
    </xf>
    <xf numFmtId="0" fontId="4" fillId="0" borderId="1" xfId="1" quotePrefix="1" applyFont="1" applyFill="1" applyBorder="1" applyAlignment="1">
      <alignment horizontal="center"/>
    </xf>
    <xf numFmtId="2" fontId="4" fillId="0" borderId="0" xfId="1" applyNumberFormat="1" applyFont="1" applyFill="1" applyBorder="1"/>
    <xf numFmtId="0" fontId="4" fillId="0" borderId="0" xfId="1" applyFont="1" applyFill="1" applyBorder="1" applyAlignment="1">
      <alignment horizontal="right"/>
    </xf>
    <xf numFmtId="2" fontId="4" fillId="0" borderId="0" xfId="1" applyNumberFormat="1" applyFont="1" applyFill="1" applyBorder="1" applyAlignment="1">
      <alignment horizontal="center"/>
    </xf>
    <xf numFmtId="0" fontId="4" fillId="0" borderId="0" xfId="1" applyNumberFormat="1" applyFont="1" applyFill="1" applyBorder="1" applyAlignment="1">
      <alignment horizontal="center"/>
    </xf>
    <xf numFmtId="3" fontId="4" fillId="0" borderId="0" xfId="1" applyNumberFormat="1" applyFont="1" applyFill="1" applyBorder="1"/>
    <xf numFmtId="2" fontId="1" fillId="0" borderId="0" xfId="1" applyNumberFormat="1" applyFont="1" applyFill="1" applyBorder="1"/>
    <xf numFmtId="3" fontId="1" fillId="0" borderId="0" xfId="1" applyNumberFormat="1" applyFont="1" applyFill="1" applyBorder="1"/>
    <xf numFmtId="2" fontId="4" fillId="0" borderId="1" xfId="1" applyNumberFormat="1" applyFont="1" applyFill="1" applyBorder="1"/>
    <xf numFmtId="0" fontId="8" fillId="0" borderId="0" xfId="1" applyFont="1" applyFill="1" applyBorder="1"/>
    <xf numFmtId="3" fontId="4" fillId="0" borderId="3" xfId="1" quotePrefix="1" applyNumberFormat="1" applyFont="1" applyFill="1" applyBorder="1" applyAlignment="1">
      <alignment horizontal="center"/>
    </xf>
    <xf numFmtId="3" fontId="1" fillId="0" borderId="0" xfId="1" applyNumberFormat="1" applyFont="1" applyFill="1" applyBorder="1" applyAlignment="1">
      <alignment horizontal="justify"/>
    </xf>
    <xf numFmtId="3" fontId="4" fillId="0" borderId="3" xfId="1" applyNumberFormat="1" applyFont="1" applyFill="1" applyBorder="1" applyAlignment="1">
      <alignment horizontal="center"/>
    </xf>
  </cellXfs>
  <cellStyles count="2">
    <cellStyle name="_x000a_386grabber=M" xfId="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3"/>
  <sheetViews>
    <sheetView tabSelected="1" workbookViewId="0"/>
  </sheetViews>
  <sheetFormatPr baseColWidth="10" defaultRowHeight="12.75" x14ac:dyDescent="0.2"/>
  <cols>
    <col min="1" max="1" width="4.7109375" style="4" customWidth="1"/>
    <col min="2" max="2" width="31.42578125" style="4" customWidth="1"/>
    <col min="3" max="4" width="14" style="4" customWidth="1"/>
    <col min="5" max="5" width="8.140625" style="4" customWidth="1"/>
    <col min="6" max="6" width="8.5703125" style="4" customWidth="1"/>
    <col min="7" max="7" width="17" style="4" bestFit="1" customWidth="1"/>
    <col min="8" max="8" width="16.7109375" style="4" bestFit="1" customWidth="1"/>
    <col min="9" max="9" width="18" style="4" bestFit="1" customWidth="1"/>
    <col min="10" max="10" width="17.7109375" style="4" bestFit="1" customWidth="1"/>
    <col min="11" max="11" width="15.7109375" style="4" customWidth="1"/>
    <col min="12" max="12" width="16.28515625" style="4" customWidth="1"/>
    <col min="13" max="13" width="15.140625" style="4" customWidth="1"/>
    <col min="14" max="14" width="14.28515625" style="4" customWidth="1"/>
    <col min="15" max="15" width="14.5703125" style="4" bestFit="1" customWidth="1"/>
    <col min="16" max="256" width="11.42578125" style="4"/>
    <col min="257" max="257" width="4.7109375" style="4" customWidth="1"/>
    <col min="258" max="258" width="31.42578125" style="4" customWidth="1"/>
    <col min="259" max="260" width="14" style="4" customWidth="1"/>
    <col min="261" max="261" width="8.140625" style="4" customWidth="1"/>
    <col min="262" max="262" width="8.5703125" style="4" customWidth="1"/>
    <col min="263" max="263" width="17" style="4" bestFit="1" customWidth="1"/>
    <col min="264" max="264" width="16.7109375" style="4" bestFit="1" customWidth="1"/>
    <col min="265" max="265" width="18" style="4" bestFit="1" customWidth="1"/>
    <col min="266" max="266" width="17.7109375" style="4" bestFit="1" customWidth="1"/>
    <col min="267" max="267" width="15.7109375" style="4" customWidth="1"/>
    <col min="268" max="268" width="16.28515625" style="4" customWidth="1"/>
    <col min="269" max="269" width="15.140625" style="4" customWidth="1"/>
    <col min="270" max="270" width="14.28515625" style="4" customWidth="1"/>
    <col min="271" max="271" width="14.5703125" style="4" bestFit="1" customWidth="1"/>
    <col min="272" max="512" width="11.42578125" style="4"/>
    <col min="513" max="513" width="4.7109375" style="4" customWidth="1"/>
    <col min="514" max="514" width="31.42578125" style="4" customWidth="1"/>
    <col min="515" max="516" width="14" style="4" customWidth="1"/>
    <col min="517" max="517" width="8.140625" style="4" customWidth="1"/>
    <col min="518" max="518" width="8.5703125" style="4" customWidth="1"/>
    <col min="519" max="519" width="17" style="4" bestFit="1" customWidth="1"/>
    <col min="520" max="520" width="16.7109375" style="4" bestFit="1" customWidth="1"/>
    <col min="521" max="521" width="18" style="4" bestFit="1" customWidth="1"/>
    <col min="522" max="522" width="17.7109375" style="4" bestFit="1" customWidth="1"/>
    <col min="523" max="523" width="15.7109375" style="4" customWidth="1"/>
    <col min="524" max="524" width="16.28515625" style="4" customWidth="1"/>
    <col min="525" max="525" width="15.140625" style="4" customWidth="1"/>
    <col min="526" max="526" width="14.28515625" style="4" customWidth="1"/>
    <col min="527" max="527" width="14.5703125" style="4" bestFit="1" customWidth="1"/>
    <col min="528" max="768" width="11.42578125" style="4"/>
    <col min="769" max="769" width="4.7109375" style="4" customWidth="1"/>
    <col min="770" max="770" width="31.42578125" style="4" customWidth="1"/>
    <col min="771" max="772" width="14" style="4" customWidth="1"/>
    <col min="773" max="773" width="8.140625" style="4" customWidth="1"/>
    <col min="774" max="774" width="8.5703125" style="4" customWidth="1"/>
    <col min="775" max="775" width="17" style="4" bestFit="1" customWidth="1"/>
    <col min="776" max="776" width="16.7109375" style="4" bestFit="1" customWidth="1"/>
    <col min="777" max="777" width="18" style="4" bestFit="1" customWidth="1"/>
    <col min="778" max="778" width="17.7109375" style="4" bestFit="1" customWidth="1"/>
    <col min="779" max="779" width="15.7109375" style="4" customWidth="1"/>
    <col min="780" max="780" width="16.28515625" style="4" customWidth="1"/>
    <col min="781" max="781" width="15.140625" style="4" customWidth="1"/>
    <col min="782" max="782" width="14.28515625" style="4" customWidth="1"/>
    <col min="783" max="783" width="14.5703125" style="4" bestFit="1" customWidth="1"/>
    <col min="784" max="1024" width="11.42578125" style="4"/>
    <col min="1025" max="1025" width="4.7109375" style="4" customWidth="1"/>
    <col min="1026" max="1026" width="31.42578125" style="4" customWidth="1"/>
    <col min="1027" max="1028" width="14" style="4" customWidth="1"/>
    <col min="1029" max="1029" width="8.140625" style="4" customWidth="1"/>
    <col min="1030" max="1030" width="8.5703125" style="4" customWidth="1"/>
    <col min="1031" max="1031" width="17" style="4" bestFit="1" customWidth="1"/>
    <col min="1032" max="1032" width="16.7109375" style="4" bestFit="1" customWidth="1"/>
    <col min="1033" max="1033" width="18" style="4" bestFit="1" customWidth="1"/>
    <col min="1034" max="1034" width="17.7109375" style="4" bestFit="1" customWidth="1"/>
    <col min="1035" max="1035" width="15.7109375" style="4" customWidth="1"/>
    <col min="1036" max="1036" width="16.28515625" style="4" customWidth="1"/>
    <col min="1037" max="1037" width="15.140625" style="4" customWidth="1"/>
    <col min="1038" max="1038" width="14.28515625" style="4" customWidth="1"/>
    <col min="1039" max="1039" width="14.5703125" style="4" bestFit="1" customWidth="1"/>
    <col min="1040" max="1280" width="11.42578125" style="4"/>
    <col min="1281" max="1281" width="4.7109375" style="4" customWidth="1"/>
    <col min="1282" max="1282" width="31.42578125" style="4" customWidth="1"/>
    <col min="1283" max="1284" width="14" style="4" customWidth="1"/>
    <col min="1285" max="1285" width="8.140625" style="4" customWidth="1"/>
    <col min="1286" max="1286" width="8.5703125" style="4" customWidth="1"/>
    <col min="1287" max="1287" width="17" style="4" bestFit="1" customWidth="1"/>
    <col min="1288" max="1288" width="16.7109375" style="4" bestFit="1" customWidth="1"/>
    <col min="1289" max="1289" width="18" style="4" bestFit="1" customWidth="1"/>
    <col min="1290" max="1290" width="17.7109375" style="4" bestFit="1" customWidth="1"/>
    <col min="1291" max="1291" width="15.7109375" style="4" customWidth="1"/>
    <col min="1292" max="1292" width="16.28515625" style="4" customWidth="1"/>
    <col min="1293" max="1293" width="15.140625" style="4" customWidth="1"/>
    <col min="1294" max="1294" width="14.28515625" style="4" customWidth="1"/>
    <col min="1295" max="1295" width="14.5703125" style="4" bestFit="1" customWidth="1"/>
    <col min="1296" max="1536" width="11.42578125" style="4"/>
    <col min="1537" max="1537" width="4.7109375" style="4" customWidth="1"/>
    <col min="1538" max="1538" width="31.42578125" style="4" customWidth="1"/>
    <col min="1539" max="1540" width="14" style="4" customWidth="1"/>
    <col min="1541" max="1541" width="8.140625" style="4" customWidth="1"/>
    <col min="1542" max="1542" width="8.5703125" style="4" customWidth="1"/>
    <col min="1543" max="1543" width="17" style="4" bestFit="1" customWidth="1"/>
    <col min="1544" max="1544" width="16.7109375" style="4" bestFit="1" customWidth="1"/>
    <col min="1545" max="1545" width="18" style="4" bestFit="1" customWidth="1"/>
    <col min="1546" max="1546" width="17.7109375" style="4" bestFit="1" customWidth="1"/>
    <col min="1547" max="1547" width="15.7109375" style="4" customWidth="1"/>
    <col min="1548" max="1548" width="16.28515625" style="4" customWidth="1"/>
    <col min="1549" max="1549" width="15.140625" style="4" customWidth="1"/>
    <col min="1550" max="1550" width="14.28515625" style="4" customWidth="1"/>
    <col min="1551" max="1551" width="14.5703125" style="4" bestFit="1" customWidth="1"/>
    <col min="1552" max="1792" width="11.42578125" style="4"/>
    <col min="1793" max="1793" width="4.7109375" style="4" customWidth="1"/>
    <col min="1794" max="1794" width="31.42578125" style="4" customWidth="1"/>
    <col min="1795" max="1796" width="14" style="4" customWidth="1"/>
    <col min="1797" max="1797" width="8.140625" style="4" customWidth="1"/>
    <col min="1798" max="1798" width="8.5703125" style="4" customWidth="1"/>
    <col min="1799" max="1799" width="17" style="4" bestFit="1" customWidth="1"/>
    <col min="1800" max="1800" width="16.7109375" style="4" bestFit="1" customWidth="1"/>
    <col min="1801" max="1801" width="18" style="4" bestFit="1" customWidth="1"/>
    <col min="1802" max="1802" width="17.7109375" style="4" bestFit="1" customWidth="1"/>
    <col min="1803" max="1803" width="15.7109375" style="4" customWidth="1"/>
    <col min="1804" max="1804" width="16.28515625" style="4" customWidth="1"/>
    <col min="1805" max="1805" width="15.140625" style="4" customWidth="1"/>
    <col min="1806" max="1806" width="14.28515625" style="4" customWidth="1"/>
    <col min="1807" max="1807" width="14.5703125" style="4" bestFit="1" customWidth="1"/>
    <col min="1808" max="2048" width="11.42578125" style="4"/>
    <col min="2049" max="2049" width="4.7109375" style="4" customWidth="1"/>
    <col min="2050" max="2050" width="31.42578125" style="4" customWidth="1"/>
    <col min="2051" max="2052" width="14" style="4" customWidth="1"/>
    <col min="2053" max="2053" width="8.140625" style="4" customWidth="1"/>
    <col min="2054" max="2054" width="8.5703125" style="4" customWidth="1"/>
    <col min="2055" max="2055" width="17" style="4" bestFit="1" customWidth="1"/>
    <col min="2056" max="2056" width="16.7109375" style="4" bestFit="1" customWidth="1"/>
    <col min="2057" max="2057" width="18" style="4" bestFit="1" customWidth="1"/>
    <col min="2058" max="2058" width="17.7109375" style="4" bestFit="1" customWidth="1"/>
    <col min="2059" max="2059" width="15.7109375" style="4" customWidth="1"/>
    <col min="2060" max="2060" width="16.28515625" style="4" customWidth="1"/>
    <col min="2061" max="2061" width="15.140625" style="4" customWidth="1"/>
    <col min="2062" max="2062" width="14.28515625" style="4" customWidth="1"/>
    <col min="2063" max="2063" width="14.5703125" style="4" bestFit="1" customWidth="1"/>
    <col min="2064" max="2304" width="11.42578125" style="4"/>
    <col min="2305" max="2305" width="4.7109375" style="4" customWidth="1"/>
    <col min="2306" max="2306" width="31.42578125" style="4" customWidth="1"/>
    <col min="2307" max="2308" width="14" style="4" customWidth="1"/>
    <col min="2309" max="2309" width="8.140625" style="4" customWidth="1"/>
    <col min="2310" max="2310" width="8.5703125" style="4" customWidth="1"/>
    <col min="2311" max="2311" width="17" style="4" bestFit="1" customWidth="1"/>
    <col min="2312" max="2312" width="16.7109375" style="4" bestFit="1" customWidth="1"/>
    <col min="2313" max="2313" width="18" style="4" bestFit="1" customWidth="1"/>
    <col min="2314" max="2314" width="17.7109375" style="4" bestFit="1" customWidth="1"/>
    <col min="2315" max="2315" width="15.7109375" style="4" customWidth="1"/>
    <col min="2316" max="2316" width="16.28515625" style="4" customWidth="1"/>
    <col min="2317" max="2317" width="15.140625" style="4" customWidth="1"/>
    <col min="2318" max="2318" width="14.28515625" style="4" customWidth="1"/>
    <col min="2319" max="2319" width="14.5703125" style="4" bestFit="1" customWidth="1"/>
    <col min="2320" max="2560" width="11.42578125" style="4"/>
    <col min="2561" max="2561" width="4.7109375" style="4" customWidth="1"/>
    <col min="2562" max="2562" width="31.42578125" style="4" customWidth="1"/>
    <col min="2563" max="2564" width="14" style="4" customWidth="1"/>
    <col min="2565" max="2565" width="8.140625" style="4" customWidth="1"/>
    <col min="2566" max="2566" width="8.5703125" style="4" customWidth="1"/>
    <col min="2567" max="2567" width="17" style="4" bestFit="1" customWidth="1"/>
    <col min="2568" max="2568" width="16.7109375" style="4" bestFit="1" customWidth="1"/>
    <col min="2569" max="2569" width="18" style="4" bestFit="1" customWidth="1"/>
    <col min="2570" max="2570" width="17.7109375" style="4" bestFit="1" customWidth="1"/>
    <col min="2571" max="2571" width="15.7109375" style="4" customWidth="1"/>
    <col min="2572" max="2572" width="16.28515625" style="4" customWidth="1"/>
    <col min="2573" max="2573" width="15.140625" style="4" customWidth="1"/>
    <col min="2574" max="2574" width="14.28515625" style="4" customWidth="1"/>
    <col min="2575" max="2575" width="14.5703125" style="4" bestFit="1" customWidth="1"/>
    <col min="2576" max="2816" width="11.42578125" style="4"/>
    <col min="2817" max="2817" width="4.7109375" style="4" customWidth="1"/>
    <col min="2818" max="2818" width="31.42578125" style="4" customWidth="1"/>
    <col min="2819" max="2820" width="14" style="4" customWidth="1"/>
    <col min="2821" max="2821" width="8.140625" style="4" customWidth="1"/>
    <col min="2822" max="2822" width="8.5703125" style="4" customWidth="1"/>
    <col min="2823" max="2823" width="17" style="4" bestFit="1" customWidth="1"/>
    <col min="2824" max="2824" width="16.7109375" style="4" bestFit="1" customWidth="1"/>
    <col min="2825" max="2825" width="18" style="4" bestFit="1" customWidth="1"/>
    <col min="2826" max="2826" width="17.7109375" style="4" bestFit="1" customWidth="1"/>
    <col min="2827" max="2827" width="15.7109375" style="4" customWidth="1"/>
    <col min="2828" max="2828" width="16.28515625" style="4" customWidth="1"/>
    <col min="2829" max="2829" width="15.140625" style="4" customWidth="1"/>
    <col min="2830" max="2830" width="14.28515625" style="4" customWidth="1"/>
    <col min="2831" max="2831" width="14.5703125" style="4" bestFit="1" customWidth="1"/>
    <col min="2832" max="3072" width="11.42578125" style="4"/>
    <col min="3073" max="3073" width="4.7109375" style="4" customWidth="1"/>
    <col min="3074" max="3074" width="31.42578125" style="4" customWidth="1"/>
    <col min="3075" max="3076" width="14" style="4" customWidth="1"/>
    <col min="3077" max="3077" width="8.140625" style="4" customWidth="1"/>
    <col min="3078" max="3078" width="8.5703125" style="4" customWidth="1"/>
    <col min="3079" max="3079" width="17" style="4" bestFit="1" customWidth="1"/>
    <col min="3080" max="3080" width="16.7109375" style="4" bestFit="1" customWidth="1"/>
    <col min="3081" max="3081" width="18" style="4" bestFit="1" customWidth="1"/>
    <col min="3082" max="3082" width="17.7109375" style="4" bestFit="1" customWidth="1"/>
    <col min="3083" max="3083" width="15.7109375" style="4" customWidth="1"/>
    <col min="3084" max="3084" width="16.28515625" style="4" customWidth="1"/>
    <col min="3085" max="3085" width="15.140625" style="4" customWidth="1"/>
    <col min="3086" max="3086" width="14.28515625" style="4" customWidth="1"/>
    <col min="3087" max="3087" width="14.5703125" style="4" bestFit="1" customWidth="1"/>
    <col min="3088" max="3328" width="11.42578125" style="4"/>
    <col min="3329" max="3329" width="4.7109375" style="4" customWidth="1"/>
    <col min="3330" max="3330" width="31.42578125" style="4" customWidth="1"/>
    <col min="3331" max="3332" width="14" style="4" customWidth="1"/>
    <col min="3333" max="3333" width="8.140625" style="4" customWidth="1"/>
    <col min="3334" max="3334" width="8.5703125" style="4" customWidth="1"/>
    <col min="3335" max="3335" width="17" style="4" bestFit="1" customWidth="1"/>
    <col min="3336" max="3336" width="16.7109375" style="4" bestFit="1" customWidth="1"/>
    <col min="3337" max="3337" width="18" style="4" bestFit="1" customWidth="1"/>
    <col min="3338" max="3338" width="17.7109375" style="4" bestFit="1" customWidth="1"/>
    <col min="3339" max="3339" width="15.7109375" style="4" customWidth="1"/>
    <col min="3340" max="3340" width="16.28515625" style="4" customWidth="1"/>
    <col min="3341" max="3341" width="15.140625" style="4" customWidth="1"/>
    <col min="3342" max="3342" width="14.28515625" style="4" customWidth="1"/>
    <col min="3343" max="3343" width="14.5703125" style="4" bestFit="1" customWidth="1"/>
    <col min="3344" max="3584" width="11.42578125" style="4"/>
    <col min="3585" max="3585" width="4.7109375" style="4" customWidth="1"/>
    <col min="3586" max="3586" width="31.42578125" style="4" customWidth="1"/>
    <col min="3587" max="3588" width="14" style="4" customWidth="1"/>
    <col min="3589" max="3589" width="8.140625" style="4" customWidth="1"/>
    <col min="3590" max="3590" width="8.5703125" style="4" customWidth="1"/>
    <col min="3591" max="3591" width="17" style="4" bestFit="1" customWidth="1"/>
    <col min="3592" max="3592" width="16.7109375" style="4" bestFit="1" customWidth="1"/>
    <col min="3593" max="3593" width="18" style="4" bestFit="1" customWidth="1"/>
    <col min="3594" max="3594" width="17.7109375" style="4" bestFit="1" customWidth="1"/>
    <col min="3595" max="3595" width="15.7109375" style="4" customWidth="1"/>
    <col min="3596" max="3596" width="16.28515625" style="4" customWidth="1"/>
    <col min="3597" max="3597" width="15.140625" style="4" customWidth="1"/>
    <col min="3598" max="3598" width="14.28515625" style="4" customWidth="1"/>
    <col min="3599" max="3599" width="14.5703125" style="4" bestFit="1" customWidth="1"/>
    <col min="3600" max="3840" width="11.42578125" style="4"/>
    <col min="3841" max="3841" width="4.7109375" style="4" customWidth="1"/>
    <col min="3842" max="3842" width="31.42578125" style="4" customWidth="1"/>
    <col min="3843" max="3844" width="14" style="4" customWidth="1"/>
    <col min="3845" max="3845" width="8.140625" style="4" customWidth="1"/>
    <col min="3846" max="3846" width="8.5703125" style="4" customWidth="1"/>
    <col min="3847" max="3847" width="17" style="4" bestFit="1" customWidth="1"/>
    <col min="3848" max="3848" width="16.7109375" style="4" bestFit="1" customWidth="1"/>
    <col min="3849" max="3849" width="18" style="4" bestFit="1" customWidth="1"/>
    <col min="3850" max="3850" width="17.7109375" style="4" bestFit="1" customWidth="1"/>
    <col min="3851" max="3851" width="15.7109375" style="4" customWidth="1"/>
    <col min="3852" max="3852" width="16.28515625" style="4" customWidth="1"/>
    <col min="3853" max="3853" width="15.140625" style="4" customWidth="1"/>
    <col min="3854" max="3854" width="14.28515625" style="4" customWidth="1"/>
    <col min="3855" max="3855" width="14.5703125" style="4" bestFit="1" customWidth="1"/>
    <col min="3856" max="4096" width="11.42578125" style="4"/>
    <col min="4097" max="4097" width="4.7109375" style="4" customWidth="1"/>
    <col min="4098" max="4098" width="31.42578125" style="4" customWidth="1"/>
    <col min="4099" max="4100" width="14" style="4" customWidth="1"/>
    <col min="4101" max="4101" width="8.140625" style="4" customWidth="1"/>
    <col min="4102" max="4102" width="8.5703125" style="4" customWidth="1"/>
    <col min="4103" max="4103" width="17" style="4" bestFit="1" customWidth="1"/>
    <col min="4104" max="4104" width="16.7109375" style="4" bestFit="1" customWidth="1"/>
    <col min="4105" max="4105" width="18" style="4" bestFit="1" customWidth="1"/>
    <col min="4106" max="4106" width="17.7109375" style="4" bestFit="1" customWidth="1"/>
    <col min="4107" max="4107" width="15.7109375" style="4" customWidth="1"/>
    <col min="4108" max="4108" width="16.28515625" style="4" customWidth="1"/>
    <col min="4109" max="4109" width="15.140625" style="4" customWidth="1"/>
    <col min="4110" max="4110" width="14.28515625" style="4" customWidth="1"/>
    <col min="4111" max="4111" width="14.5703125" style="4" bestFit="1" customWidth="1"/>
    <col min="4112" max="4352" width="11.42578125" style="4"/>
    <col min="4353" max="4353" width="4.7109375" style="4" customWidth="1"/>
    <col min="4354" max="4354" width="31.42578125" style="4" customWidth="1"/>
    <col min="4355" max="4356" width="14" style="4" customWidth="1"/>
    <col min="4357" max="4357" width="8.140625" style="4" customWidth="1"/>
    <col min="4358" max="4358" width="8.5703125" style="4" customWidth="1"/>
    <col min="4359" max="4359" width="17" style="4" bestFit="1" customWidth="1"/>
    <col min="4360" max="4360" width="16.7109375" style="4" bestFit="1" customWidth="1"/>
    <col min="4361" max="4361" width="18" style="4" bestFit="1" customWidth="1"/>
    <col min="4362" max="4362" width="17.7109375" style="4" bestFit="1" customWidth="1"/>
    <col min="4363" max="4363" width="15.7109375" style="4" customWidth="1"/>
    <col min="4364" max="4364" width="16.28515625" style="4" customWidth="1"/>
    <col min="4365" max="4365" width="15.140625" style="4" customWidth="1"/>
    <col min="4366" max="4366" width="14.28515625" style="4" customWidth="1"/>
    <col min="4367" max="4367" width="14.5703125" style="4" bestFit="1" customWidth="1"/>
    <col min="4368" max="4608" width="11.42578125" style="4"/>
    <col min="4609" max="4609" width="4.7109375" style="4" customWidth="1"/>
    <col min="4610" max="4610" width="31.42578125" style="4" customWidth="1"/>
    <col min="4611" max="4612" width="14" style="4" customWidth="1"/>
    <col min="4613" max="4613" width="8.140625" style="4" customWidth="1"/>
    <col min="4614" max="4614" width="8.5703125" style="4" customWidth="1"/>
    <col min="4615" max="4615" width="17" style="4" bestFit="1" customWidth="1"/>
    <col min="4616" max="4616" width="16.7109375" style="4" bestFit="1" customWidth="1"/>
    <col min="4617" max="4617" width="18" style="4" bestFit="1" customWidth="1"/>
    <col min="4618" max="4618" width="17.7109375" style="4" bestFit="1" customWidth="1"/>
    <col min="4619" max="4619" width="15.7109375" style="4" customWidth="1"/>
    <col min="4620" max="4620" width="16.28515625" style="4" customWidth="1"/>
    <col min="4621" max="4621" width="15.140625" style="4" customWidth="1"/>
    <col min="4622" max="4622" width="14.28515625" style="4" customWidth="1"/>
    <col min="4623" max="4623" width="14.5703125" style="4" bestFit="1" customWidth="1"/>
    <col min="4624" max="4864" width="11.42578125" style="4"/>
    <col min="4865" max="4865" width="4.7109375" style="4" customWidth="1"/>
    <col min="4866" max="4866" width="31.42578125" style="4" customWidth="1"/>
    <col min="4867" max="4868" width="14" style="4" customWidth="1"/>
    <col min="4869" max="4869" width="8.140625" style="4" customWidth="1"/>
    <col min="4870" max="4870" width="8.5703125" style="4" customWidth="1"/>
    <col min="4871" max="4871" width="17" style="4" bestFit="1" customWidth="1"/>
    <col min="4872" max="4872" width="16.7109375" style="4" bestFit="1" customWidth="1"/>
    <col min="4873" max="4873" width="18" style="4" bestFit="1" customWidth="1"/>
    <col min="4874" max="4874" width="17.7109375" style="4" bestFit="1" customWidth="1"/>
    <col min="4875" max="4875" width="15.7109375" style="4" customWidth="1"/>
    <col min="4876" max="4876" width="16.28515625" style="4" customWidth="1"/>
    <col min="4877" max="4877" width="15.140625" style="4" customWidth="1"/>
    <col min="4878" max="4878" width="14.28515625" style="4" customWidth="1"/>
    <col min="4879" max="4879" width="14.5703125" style="4" bestFit="1" customWidth="1"/>
    <col min="4880" max="5120" width="11.42578125" style="4"/>
    <col min="5121" max="5121" width="4.7109375" style="4" customWidth="1"/>
    <col min="5122" max="5122" width="31.42578125" style="4" customWidth="1"/>
    <col min="5123" max="5124" width="14" style="4" customWidth="1"/>
    <col min="5125" max="5125" width="8.140625" style="4" customWidth="1"/>
    <col min="5126" max="5126" width="8.5703125" style="4" customWidth="1"/>
    <col min="5127" max="5127" width="17" style="4" bestFit="1" customWidth="1"/>
    <col min="5128" max="5128" width="16.7109375" style="4" bestFit="1" customWidth="1"/>
    <col min="5129" max="5129" width="18" style="4" bestFit="1" customWidth="1"/>
    <col min="5130" max="5130" width="17.7109375" style="4" bestFit="1" customWidth="1"/>
    <col min="5131" max="5131" width="15.7109375" style="4" customWidth="1"/>
    <col min="5132" max="5132" width="16.28515625" style="4" customWidth="1"/>
    <col min="5133" max="5133" width="15.140625" style="4" customWidth="1"/>
    <col min="5134" max="5134" width="14.28515625" style="4" customWidth="1"/>
    <col min="5135" max="5135" width="14.5703125" style="4" bestFit="1" customWidth="1"/>
    <col min="5136" max="5376" width="11.42578125" style="4"/>
    <col min="5377" max="5377" width="4.7109375" style="4" customWidth="1"/>
    <col min="5378" max="5378" width="31.42578125" style="4" customWidth="1"/>
    <col min="5379" max="5380" width="14" style="4" customWidth="1"/>
    <col min="5381" max="5381" width="8.140625" style="4" customWidth="1"/>
    <col min="5382" max="5382" width="8.5703125" style="4" customWidth="1"/>
    <col min="5383" max="5383" width="17" style="4" bestFit="1" customWidth="1"/>
    <col min="5384" max="5384" width="16.7109375" style="4" bestFit="1" customWidth="1"/>
    <col min="5385" max="5385" width="18" style="4" bestFit="1" customWidth="1"/>
    <col min="5386" max="5386" width="17.7109375" style="4" bestFit="1" customWidth="1"/>
    <col min="5387" max="5387" width="15.7109375" style="4" customWidth="1"/>
    <col min="5388" max="5388" width="16.28515625" style="4" customWidth="1"/>
    <col min="5389" max="5389" width="15.140625" style="4" customWidth="1"/>
    <col min="5390" max="5390" width="14.28515625" style="4" customWidth="1"/>
    <col min="5391" max="5391" width="14.5703125" style="4" bestFit="1" customWidth="1"/>
    <col min="5392" max="5632" width="11.42578125" style="4"/>
    <col min="5633" max="5633" width="4.7109375" style="4" customWidth="1"/>
    <col min="5634" max="5634" width="31.42578125" style="4" customWidth="1"/>
    <col min="5635" max="5636" width="14" style="4" customWidth="1"/>
    <col min="5637" max="5637" width="8.140625" style="4" customWidth="1"/>
    <col min="5638" max="5638" width="8.5703125" style="4" customWidth="1"/>
    <col min="5639" max="5639" width="17" style="4" bestFit="1" customWidth="1"/>
    <col min="5640" max="5640" width="16.7109375" style="4" bestFit="1" customWidth="1"/>
    <col min="5641" max="5641" width="18" style="4" bestFit="1" customWidth="1"/>
    <col min="5642" max="5642" width="17.7109375" style="4" bestFit="1" customWidth="1"/>
    <col min="5643" max="5643" width="15.7109375" style="4" customWidth="1"/>
    <col min="5644" max="5644" width="16.28515625" style="4" customWidth="1"/>
    <col min="5645" max="5645" width="15.140625" style="4" customWidth="1"/>
    <col min="5646" max="5646" width="14.28515625" style="4" customWidth="1"/>
    <col min="5647" max="5647" width="14.5703125" style="4" bestFit="1" customWidth="1"/>
    <col min="5648" max="5888" width="11.42578125" style="4"/>
    <col min="5889" max="5889" width="4.7109375" style="4" customWidth="1"/>
    <col min="5890" max="5890" width="31.42578125" style="4" customWidth="1"/>
    <col min="5891" max="5892" width="14" style="4" customWidth="1"/>
    <col min="5893" max="5893" width="8.140625" style="4" customWidth="1"/>
    <col min="5894" max="5894" width="8.5703125" style="4" customWidth="1"/>
    <col min="5895" max="5895" width="17" style="4" bestFit="1" customWidth="1"/>
    <col min="5896" max="5896" width="16.7109375" style="4" bestFit="1" customWidth="1"/>
    <col min="5897" max="5897" width="18" style="4" bestFit="1" customWidth="1"/>
    <col min="5898" max="5898" width="17.7109375" style="4" bestFit="1" customWidth="1"/>
    <col min="5899" max="5899" width="15.7109375" style="4" customWidth="1"/>
    <col min="5900" max="5900" width="16.28515625" style="4" customWidth="1"/>
    <col min="5901" max="5901" width="15.140625" style="4" customWidth="1"/>
    <col min="5902" max="5902" width="14.28515625" style="4" customWidth="1"/>
    <col min="5903" max="5903" width="14.5703125" style="4" bestFit="1" customWidth="1"/>
    <col min="5904" max="6144" width="11.42578125" style="4"/>
    <col min="6145" max="6145" width="4.7109375" style="4" customWidth="1"/>
    <col min="6146" max="6146" width="31.42578125" style="4" customWidth="1"/>
    <col min="6147" max="6148" width="14" style="4" customWidth="1"/>
    <col min="6149" max="6149" width="8.140625" style="4" customWidth="1"/>
    <col min="6150" max="6150" width="8.5703125" style="4" customWidth="1"/>
    <col min="6151" max="6151" width="17" style="4" bestFit="1" customWidth="1"/>
    <col min="6152" max="6152" width="16.7109375" style="4" bestFit="1" customWidth="1"/>
    <col min="6153" max="6153" width="18" style="4" bestFit="1" customWidth="1"/>
    <col min="6154" max="6154" width="17.7109375" style="4" bestFit="1" customWidth="1"/>
    <col min="6155" max="6155" width="15.7109375" style="4" customWidth="1"/>
    <col min="6156" max="6156" width="16.28515625" style="4" customWidth="1"/>
    <col min="6157" max="6157" width="15.140625" style="4" customWidth="1"/>
    <col min="6158" max="6158" width="14.28515625" style="4" customWidth="1"/>
    <col min="6159" max="6159" width="14.5703125" style="4" bestFit="1" customWidth="1"/>
    <col min="6160" max="6400" width="11.42578125" style="4"/>
    <col min="6401" max="6401" width="4.7109375" style="4" customWidth="1"/>
    <col min="6402" max="6402" width="31.42578125" style="4" customWidth="1"/>
    <col min="6403" max="6404" width="14" style="4" customWidth="1"/>
    <col min="6405" max="6405" width="8.140625" style="4" customWidth="1"/>
    <col min="6406" max="6406" width="8.5703125" style="4" customWidth="1"/>
    <col min="6407" max="6407" width="17" style="4" bestFit="1" customWidth="1"/>
    <col min="6408" max="6408" width="16.7109375" style="4" bestFit="1" customWidth="1"/>
    <col min="6409" max="6409" width="18" style="4" bestFit="1" customWidth="1"/>
    <col min="6410" max="6410" width="17.7109375" style="4" bestFit="1" customWidth="1"/>
    <col min="6411" max="6411" width="15.7109375" style="4" customWidth="1"/>
    <col min="6412" max="6412" width="16.28515625" style="4" customWidth="1"/>
    <col min="6413" max="6413" width="15.140625" style="4" customWidth="1"/>
    <col min="6414" max="6414" width="14.28515625" style="4" customWidth="1"/>
    <col min="6415" max="6415" width="14.5703125" style="4" bestFit="1" customWidth="1"/>
    <col min="6416" max="6656" width="11.42578125" style="4"/>
    <col min="6657" max="6657" width="4.7109375" style="4" customWidth="1"/>
    <col min="6658" max="6658" width="31.42578125" style="4" customWidth="1"/>
    <col min="6659" max="6660" width="14" style="4" customWidth="1"/>
    <col min="6661" max="6661" width="8.140625" style="4" customWidth="1"/>
    <col min="6662" max="6662" width="8.5703125" style="4" customWidth="1"/>
    <col min="6663" max="6663" width="17" style="4" bestFit="1" customWidth="1"/>
    <col min="6664" max="6664" width="16.7109375" style="4" bestFit="1" customWidth="1"/>
    <col min="6665" max="6665" width="18" style="4" bestFit="1" customWidth="1"/>
    <col min="6666" max="6666" width="17.7109375" style="4" bestFit="1" customWidth="1"/>
    <col min="6667" max="6667" width="15.7109375" style="4" customWidth="1"/>
    <col min="6668" max="6668" width="16.28515625" style="4" customWidth="1"/>
    <col min="6669" max="6669" width="15.140625" style="4" customWidth="1"/>
    <col min="6670" max="6670" width="14.28515625" style="4" customWidth="1"/>
    <col min="6671" max="6671" width="14.5703125" style="4" bestFit="1" customWidth="1"/>
    <col min="6672" max="6912" width="11.42578125" style="4"/>
    <col min="6913" max="6913" width="4.7109375" style="4" customWidth="1"/>
    <col min="6914" max="6914" width="31.42578125" style="4" customWidth="1"/>
    <col min="6915" max="6916" width="14" style="4" customWidth="1"/>
    <col min="6917" max="6917" width="8.140625" style="4" customWidth="1"/>
    <col min="6918" max="6918" width="8.5703125" style="4" customWidth="1"/>
    <col min="6919" max="6919" width="17" style="4" bestFit="1" customWidth="1"/>
    <col min="6920" max="6920" width="16.7109375" style="4" bestFit="1" customWidth="1"/>
    <col min="6921" max="6921" width="18" style="4" bestFit="1" customWidth="1"/>
    <col min="6922" max="6922" width="17.7109375" style="4" bestFit="1" customWidth="1"/>
    <col min="6923" max="6923" width="15.7109375" style="4" customWidth="1"/>
    <col min="6924" max="6924" width="16.28515625" style="4" customWidth="1"/>
    <col min="6925" max="6925" width="15.140625" style="4" customWidth="1"/>
    <col min="6926" max="6926" width="14.28515625" style="4" customWidth="1"/>
    <col min="6927" max="6927" width="14.5703125" style="4" bestFit="1" customWidth="1"/>
    <col min="6928" max="7168" width="11.42578125" style="4"/>
    <col min="7169" max="7169" width="4.7109375" style="4" customWidth="1"/>
    <col min="7170" max="7170" width="31.42578125" style="4" customWidth="1"/>
    <col min="7171" max="7172" width="14" style="4" customWidth="1"/>
    <col min="7173" max="7173" width="8.140625" style="4" customWidth="1"/>
    <col min="7174" max="7174" width="8.5703125" style="4" customWidth="1"/>
    <col min="7175" max="7175" width="17" style="4" bestFit="1" customWidth="1"/>
    <col min="7176" max="7176" width="16.7109375" style="4" bestFit="1" customWidth="1"/>
    <col min="7177" max="7177" width="18" style="4" bestFit="1" customWidth="1"/>
    <col min="7178" max="7178" width="17.7109375" style="4" bestFit="1" customWidth="1"/>
    <col min="7179" max="7179" width="15.7109375" style="4" customWidth="1"/>
    <col min="7180" max="7180" width="16.28515625" style="4" customWidth="1"/>
    <col min="7181" max="7181" width="15.140625" style="4" customWidth="1"/>
    <col min="7182" max="7182" width="14.28515625" style="4" customWidth="1"/>
    <col min="7183" max="7183" width="14.5703125" style="4" bestFit="1" customWidth="1"/>
    <col min="7184" max="7424" width="11.42578125" style="4"/>
    <col min="7425" max="7425" width="4.7109375" style="4" customWidth="1"/>
    <col min="7426" max="7426" width="31.42578125" style="4" customWidth="1"/>
    <col min="7427" max="7428" width="14" style="4" customWidth="1"/>
    <col min="7429" max="7429" width="8.140625" style="4" customWidth="1"/>
    <col min="7430" max="7430" width="8.5703125" style="4" customWidth="1"/>
    <col min="7431" max="7431" width="17" style="4" bestFit="1" customWidth="1"/>
    <col min="7432" max="7432" width="16.7109375" style="4" bestFit="1" customWidth="1"/>
    <col min="7433" max="7433" width="18" style="4" bestFit="1" customWidth="1"/>
    <col min="7434" max="7434" width="17.7109375" style="4" bestFit="1" customWidth="1"/>
    <col min="7435" max="7435" width="15.7109375" style="4" customWidth="1"/>
    <col min="7436" max="7436" width="16.28515625" style="4" customWidth="1"/>
    <col min="7437" max="7437" width="15.140625" style="4" customWidth="1"/>
    <col min="7438" max="7438" width="14.28515625" style="4" customWidth="1"/>
    <col min="7439" max="7439" width="14.5703125" style="4" bestFit="1" customWidth="1"/>
    <col min="7440" max="7680" width="11.42578125" style="4"/>
    <col min="7681" max="7681" width="4.7109375" style="4" customWidth="1"/>
    <col min="7682" max="7682" width="31.42578125" style="4" customWidth="1"/>
    <col min="7683" max="7684" width="14" style="4" customWidth="1"/>
    <col min="7685" max="7685" width="8.140625" style="4" customWidth="1"/>
    <col min="7686" max="7686" width="8.5703125" style="4" customWidth="1"/>
    <col min="7687" max="7687" width="17" style="4" bestFit="1" customWidth="1"/>
    <col min="7688" max="7688" width="16.7109375" style="4" bestFit="1" customWidth="1"/>
    <col min="7689" max="7689" width="18" style="4" bestFit="1" customWidth="1"/>
    <col min="7690" max="7690" width="17.7109375" style="4" bestFit="1" customWidth="1"/>
    <col min="7691" max="7691" width="15.7109375" style="4" customWidth="1"/>
    <col min="7692" max="7692" width="16.28515625" style="4" customWidth="1"/>
    <col min="7693" max="7693" width="15.140625" style="4" customWidth="1"/>
    <col min="7694" max="7694" width="14.28515625" style="4" customWidth="1"/>
    <col min="7695" max="7695" width="14.5703125" style="4" bestFit="1" customWidth="1"/>
    <col min="7696" max="7936" width="11.42578125" style="4"/>
    <col min="7937" max="7937" width="4.7109375" style="4" customWidth="1"/>
    <col min="7938" max="7938" width="31.42578125" style="4" customWidth="1"/>
    <col min="7939" max="7940" width="14" style="4" customWidth="1"/>
    <col min="7941" max="7941" width="8.140625" style="4" customWidth="1"/>
    <col min="7942" max="7942" width="8.5703125" style="4" customWidth="1"/>
    <col min="7943" max="7943" width="17" style="4" bestFit="1" customWidth="1"/>
    <col min="7944" max="7944" width="16.7109375" style="4" bestFit="1" customWidth="1"/>
    <col min="7945" max="7945" width="18" style="4" bestFit="1" customWidth="1"/>
    <col min="7946" max="7946" width="17.7109375" style="4" bestFit="1" customWidth="1"/>
    <col min="7947" max="7947" width="15.7109375" style="4" customWidth="1"/>
    <col min="7948" max="7948" width="16.28515625" style="4" customWidth="1"/>
    <col min="7949" max="7949" width="15.140625" style="4" customWidth="1"/>
    <col min="7950" max="7950" width="14.28515625" style="4" customWidth="1"/>
    <col min="7951" max="7951" width="14.5703125" style="4" bestFit="1" customWidth="1"/>
    <col min="7952" max="8192" width="11.42578125" style="4"/>
    <col min="8193" max="8193" width="4.7109375" style="4" customWidth="1"/>
    <col min="8194" max="8194" width="31.42578125" style="4" customWidth="1"/>
    <col min="8195" max="8196" width="14" style="4" customWidth="1"/>
    <col min="8197" max="8197" width="8.140625" style="4" customWidth="1"/>
    <col min="8198" max="8198" width="8.5703125" style="4" customWidth="1"/>
    <col min="8199" max="8199" width="17" style="4" bestFit="1" customWidth="1"/>
    <col min="8200" max="8200" width="16.7109375" style="4" bestFit="1" customWidth="1"/>
    <col min="8201" max="8201" width="18" style="4" bestFit="1" customWidth="1"/>
    <col min="8202" max="8202" width="17.7109375" style="4" bestFit="1" customWidth="1"/>
    <col min="8203" max="8203" width="15.7109375" style="4" customWidth="1"/>
    <col min="8204" max="8204" width="16.28515625" style="4" customWidth="1"/>
    <col min="8205" max="8205" width="15.140625" style="4" customWidth="1"/>
    <col min="8206" max="8206" width="14.28515625" style="4" customWidth="1"/>
    <col min="8207" max="8207" width="14.5703125" style="4" bestFit="1" customWidth="1"/>
    <col min="8208" max="8448" width="11.42578125" style="4"/>
    <col min="8449" max="8449" width="4.7109375" style="4" customWidth="1"/>
    <col min="8450" max="8450" width="31.42578125" style="4" customWidth="1"/>
    <col min="8451" max="8452" width="14" style="4" customWidth="1"/>
    <col min="8453" max="8453" width="8.140625" style="4" customWidth="1"/>
    <col min="8454" max="8454" width="8.5703125" style="4" customWidth="1"/>
    <col min="8455" max="8455" width="17" style="4" bestFit="1" customWidth="1"/>
    <col min="8456" max="8456" width="16.7109375" style="4" bestFit="1" customWidth="1"/>
    <col min="8457" max="8457" width="18" style="4" bestFit="1" customWidth="1"/>
    <col min="8458" max="8458" width="17.7109375" style="4" bestFit="1" customWidth="1"/>
    <col min="8459" max="8459" width="15.7109375" style="4" customWidth="1"/>
    <col min="8460" max="8460" width="16.28515625" style="4" customWidth="1"/>
    <col min="8461" max="8461" width="15.140625" style="4" customWidth="1"/>
    <col min="8462" max="8462" width="14.28515625" style="4" customWidth="1"/>
    <col min="8463" max="8463" width="14.5703125" style="4" bestFit="1" customWidth="1"/>
    <col min="8464" max="8704" width="11.42578125" style="4"/>
    <col min="8705" max="8705" width="4.7109375" style="4" customWidth="1"/>
    <col min="8706" max="8706" width="31.42578125" style="4" customWidth="1"/>
    <col min="8707" max="8708" width="14" style="4" customWidth="1"/>
    <col min="8709" max="8709" width="8.140625" style="4" customWidth="1"/>
    <col min="8710" max="8710" width="8.5703125" style="4" customWidth="1"/>
    <col min="8711" max="8711" width="17" style="4" bestFit="1" customWidth="1"/>
    <col min="8712" max="8712" width="16.7109375" style="4" bestFit="1" customWidth="1"/>
    <col min="8713" max="8713" width="18" style="4" bestFit="1" customWidth="1"/>
    <col min="8714" max="8714" width="17.7109375" style="4" bestFit="1" customWidth="1"/>
    <col min="8715" max="8715" width="15.7109375" style="4" customWidth="1"/>
    <col min="8716" max="8716" width="16.28515625" style="4" customWidth="1"/>
    <col min="8717" max="8717" width="15.140625" style="4" customWidth="1"/>
    <col min="8718" max="8718" width="14.28515625" style="4" customWidth="1"/>
    <col min="8719" max="8719" width="14.5703125" style="4" bestFit="1" customWidth="1"/>
    <col min="8720" max="8960" width="11.42578125" style="4"/>
    <col min="8961" max="8961" width="4.7109375" style="4" customWidth="1"/>
    <col min="8962" max="8962" width="31.42578125" style="4" customWidth="1"/>
    <col min="8963" max="8964" width="14" style="4" customWidth="1"/>
    <col min="8965" max="8965" width="8.140625" style="4" customWidth="1"/>
    <col min="8966" max="8966" width="8.5703125" style="4" customWidth="1"/>
    <col min="8967" max="8967" width="17" style="4" bestFit="1" customWidth="1"/>
    <col min="8968" max="8968" width="16.7109375" style="4" bestFit="1" customWidth="1"/>
    <col min="8969" max="8969" width="18" style="4" bestFit="1" customWidth="1"/>
    <col min="8970" max="8970" width="17.7109375" style="4" bestFit="1" customWidth="1"/>
    <col min="8971" max="8971" width="15.7109375" style="4" customWidth="1"/>
    <col min="8972" max="8972" width="16.28515625" style="4" customWidth="1"/>
    <col min="8973" max="8973" width="15.140625" style="4" customWidth="1"/>
    <col min="8974" max="8974" width="14.28515625" style="4" customWidth="1"/>
    <col min="8975" max="8975" width="14.5703125" style="4" bestFit="1" customWidth="1"/>
    <col min="8976" max="9216" width="11.42578125" style="4"/>
    <col min="9217" max="9217" width="4.7109375" style="4" customWidth="1"/>
    <col min="9218" max="9218" width="31.42578125" style="4" customWidth="1"/>
    <col min="9219" max="9220" width="14" style="4" customWidth="1"/>
    <col min="9221" max="9221" width="8.140625" style="4" customWidth="1"/>
    <col min="9222" max="9222" width="8.5703125" style="4" customWidth="1"/>
    <col min="9223" max="9223" width="17" style="4" bestFit="1" customWidth="1"/>
    <col min="9224" max="9224" width="16.7109375" style="4" bestFit="1" customWidth="1"/>
    <col min="9225" max="9225" width="18" style="4" bestFit="1" customWidth="1"/>
    <col min="9226" max="9226" width="17.7109375" style="4" bestFit="1" customWidth="1"/>
    <col min="9227" max="9227" width="15.7109375" style="4" customWidth="1"/>
    <col min="9228" max="9228" width="16.28515625" style="4" customWidth="1"/>
    <col min="9229" max="9229" width="15.140625" style="4" customWidth="1"/>
    <col min="9230" max="9230" width="14.28515625" style="4" customWidth="1"/>
    <col min="9231" max="9231" width="14.5703125" style="4" bestFit="1" customWidth="1"/>
    <col min="9232" max="9472" width="11.42578125" style="4"/>
    <col min="9473" max="9473" width="4.7109375" style="4" customWidth="1"/>
    <col min="9474" max="9474" width="31.42578125" style="4" customWidth="1"/>
    <col min="9475" max="9476" width="14" style="4" customWidth="1"/>
    <col min="9477" max="9477" width="8.140625" style="4" customWidth="1"/>
    <col min="9478" max="9478" width="8.5703125" style="4" customWidth="1"/>
    <col min="9479" max="9479" width="17" style="4" bestFit="1" customWidth="1"/>
    <col min="9480" max="9480" width="16.7109375" style="4" bestFit="1" customWidth="1"/>
    <col min="9481" max="9481" width="18" style="4" bestFit="1" customWidth="1"/>
    <col min="9482" max="9482" width="17.7109375" style="4" bestFit="1" customWidth="1"/>
    <col min="9483" max="9483" width="15.7109375" style="4" customWidth="1"/>
    <col min="9484" max="9484" width="16.28515625" style="4" customWidth="1"/>
    <col min="9485" max="9485" width="15.140625" style="4" customWidth="1"/>
    <col min="9486" max="9486" width="14.28515625" style="4" customWidth="1"/>
    <col min="9487" max="9487" width="14.5703125" style="4" bestFit="1" customWidth="1"/>
    <col min="9488" max="9728" width="11.42578125" style="4"/>
    <col min="9729" max="9729" width="4.7109375" style="4" customWidth="1"/>
    <col min="9730" max="9730" width="31.42578125" style="4" customWidth="1"/>
    <col min="9731" max="9732" width="14" style="4" customWidth="1"/>
    <col min="9733" max="9733" width="8.140625" style="4" customWidth="1"/>
    <col min="9734" max="9734" width="8.5703125" style="4" customWidth="1"/>
    <col min="9735" max="9735" width="17" style="4" bestFit="1" customWidth="1"/>
    <col min="9736" max="9736" width="16.7109375" style="4" bestFit="1" customWidth="1"/>
    <col min="9737" max="9737" width="18" style="4" bestFit="1" customWidth="1"/>
    <col min="9738" max="9738" width="17.7109375" style="4" bestFit="1" customWidth="1"/>
    <col min="9739" max="9739" width="15.7109375" style="4" customWidth="1"/>
    <col min="9740" max="9740" width="16.28515625" style="4" customWidth="1"/>
    <col min="9741" max="9741" width="15.140625" style="4" customWidth="1"/>
    <col min="9742" max="9742" width="14.28515625" style="4" customWidth="1"/>
    <col min="9743" max="9743" width="14.5703125" style="4" bestFit="1" customWidth="1"/>
    <col min="9744" max="9984" width="11.42578125" style="4"/>
    <col min="9985" max="9985" width="4.7109375" style="4" customWidth="1"/>
    <col min="9986" max="9986" width="31.42578125" style="4" customWidth="1"/>
    <col min="9987" max="9988" width="14" style="4" customWidth="1"/>
    <col min="9989" max="9989" width="8.140625" style="4" customWidth="1"/>
    <col min="9990" max="9990" width="8.5703125" style="4" customWidth="1"/>
    <col min="9991" max="9991" width="17" style="4" bestFit="1" customWidth="1"/>
    <col min="9992" max="9992" width="16.7109375" style="4" bestFit="1" customWidth="1"/>
    <col min="9993" max="9993" width="18" style="4" bestFit="1" customWidth="1"/>
    <col min="9994" max="9994" width="17.7109375" style="4" bestFit="1" customWidth="1"/>
    <col min="9995" max="9995" width="15.7109375" style="4" customWidth="1"/>
    <col min="9996" max="9996" width="16.28515625" style="4" customWidth="1"/>
    <col min="9997" max="9997" width="15.140625" style="4" customWidth="1"/>
    <col min="9998" max="9998" width="14.28515625" style="4" customWidth="1"/>
    <col min="9999" max="9999" width="14.5703125" style="4" bestFit="1" customWidth="1"/>
    <col min="10000" max="10240" width="11.42578125" style="4"/>
    <col min="10241" max="10241" width="4.7109375" style="4" customWidth="1"/>
    <col min="10242" max="10242" width="31.42578125" style="4" customWidth="1"/>
    <col min="10243" max="10244" width="14" style="4" customWidth="1"/>
    <col min="10245" max="10245" width="8.140625" style="4" customWidth="1"/>
    <col min="10246" max="10246" width="8.5703125" style="4" customWidth="1"/>
    <col min="10247" max="10247" width="17" style="4" bestFit="1" customWidth="1"/>
    <col min="10248" max="10248" width="16.7109375" style="4" bestFit="1" customWidth="1"/>
    <col min="10249" max="10249" width="18" style="4" bestFit="1" customWidth="1"/>
    <col min="10250" max="10250" width="17.7109375" style="4" bestFit="1" customWidth="1"/>
    <col min="10251" max="10251" width="15.7109375" style="4" customWidth="1"/>
    <col min="10252" max="10252" width="16.28515625" style="4" customWidth="1"/>
    <col min="10253" max="10253" width="15.140625" style="4" customWidth="1"/>
    <col min="10254" max="10254" width="14.28515625" style="4" customWidth="1"/>
    <col min="10255" max="10255" width="14.5703125" style="4" bestFit="1" customWidth="1"/>
    <col min="10256" max="10496" width="11.42578125" style="4"/>
    <col min="10497" max="10497" width="4.7109375" style="4" customWidth="1"/>
    <col min="10498" max="10498" width="31.42578125" style="4" customWidth="1"/>
    <col min="10499" max="10500" width="14" style="4" customWidth="1"/>
    <col min="10501" max="10501" width="8.140625" style="4" customWidth="1"/>
    <col min="10502" max="10502" width="8.5703125" style="4" customWidth="1"/>
    <col min="10503" max="10503" width="17" style="4" bestFit="1" customWidth="1"/>
    <col min="10504" max="10504" width="16.7109375" style="4" bestFit="1" customWidth="1"/>
    <col min="10505" max="10505" width="18" style="4" bestFit="1" customWidth="1"/>
    <col min="10506" max="10506" width="17.7109375" style="4" bestFit="1" customWidth="1"/>
    <col min="10507" max="10507" width="15.7109375" style="4" customWidth="1"/>
    <col min="10508" max="10508" width="16.28515625" style="4" customWidth="1"/>
    <col min="10509" max="10509" width="15.140625" style="4" customWidth="1"/>
    <col min="10510" max="10510" width="14.28515625" style="4" customWidth="1"/>
    <col min="10511" max="10511" width="14.5703125" style="4" bestFit="1" customWidth="1"/>
    <col min="10512" max="10752" width="11.42578125" style="4"/>
    <col min="10753" max="10753" width="4.7109375" style="4" customWidth="1"/>
    <col min="10754" max="10754" width="31.42578125" style="4" customWidth="1"/>
    <col min="10755" max="10756" width="14" style="4" customWidth="1"/>
    <col min="10757" max="10757" width="8.140625" style="4" customWidth="1"/>
    <col min="10758" max="10758" width="8.5703125" style="4" customWidth="1"/>
    <col min="10759" max="10759" width="17" style="4" bestFit="1" customWidth="1"/>
    <col min="10760" max="10760" width="16.7109375" style="4" bestFit="1" customWidth="1"/>
    <col min="10761" max="10761" width="18" style="4" bestFit="1" customWidth="1"/>
    <col min="10762" max="10762" width="17.7109375" style="4" bestFit="1" customWidth="1"/>
    <col min="10763" max="10763" width="15.7109375" style="4" customWidth="1"/>
    <col min="10764" max="10764" width="16.28515625" style="4" customWidth="1"/>
    <col min="10765" max="10765" width="15.140625" style="4" customWidth="1"/>
    <col min="10766" max="10766" width="14.28515625" style="4" customWidth="1"/>
    <col min="10767" max="10767" width="14.5703125" style="4" bestFit="1" customWidth="1"/>
    <col min="10768" max="11008" width="11.42578125" style="4"/>
    <col min="11009" max="11009" width="4.7109375" style="4" customWidth="1"/>
    <col min="11010" max="11010" width="31.42578125" style="4" customWidth="1"/>
    <col min="11011" max="11012" width="14" style="4" customWidth="1"/>
    <col min="11013" max="11013" width="8.140625" style="4" customWidth="1"/>
    <col min="11014" max="11014" width="8.5703125" style="4" customWidth="1"/>
    <col min="11015" max="11015" width="17" style="4" bestFit="1" customWidth="1"/>
    <col min="11016" max="11016" width="16.7109375" style="4" bestFit="1" customWidth="1"/>
    <col min="11017" max="11017" width="18" style="4" bestFit="1" customWidth="1"/>
    <col min="11018" max="11018" width="17.7109375" style="4" bestFit="1" customWidth="1"/>
    <col min="11019" max="11019" width="15.7109375" style="4" customWidth="1"/>
    <col min="11020" max="11020" width="16.28515625" style="4" customWidth="1"/>
    <col min="11021" max="11021" width="15.140625" style="4" customWidth="1"/>
    <col min="11022" max="11022" width="14.28515625" style="4" customWidth="1"/>
    <col min="11023" max="11023" width="14.5703125" style="4" bestFit="1" customWidth="1"/>
    <col min="11024" max="11264" width="11.42578125" style="4"/>
    <col min="11265" max="11265" width="4.7109375" style="4" customWidth="1"/>
    <col min="11266" max="11266" width="31.42578125" style="4" customWidth="1"/>
    <col min="11267" max="11268" width="14" style="4" customWidth="1"/>
    <col min="11269" max="11269" width="8.140625" style="4" customWidth="1"/>
    <col min="11270" max="11270" width="8.5703125" style="4" customWidth="1"/>
    <col min="11271" max="11271" width="17" style="4" bestFit="1" customWidth="1"/>
    <col min="11272" max="11272" width="16.7109375" style="4" bestFit="1" customWidth="1"/>
    <col min="11273" max="11273" width="18" style="4" bestFit="1" customWidth="1"/>
    <col min="11274" max="11274" width="17.7109375" style="4" bestFit="1" customWidth="1"/>
    <col min="11275" max="11275" width="15.7109375" style="4" customWidth="1"/>
    <col min="11276" max="11276" width="16.28515625" style="4" customWidth="1"/>
    <col min="11277" max="11277" width="15.140625" style="4" customWidth="1"/>
    <col min="11278" max="11278" width="14.28515625" style="4" customWidth="1"/>
    <col min="11279" max="11279" width="14.5703125" style="4" bestFit="1" customWidth="1"/>
    <col min="11280" max="11520" width="11.42578125" style="4"/>
    <col min="11521" max="11521" width="4.7109375" style="4" customWidth="1"/>
    <col min="11522" max="11522" width="31.42578125" style="4" customWidth="1"/>
    <col min="11523" max="11524" width="14" style="4" customWidth="1"/>
    <col min="11525" max="11525" width="8.140625" style="4" customWidth="1"/>
    <col min="11526" max="11526" width="8.5703125" style="4" customWidth="1"/>
    <col min="11527" max="11527" width="17" style="4" bestFit="1" customWidth="1"/>
    <col min="11528" max="11528" width="16.7109375" style="4" bestFit="1" customWidth="1"/>
    <col min="11529" max="11529" width="18" style="4" bestFit="1" customWidth="1"/>
    <col min="11530" max="11530" width="17.7109375" style="4" bestFit="1" customWidth="1"/>
    <col min="11531" max="11531" width="15.7109375" style="4" customWidth="1"/>
    <col min="11532" max="11532" width="16.28515625" style="4" customWidth="1"/>
    <col min="11533" max="11533" width="15.140625" style="4" customWidth="1"/>
    <col min="11534" max="11534" width="14.28515625" style="4" customWidth="1"/>
    <col min="11535" max="11535" width="14.5703125" style="4" bestFit="1" customWidth="1"/>
    <col min="11536" max="11776" width="11.42578125" style="4"/>
    <col min="11777" max="11777" width="4.7109375" style="4" customWidth="1"/>
    <col min="11778" max="11778" width="31.42578125" style="4" customWidth="1"/>
    <col min="11779" max="11780" width="14" style="4" customWidth="1"/>
    <col min="11781" max="11781" width="8.140625" style="4" customWidth="1"/>
    <col min="11782" max="11782" width="8.5703125" style="4" customWidth="1"/>
    <col min="11783" max="11783" width="17" style="4" bestFit="1" customWidth="1"/>
    <col min="11784" max="11784" width="16.7109375" style="4" bestFit="1" customWidth="1"/>
    <col min="11785" max="11785" width="18" style="4" bestFit="1" customWidth="1"/>
    <col min="11786" max="11786" width="17.7109375" style="4" bestFit="1" customWidth="1"/>
    <col min="11787" max="11787" width="15.7109375" style="4" customWidth="1"/>
    <col min="11788" max="11788" width="16.28515625" style="4" customWidth="1"/>
    <col min="11789" max="11789" width="15.140625" style="4" customWidth="1"/>
    <col min="11790" max="11790" width="14.28515625" style="4" customWidth="1"/>
    <col min="11791" max="11791" width="14.5703125" style="4" bestFit="1" customWidth="1"/>
    <col min="11792" max="12032" width="11.42578125" style="4"/>
    <col min="12033" max="12033" width="4.7109375" style="4" customWidth="1"/>
    <col min="12034" max="12034" width="31.42578125" style="4" customWidth="1"/>
    <col min="12035" max="12036" width="14" style="4" customWidth="1"/>
    <col min="12037" max="12037" width="8.140625" style="4" customWidth="1"/>
    <col min="12038" max="12038" width="8.5703125" style="4" customWidth="1"/>
    <col min="12039" max="12039" width="17" style="4" bestFit="1" customWidth="1"/>
    <col min="12040" max="12040" width="16.7109375" style="4" bestFit="1" customWidth="1"/>
    <col min="12041" max="12041" width="18" style="4" bestFit="1" customWidth="1"/>
    <col min="12042" max="12042" width="17.7109375" style="4" bestFit="1" customWidth="1"/>
    <col min="12043" max="12043" width="15.7109375" style="4" customWidth="1"/>
    <col min="12044" max="12044" width="16.28515625" style="4" customWidth="1"/>
    <col min="12045" max="12045" width="15.140625" style="4" customWidth="1"/>
    <col min="12046" max="12046" width="14.28515625" style="4" customWidth="1"/>
    <col min="12047" max="12047" width="14.5703125" style="4" bestFit="1" customWidth="1"/>
    <col min="12048" max="12288" width="11.42578125" style="4"/>
    <col min="12289" max="12289" width="4.7109375" style="4" customWidth="1"/>
    <col min="12290" max="12290" width="31.42578125" style="4" customWidth="1"/>
    <col min="12291" max="12292" width="14" style="4" customWidth="1"/>
    <col min="12293" max="12293" width="8.140625" style="4" customWidth="1"/>
    <col min="12294" max="12294" width="8.5703125" style="4" customWidth="1"/>
    <col min="12295" max="12295" width="17" style="4" bestFit="1" customWidth="1"/>
    <col min="12296" max="12296" width="16.7109375" style="4" bestFit="1" customWidth="1"/>
    <col min="12297" max="12297" width="18" style="4" bestFit="1" customWidth="1"/>
    <col min="12298" max="12298" width="17.7109375" style="4" bestFit="1" customWidth="1"/>
    <col min="12299" max="12299" width="15.7109375" style="4" customWidth="1"/>
    <col min="12300" max="12300" width="16.28515625" style="4" customWidth="1"/>
    <col min="12301" max="12301" width="15.140625" style="4" customWidth="1"/>
    <col min="12302" max="12302" width="14.28515625" style="4" customWidth="1"/>
    <col min="12303" max="12303" width="14.5703125" style="4" bestFit="1" customWidth="1"/>
    <col min="12304" max="12544" width="11.42578125" style="4"/>
    <col min="12545" max="12545" width="4.7109375" style="4" customWidth="1"/>
    <col min="12546" max="12546" width="31.42578125" style="4" customWidth="1"/>
    <col min="12547" max="12548" width="14" style="4" customWidth="1"/>
    <col min="12549" max="12549" width="8.140625" style="4" customWidth="1"/>
    <col min="12550" max="12550" width="8.5703125" style="4" customWidth="1"/>
    <col min="12551" max="12551" width="17" style="4" bestFit="1" customWidth="1"/>
    <col min="12552" max="12552" width="16.7109375" style="4" bestFit="1" customWidth="1"/>
    <col min="12553" max="12553" width="18" style="4" bestFit="1" customWidth="1"/>
    <col min="12554" max="12554" width="17.7109375" style="4" bestFit="1" customWidth="1"/>
    <col min="12555" max="12555" width="15.7109375" style="4" customWidth="1"/>
    <col min="12556" max="12556" width="16.28515625" style="4" customWidth="1"/>
    <col min="12557" max="12557" width="15.140625" style="4" customWidth="1"/>
    <col min="12558" max="12558" width="14.28515625" style="4" customWidth="1"/>
    <col min="12559" max="12559" width="14.5703125" style="4" bestFit="1" customWidth="1"/>
    <col min="12560" max="12800" width="11.42578125" style="4"/>
    <col min="12801" max="12801" width="4.7109375" style="4" customWidth="1"/>
    <col min="12802" max="12802" width="31.42578125" style="4" customWidth="1"/>
    <col min="12803" max="12804" width="14" style="4" customWidth="1"/>
    <col min="12805" max="12805" width="8.140625" style="4" customWidth="1"/>
    <col min="12806" max="12806" width="8.5703125" style="4" customWidth="1"/>
    <col min="12807" max="12807" width="17" style="4" bestFit="1" customWidth="1"/>
    <col min="12808" max="12808" width="16.7109375" style="4" bestFit="1" customWidth="1"/>
    <col min="12809" max="12809" width="18" style="4" bestFit="1" customWidth="1"/>
    <col min="12810" max="12810" width="17.7109375" style="4" bestFit="1" customWidth="1"/>
    <col min="12811" max="12811" width="15.7109375" style="4" customWidth="1"/>
    <col min="12812" max="12812" width="16.28515625" style="4" customWidth="1"/>
    <col min="12813" max="12813" width="15.140625" style="4" customWidth="1"/>
    <col min="12814" max="12814" width="14.28515625" style="4" customWidth="1"/>
    <col min="12815" max="12815" width="14.5703125" style="4" bestFit="1" customWidth="1"/>
    <col min="12816" max="13056" width="11.42578125" style="4"/>
    <col min="13057" max="13057" width="4.7109375" style="4" customWidth="1"/>
    <col min="13058" max="13058" width="31.42578125" style="4" customWidth="1"/>
    <col min="13059" max="13060" width="14" style="4" customWidth="1"/>
    <col min="13061" max="13061" width="8.140625" style="4" customWidth="1"/>
    <col min="13062" max="13062" width="8.5703125" style="4" customWidth="1"/>
    <col min="13063" max="13063" width="17" style="4" bestFit="1" customWidth="1"/>
    <col min="13064" max="13064" width="16.7109375" style="4" bestFit="1" customWidth="1"/>
    <col min="13065" max="13065" width="18" style="4" bestFit="1" customWidth="1"/>
    <col min="13066" max="13066" width="17.7109375" style="4" bestFit="1" customWidth="1"/>
    <col min="13067" max="13067" width="15.7109375" style="4" customWidth="1"/>
    <col min="13068" max="13068" width="16.28515625" style="4" customWidth="1"/>
    <col min="13069" max="13069" width="15.140625" style="4" customWidth="1"/>
    <col min="13070" max="13070" width="14.28515625" style="4" customWidth="1"/>
    <col min="13071" max="13071" width="14.5703125" style="4" bestFit="1" customWidth="1"/>
    <col min="13072" max="13312" width="11.42578125" style="4"/>
    <col min="13313" max="13313" width="4.7109375" style="4" customWidth="1"/>
    <col min="13314" max="13314" width="31.42578125" style="4" customWidth="1"/>
    <col min="13315" max="13316" width="14" style="4" customWidth="1"/>
    <col min="13317" max="13317" width="8.140625" style="4" customWidth="1"/>
    <col min="13318" max="13318" width="8.5703125" style="4" customWidth="1"/>
    <col min="13319" max="13319" width="17" style="4" bestFit="1" customWidth="1"/>
    <col min="13320" max="13320" width="16.7109375" style="4" bestFit="1" customWidth="1"/>
    <col min="13321" max="13321" width="18" style="4" bestFit="1" customWidth="1"/>
    <col min="13322" max="13322" width="17.7109375" style="4" bestFit="1" customWidth="1"/>
    <col min="13323" max="13323" width="15.7109375" style="4" customWidth="1"/>
    <col min="13324" max="13324" width="16.28515625" style="4" customWidth="1"/>
    <col min="13325" max="13325" width="15.140625" style="4" customWidth="1"/>
    <col min="13326" max="13326" width="14.28515625" style="4" customWidth="1"/>
    <col min="13327" max="13327" width="14.5703125" style="4" bestFit="1" customWidth="1"/>
    <col min="13328" max="13568" width="11.42578125" style="4"/>
    <col min="13569" max="13569" width="4.7109375" style="4" customWidth="1"/>
    <col min="13570" max="13570" width="31.42578125" style="4" customWidth="1"/>
    <col min="13571" max="13572" width="14" style="4" customWidth="1"/>
    <col min="13573" max="13573" width="8.140625" style="4" customWidth="1"/>
    <col min="13574" max="13574" width="8.5703125" style="4" customWidth="1"/>
    <col min="13575" max="13575" width="17" style="4" bestFit="1" customWidth="1"/>
    <col min="13576" max="13576" width="16.7109375" style="4" bestFit="1" customWidth="1"/>
    <col min="13577" max="13577" width="18" style="4" bestFit="1" customWidth="1"/>
    <col min="13578" max="13578" width="17.7109375" style="4" bestFit="1" customWidth="1"/>
    <col min="13579" max="13579" width="15.7109375" style="4" customWidth="1"/>
    <col min="13580" max="13580" width="16.28515625" style="4" customWidth="1"/>
    <col min="13581" max="13581" width="15.140625" style="4" customWidth="1"/>
    <col min="13582" max="13582" width="14.28515625" style="4" customWidth="1"/>
    <col min="13583" max="13583" width="14.5703125" style="4" bestFit="1" customWidth="1"/>
    <col min="13584" max="13824" width="11.42578125" style="4"/>
    <col min="13825" max="13825" width="4.7109375" style="4" customWidth="1"/>
    <col min="13826" max="13826" width="31.42578125" style="4" customWidth="1"/>
    <col min="13827" max="13828" width="14" style="4" customWidth="1"/>
    <col min="13829" max="13829" width="8.140625" style="4" customWidth="1"/>
    <col min="13830" max="13830" width="8.5703125" style="4" customWidth="1"/>
    <col min="13831" max="13831" width="17" style="4" bestFit="1" customWidth="1"/>
    <col min="13832" max="13832" width="16.7109375" style="4" bestFit="1" customWidth="1"/>
    <col min="13833" max="13833" width="18" style="4" bestFit="1" customWidth="1"/>
    <col min="13834" max="13834" width="17.7109375" style="4" bestFit="1" customWidth="1"/>
    <col min="13835" max="13835" width="15.7109375" style="4" customWidth="1"/>
    <col min="13836" max="13836" width="16.28515625" style="4" customWidth="1"/>
    <col min="13837" max="13837" width="15.140625" style="4" customWidth="1"/>
    <col min="13838" max="13838" width="14.28515625" style="4" customWidth="1"/>
    <col min="13839" max="13839" width="14.5703125" style="4" bestFit="1" customWidth="1"/>
    <col min="13840" max="14080" width="11.42578125" style="4"/>
    <col min="14081" max="14081" width="4.7109375" style="4" customWidth="1"/>
    <col min="14082" max="14082" width="31.42578125" style="4" customWidth="1"/>
    <col min="14083" max="14084" width="14" style="4" customWidth="1"/>
    <col min="14085" max="14085" width="8.140625" style="4" customWidth="1"/>
    <col min="14086" max="14086" width="8.5703125" style="4" customWidth="1"/>
    <col min="14087" max="14087" width="17" style="4" bestFit="1" customWidth="1"/>
    <col min="14088" max="14088" width="16.7109375" style="4" bestFit="1" customWidth="1"/>
    <col min="14089" max="14089" width="18" style="4" bestFit="1" customWidth="1"/>
    <col min="14090" max="14090" width="17.7109375" style="4" bestFit="1" customWidth="1"/>
    <col min="14091" max="14091" width="15.7109375" style="4" customWidth="1"/>
    <col min="14092" max="14092" width="16.28515625" style="4" customWidth="1"/>
    <col min="14093" max="14093" width="15.140625" style="4" customWidth="1"/>
    <col min="14094" max="14094" width="14.28515625" style="4" customWidth="1"/>
    <col min="14095" max="14095" width="14.5703125" style="4" bestFit="1" customWidth="1"/>
    <col min="14096" max="14336" width="11.42578125" style="4"/>
    <col min="14337" max="14337" width="4.7109375" style="4" customWidth="1"/>
    <col min="14338" max="14338" width="31.42578125" style="4" customWidth="1"/>
    <col min="14339" max="14340" width="14" style="4" customWidth="1"/>
    <col min="14341" max="14341" width="8.140625" style="4" customWidth="1"/>
    <col min="14342" max="14342" width="8.5703125" style="4" customWidth="1"/>
    <col min="14343" max="14343" width="17" style="4" bestFit="1" customWidth="1"/>
    <col min="14344" max="14344" width="16.7109375" style="4" bestFit="1" customWidth="1"/>
    <col min="14345" max="14345" width="18" style="4" bestFit="1" customWidth="1"/>
    <col min="14346" max="14346" width="17.7109375" style="4" bestFit="1" customWidth="1"/>
    <col min="14347" max="14347" width="15.7109375" style="4" customWidth="1"/>
    <col min="14348" max="14348" width="16.28515625" style="4" customWidth="1"/>
    <col min="14349" max="14349" width="15.140625" style="4" customWidth="1"/>
    <col min="14350" max="14350" width="14.28515625" style="4" customWidth="1"/>
    <col min="14351" max="14351" width="14.5703125" style="4" bestFit="1" customWidth="1"/>
    <col min="14352" max="14592" width="11.42578125" style="4"/>
    <col min="14593" max="14593" width="4.7109375" style="4" customWidth="1"/>
    <col min="14594" max="14594" width="31.42578125" style="4" customWidth="1"/>
    <col min="14595" max="14596" width="14" style="4" customWidth="1"/>
    <col min="14597" max="14597" width="8.140625" style="4" customWidth="1"/>
    <col min="14598" max="14598" width="8.5703125" style="4" customWidth="1"/>
    <col min="14599" max="14599" width="17" style="4" bestFit="1" customWidth="1"/>
    <col min="14600" max="14600" width="16.7109375" style="4" bestFit="1" customWidth="1"/>
    <col min="14601" max="14601" width="18" style="4" bestFit="1" customWidth="1"/>
    <col min="14602" max="14602" width="17.7109375" style="4" bestFit="1" customWidth="1"/>
    <col min="14603" max="14603" width="15.7109375" style="4" customWidth="1"/>
    <col min="14604" max="14604" width="16.28515625" style="4" customWidth="1"/>
    <col min="14605" max="14605" width="15.140625" style="4" customWidth="1"/>
    <col min="14606" max="14606" width="14.28515625" style="4" customWidth="1"/>
    <col min="14607" max="14607" width="14.5703125" style="4" bestFit="1" customWidth="1"/>
    <col min="14608" max="14848" width="11.42578125" style="4"/>
    <col min="14849" max="14849" width="4.7109375" style="4" customWidth="1"/>
    <col min="14850" max="14850" width="31.42578125" style="4" customWidth="1"/>
    <col min="14851" max="14852" width="14" style="4" customWidth="1"/>
    <col min="14853" max="14853" width="8.140625" style="4" customWidth="1"/>
    <col min="14854" max="14854" width="8.5703125" style="4" customWidth="1"/>
    <col min="14855" max="14855" width="17" style="4" bestFit="1" customWidth="1"/>
    <col min="14856" max="14856" width="16.7109375" style="4" bestFit="1" customWidth="1"/>
    <col min="14857" max="14857" width="18" style="4" bestFit="1" customWidth="1"/>
    <col min="14858" max="14858" width="17.7109375" style="4" bestFit="1" customWidth="1"/>
    <col min="14859" max="14859" width="15.7109375" style="4" customWidth="1"/>
    <col min="14860" max="14860" width="16.28515625" style="4" customWidth="1"/>
    <col min="14861" max="14861" width="15.140625" style="4" customWidth="1"/>
    <col min="14862" max="14862" width="14.28515625" style="4" customWidth="1"/>
    <col min="14863" max="14863" width="14.5703125" style="4" bestFit="1" customWidth="1"/>
    <col min="14864" max="15104" width="11.42578125" style="4"/>
    <col min="15105" max="15105" width="4.7109375" style="4" customWidth="1"/>
    <col min="15106" max="15106" width="31.42578125" style="4" customWidth="1"/>
    <col min="15107" max="15108" width="14" style="4" customWidth="1"/>
    <col min="15109" max="15109" width="8.140625" style="4" customWidth="1"/>
    <col min="15110" max="15110" width="8.5703125" style="4" customWidth="1"/>
    <col min="15111" max="15111" width="17" style="4" bestFit="1" customWidth="1"/>
    <col min="15112" max="15112" width="16.7109375" style="4" bestFit="1" customWidth="1"/>
    <col min="15113" max="15113" width="18" style="4" bestFit="1" customWidth="1"/>
    <col min="15114" max="15114" width="17.7109375" style="4" bestFit="1" customWidth="1"/>
    <col min="15115" max="15115" width="15.7109375" style="4" customWidth="1"/>
    <col min="15116" max="15116" width="16.28515625" style="4" customWidth="1"/>
    <col min="15117" max="15117" width="15.140625" style="4" customWidth="1"/>
    <col min="15118" max="15118" width="14.28515625" style="4" customWidth="1"/>
    <col min="15119" max="15119" width="14.5703125" style="4" bestFit="1" customWidth="1"/>
    <col min="15120" max="15360" width="11.42578125" style="4"/>
    <col min="15361" max="15361" width="4.7109375" style="4" customWidth="1"/>
    <col min="15362" max="15362" width="31.42578125" style="4" customWidth="1"/>
    <col min="15363" max="15364" width="14" style="4" customWidth="1"/>
    <col min="15365" max="15365" width="8.140625" style="4" customWidth="1"/>
    <col min="15366" max="15366" width="8.5703125" style="4" customWidth="1"/>
    <col min="15367" max="15367" width="17" style="4" bestFit="1" customWidth="1"/>
    <col min="15368" max="15368" width="16.7109375" style="4" bestFit="1" customWidth="1"/>
    <col min="15369" max="15369" width="18" style="4" bestFit="1" customWidth="1"/>
    <col min="15370" max="15370" width="17.7109375" style="4" bestFit="1" customWidth="1"/>
    <col min="15371" max="15371" width="15.7109375" style="4" customWidth="1"/>
    <col min="15372" max="15372" width="16.28515625" style="4" customWidth="1"/>
    <col min="15373" max="15373" width="15.140625" style="4" customWidth="1"/>
    <col min="15374" max="15374" width="14.28515625" style="4" customWidth="1"/>
    <col min="15375" max="15375" width="14.5703125" style="4" bestFit="1" customWidth="1"/>
    <col min="15376" max="15616" width="11.42578125" style="4"/>
    <col min="15617" max="15617" width="4.7109375" style="4" customWidth="1"/>
    <col min="15618" max="15618" width="31.42578125" style="4" customWidth="1"/>
    <col min="15619" max="15620" width="14" style="4" customWidth="1"/>
    <col min="15621" max="15621" width="8.140625" style="4" customWidth="1"/>
    <col min="15622" max="15622" width="8.5703125" style="4" customWidth="1"/>
    <col min="15623" max="15623" width="17" style="4" bestFit="1" customWidth="1"/>
    <col min="15624" max="15624" width="16.7109375" style="4" bestFit="1" customWidth="1"/>
    <col min="15625" max="15625" width="18" style="4" bestFit="1" customWidth="1"/>
    <col min="15626" max="15626" width="17.7109375" style="4" bestFit="1" customWidth="1"/>
    <col min="15627" max="15627" width="15.7109375" style="4" customWidth="1"/>
    <col min="15628" max="15628" width="16.28515625" style="4" customWidth="1"/>
    <col min="15629" max="15629" width="15.140625" style="4" customWidth="1"/>
    <col min="15630" max="15630" width="14.28515625" style="4" customWidth="1"/>
    <col min="15631" max="15631" width="14.5703125" style="4" bestFit="1" customWidth="1"/>
    <col min="15632" max="15872" width="11.42578125" style="4"/>
    <col min="15873" max="15873" width="4.7109375" style="4" customWidth="1"/>
    <col min="15874" max="15874" width="31.42578125" style="4" customWidth="1"/>
    <col min="15875" max="15876" width="14" style="4" customWidth="1"/>
    <col min="15877" max="15877" width="8.140625" style="4" customWidth="1"/>
    <col min="15878" max="15878" width="8.5703125" style="4" customWidth="1"/>
    <col min="15879" max="15879" width="17" style="4" bestFit="1" customWidth="1"/>
    <col min="15880" max="15880" width="16.7109375" style="4" bestFit="1" customWidth="1"/>
    <col min="15881" max="15881" width="18" style="4" bestFit="1" customWidth="1"/>
    <col min="15882" max="15882" width="17.7109375" style="4" bestFit="1" customWidth="1"/>
    <col min="15883" max="15883" width="15.7109375" style="4" customWidth="1"/>
    <col min="15884" max="15884" width="16.28515625" style="4" customWidth="1"/>
    <col min="15885" max="15885" width="15.140625" style="4" customWidth="1"/>
    <col min="15886" max="15886" width="14.28515625" style="4" customWidth="1"/>
    <col min="15887" max="15887" width="14.5703125" style="4" bestFit="1" customWidth="1"/>
    <col min="15888" max="16128" width="11.42578125" style="4"/>
    <col min="16129" max="16129" width="4.7109375" style="4" customWidth="1"/>
    <col min="16130" max="16130" width="31.42578125" style="4" customWidth="1"/>
    <col min="16131" max="16132" width="14" style="4" customWidth="1"/>
    <col min="16133" max="16133" width="8.140625" style="4" customWidth="1"/>
    <col min="16134" max="16134" width="8.5703125" style="4" customWidth="1"/>
    <col min="16135" max="16135" width="17" style="4" bestFit="1" customWidth="1"/>
    <col min="16136" max="16136" width="16.7109375" style="4" bestFit="1" customWidth="1"/>
    <col min="16137" max="16137" width="18" style="4" bestFit="1" customWidth="1"/>
    <col min="16138" max="16138" width="17.7109375" style="4" bestFit="1" customWidth="1"/>
    <col min="16139" max="16139" width="15.7109375" style="4" customWidth="1"/>
    <col min="16140" max="16140" width="16.28515625" style="4" customWidth="1"/>
    <col min="16141" max="16141" width="15.140625" style="4" customWidth="1"/>
    <col min="16142" max="16142" width="14.28515625" style="4" customWidth="1"/>
    <col min="16143" max="16143" width="14.5703125" style="4" bestFit="1" customWidth="1"/>
    <col min="16144" max="16384" width="11.42578125" style="4"/>
  </cols>
  <sheetData>
    <row r="2" spans="1:15" x14ac:dyDescent="0.2">
      <c r="A2" s="1" t="s">
        <v>0</v>
      </c>
      <c r="B2" s="1"/>
      <c r="C2" s="2"/>
      <c r="D2" s="2"/>
      <c r="E2" s="2"/>
      <c r="F2" s="3"/>
    </row>
    <row r="3" spans="1:15" x14ac:dyDescent="0.2">
      <c r="A3" s="5" t="s">
        <v>1</v>
      </c>
      <c r="B3" s="5"/>
      <c r="C3" s="2"/>
      <c r="D3" s="2"/>
      <c r="E3" s="2"/>
    </row>
    <row r="4" spans="1:15" x14ac:dyDescent="0.2">
      <c r="A4" s="6" t="s">
        <v>2</v>
      </c>
      <c r="B4" s="5"/>
      <c r="C4" s="2"/>
      <c r="D4" s="2"/>
      <c r="E4" s="2"/>
      <c r="H4" s="2"/>
      <c r="N4" s="7"/>
    </row>
    <row r="5" spans="1:15" ht="13.5" customHeight="1" x14ac:dyDescent="0.2">
      <c r="A5" s="8" t="s">
        <v>3</v>
      </c>
      <c r="B5" s="8"/>
      <c r="C5" s="9" t="s">
        <v>4</v>
      </c>
      <c r="D5" s="9" t="s">
        <v>4</v>
      </c>
      <c r="E5" s="62" t="s">
        <v>5</v>
      </c>
      <c r="F5" s="62"/>
      <c r="G5" s="9" t="s">
        <v>6</v>
      </c>
      <c r="H5" s="10" t="s">
        <v>7</v>
      </c>
      <c r="I5" s="10" t="s">
        <v>8</v>
      </c>
      <c r="J5" s="9" t="s">
        <v>9</v>
      </c>
      <c r="K5" s="9" t="s">
        <v>10</v>
      </c>
      <c r="L5" s="9" t="s">
        <v>10</v>
      </c>
      <c r="M5" s="9" t="s">
        <v>10</v>
      </c>
      <c r="N5" s="9" t="s">
        <v>10</v>
      </c>
      <c r="O5" s="3"/>
    </row>
    <row r="6" spans="1:15" x14ac:dyDescent="0.2">
      <c r="C6" s="11" t="s">
        <v>11</v>
      </c>
      <c r="D6" s="12" t="s">
        <v>12</v>
      </c>
      <c r="E6" s="12" t="s">
        <v>13</v>
      </c>
      <c r="F6" s="12" t="s">
        <v>14</v>
      </c>
      <c r="G6" s="11" t="s">
        <v>15</v>
      </c>
      <c r="H6" s="11" t="s">
        <v>16</v>
      </c>
      <c r="I6" s="12" t="s">
        <v>17</v>
      </c>
      <c r="J6" s="12" t="s">
        <v>18</v>
      </c>
      <c r="K6" s="12" t="s">
        <v>19</v>
      </c>
      <c r="L6" s="12" t="s">
        <v>20</v>
      </c>
      <c r="M6" s="13" t="s">
        <v>21</v>
      </c>
      <c r="N6" s="14" t="s">
        <v>22</v>
      </c>
      <c r="O6" s="3"/>
    </row>
    <row r="7" spans="1:15" x14ac:dyDescent="0.2">
      <c r="A7" s="7"/>
      <c r="B7" s="7"/>
      <c r="C7" s="7"/>
      <c r="D7" s="7"/>
      <c r="E7" s="7"/>
      <c r="F7" s="7"/>
      <c r="G7" s="15" t="s">
        <v>23</v>
      </c>
      <c r="H7" s="15" t="s">
        <v>11</v>
      </c>
      <c r="I7" s="15" t="s">
        <v>23</v>
      </c>
      <c r="J7" s="16"/>
      <c r="K7" s="17"/>
      <c r="L7" s="17"/>
      <c r="M7" s="17"/>
      <c r="N7" s="17"/>
    </row>
    <row r="8" spans="1:15" x14ac:dyDescent="0.2">
      <c r="G8" s="18"/>
      <c r="H8" s="11"/>
      <c r="I8" s="18"/>
      <c r="J8" s="19"/>
    </row>
    <row r="9" spans="1:15" x14ac:dyDescent="0.2">
      <c r="A9" s="1" t="s">
        <v>24</v>
      </c>
      <c r="G9" s="18"/>
      <c r="I9" s="20"/>
      <c r="J9" s="19"/>
    </row>
    <row r="10" spans="1:15" x14ac:dyDescent="0.2">
      <c r="A10" s="20">
        <v>1</v>
      </c>
      <c r="B10" s="21" t="s">
        <v>25</v>
      </c>
      <c r="C10" s="4">
        <v>1889867</v>
      </c>
      <c r="D10" s="4">
        <v>2670202</v>
      </c>
      <c r="E10" s="22">
        <v>1.1200000000000001</v>
      </c>
      <c r="F10" s="22">
        <v>0.5</v>
      </c>
      <c r="G10" s="4">
        <v>3542490</v>
      </c>
      <c r="H10" s="4">
        <f t="shared" ref="H10:H37" si="0">+K10+L10+M10+N10</f>
        <v>3660340</v>
      </c>
      <c r="I10" s="20">
        <f t="shared" ref="I10:I37" si="1">H10-G10</f>
        <v>117850</v>
      </c>
      <c r="J10" s="20">
        <v>741</v>
      </c>
      <c r="K10" s="4">
        <v>0</v>
      </c>
      <c r="L10" s="4">
        <v>1652623</v>
      </c>
      <c r="M10" s="4">
        <v>0</v>
      </c>
      <c r="N10" s="20">
        <v>2007717</v>
      </c>
    </row>
    <row r="11" spans="1:15" x14ac:dyDescent="0.2">
      <c r="A11" s="20">
        <v>2</v>
      </c>
      <c r="B11" s="23" t="s">
        <v>26</v>
      </c>
      <c r="C11" s="20">
        <v>12921238</v>
      </c>
      <c r="D11" s="20">
        <v>23125060</v>
      </c>
      <c r="E11" s="22">
        <v>2.2999999999999998</v>
      </c>
      <c r="F11" s="22">
        <v>0.56000000000000005</v>
      </c>
      <c r="G11" s="20">
        <v>53732881</v>
      </c>
      <c r="H11" s="20">
        <f t="shared" si="0"/>
        <v>67640294</v>
      </c>
      <c r="I11" s="20">
        <f t="shared" si="1"/>
        <v>13907413</v>
      </c>
      <c r="J11" s="20">
        <v>3053414</v>
      </c>
      <c r="K11" s="20">
        <v>0</v>
      </c>
      <c r="L11" s="20">
        <v>40991873</v>
      </c>
      <c r="M11" s="20">
        <v>0</v>
      </c>
      <c r="N11" s="20">
        <v>26648421</v>
      </c>
    </row>
    <row r="12" spans="1:15" s="20" customFormat="1" x14ac:dyDescent="0.2">
      <c r="A12" s="20">
        <v>3</v>
      </c>
      <c r="B12" s="23" t="s">
        <v>27</v>
      </c>
      <c r="C12" s="4">
        <v>15855805</v>
      </c>
      <c r="D12" s="4">
        <v>28922079</v>
      </c>
      <c r="E12" s="22">
        <v>7.76</v>
      </c>
      <c r="F12" s="22">
        <v>0.55000000000000004</v>
      </c>
      <c r="G12" s="4">
        <v>224563695</v>
      </c>
      <c r="H12" s="4">
        <f t="shared" si="0"/>
        <v>235570539</v>
      </c>
      <c r="I12" s="20">
        <f t="shared" si="1"/>
        <v>11006844</v>
      </c>
      <c r="J12" s="20">
        <v>16019379</v>
      </c>
      <c r="K12" s="4">
        <v>185754500</v>
      </c>
      <c r="L12" s="4">
        <v>22953390</v>
      </c>
      <c r="M12" s="4">
        <v>0</v>
      </c>
      <c r="N12" s="20">
        <v>26862649</v>
      </c>
      <c r="O12" s="4"/>
    </row>
    <row r="13" spans="1:15" x14ac:dyDescent="0.2">
      <c r="A13" s="20">
        <v>4</v>
      </c>
      <c r="B13" s="24" t="s">
        <v>28</v>
      </c>
      <c r="C13" s="20">
        <v>11295170</v>
      </c>
      <c r="D13" s="20">
        <v>15435501</v>
      </c>
      <c r="E13" s="22">
        <v>5.37</v>
      </c>
      <c r="F13" s="22">
        <v>0.73</v>
      </c>
      <c r="G13" s="20">
        <v>95280798</v>
      </c>
      <c r="H13" s="20">
        <f t="shared" si="0"/>
        <v>105721452</v>
      </c>
      <c r="I13" s="20">
        <f t="shared" si="1"/>
        <v>10440654</v>
      </c>
      <c r="J13" s="20">
        <v>663561</v>
      </c>
      <c r="K13" s="20">
        <v>45182402</v>
      </c>
      <c r="L13" s="20">
        <v>39174083</v>
      </c>
      <c r="M13" s="20">
        <v>0</v>
      </c>
      <c r="N13" s="20">
        <v>21364967</v>
      </c>
    </row>
    <row r="14" spans="1:15" x14ac:dyDescent="0.2">
      <c r="A14" s="20">
        <v>5</v>
      </c>
      <c r="B14" s="24" t="s">
        <v>29</v>
      </c>
      <c r="C14" s="20">
        <v>83121037</v>
      </c>
      <c r="D14" s="20">
        <v>183932695</v>
      </c>
      <c r="E14" s="22">
        <v>8.42</v>
      </c>
      <c r="F14" s="22">
        <v>0.43</v>
      </c>
      <c r="G14" s="20">
        <v>1572520993</v>
      </c>
      <c r="H14" s="20">
        <f t="shared" si="0"/>
        <v>1636530502</v>
      </c>
      <c r="I14" s="20">
        <f t="shared" si="1"/>
        <v>64009509</v>
      </c>
      <c r="J14" s="20">
        <v>64322382</v>
      </c>
      <c r="K14" s="20">
        <v>1416059795</v>
      </c>
      <c r="L14" s="20">
        <v>74372720</v>
      </c>
      <c r="M14" s="20">
        <v>0</v>
      </c>
      <c r="N14" s="20">
        <v>146097987</v>
      </c>
    </row>
    <row r="15" spans="1:15" x14ac:dyDescent="0.2">
      <c r="A15" s="20">
        <v>6</v>
      </c>
      <c r="B15" s="21" t="s">
        <v>30</v>
      </c>
      <c r="C15" s="4">
        <v>3166342</v>
      </c>
      <c r="D15" s="4">
        <v>22908331</v>
      </c>
      <c r="E15" s="22">
        <v>2.31</v>
      </c>
      <c r="F15" s="22">
        <v>0.14000000000000001</v>
      </c>
      <c r="G15" s="4">
        <v>52923201</v>
      </c>
      <c r="H15" s="4">
        <f t="shared" si="0"/>
        <v>73167041</v>
      </c>
      <c r="I15" s="20">
        <f t="shared" si="1"/>
        <v>20243840</v>
      </c>
      <c r="J15" s="20">
        <v>2436321</v>
      </c>
      <c r="K15" s="4">
        <v>48278705</v>
      </c>
      <c r="L15" s="4">
        <v>181241</v>
      </c>
      <c r="M15" s="4">
        <v>1296913</v>
      </c>
      <c r="N15" s="20">
        <v>23410182</v>
      </c>
    </row>
    <row r="16" spans="1:15" s="20" customFormat="1" x14ac:dyDescent="0.2">
      <c r="A16" s="20">
        <v>7</v>
      </c>
      <c r="B16" s="23" t="s">
        <v>31</v>
      </c>
      <c r="C16" s="20">
        <v>17054197</v>
      </c>
      <c r="D16" s="20">
        <v>23315847</v>
      </c>
      <c r="E16" s="22">
        <v>2.16</v>
      </c>
      <c r="F16" s="22">
        <v>0.73</v>
      </c>
      <c r="G16" s="20">
        <v>50398230</v>
      </c>
      <c r="H16" s="20">
        <f t="shared" si="0"/>
        <v>66493508</v>
      </c>
      <c r="I16" s="20">
        <f t="shared" si="1"/>
        <v>16095278</v>
      </c>
      <c r="J16" s="20">
        <v>247899</v>
      </c>
      <c r="K16" s="20">
        <v>0</v>
      </c>
      <c r="L16" s="20">
        <v>33344033</v>
      </c>
      <c r="M16" s="20">
        <v>0</v>
      </c>
      <c r="N16" s="20">
        <v>33149475</v>
      </c>
    </row>
    <row r="17" spans="1:15" x14ac:dyDescent="0.2">
      <c r="A17" s="20">
        <v>8</v>
      </c>
      <c r="B17" s="23" t="s">
        <v>32</v>
      </c>
      <c r="C17" s="20">
        <v>47902572</v>
      </c>
      <c r="D17" s="20">
        <v>96693395</v>
      </c>
      <c r="E17" s="22">
        <v>8.8699999999999992</v>
      </c>
      <c r="F17" s="22">
        <v>0.17</v>
      </c>
      <c r="G17" s="20">
        <v>958323372</v>
      </c>
      <c r="H17" s="20">
        <f t="shared" si="0"/>
        <v>983239273</v>
      </c>
      <c r="I17" s="20">
        <f t="shared" si="1"/>
        <v>24915901</v>
      </c>
      <c r="J17" s="20">
        <v>9167350</v>
      </c>
      <c r="K17" s="20">
        <v>773914076</v>
      </c>
      <c r="L17" s="20">
        <v>122806810</v>
      </c>
      <c r="M17" s="20">
        <v>1923653</v>
      </c>
      <c r="N17" s="20">
        <v>84594734</v>
      </c>
    </row>
    <row r="18" spans="1:15" s="25" customFormat="1" x14ac:dyDescent="0.2">
      <c r="A18" s="20">
        <v>9</v>
      </c>
      <c r="B18" s="24" t="s">
        <v>33</v>
      </c>
      <c r="C18" s="20">
        <v>1889867</v>
      </c>
      <c r="D18" s="20">
        <v>3037503</v>
      </c>
      <c r="E18" s="22">
        <v>0.55000000000000004</v>
      </c>
      <c r="F18" s="22">
        <v>0.12</v>
      </c>
      <c r="G18" s="20">
        <v>3210872</v>
      </c>
      <c r="H18" s="20">
        <f t="shared" si="0"/>
        <v>4352760</v>
      </c>
      <c r="I18" s="20">
        <f t="shared" si="1"/>
        <v>1141888</v>
      </c>
      <c r="J18" s="20">
        <v>19621</v>
      </c>
      <c r="K18" s="20">
        <v>0</v>
      </c>
      <c r="L18" s="20">
        <v>1321005</v>
      </c>
      <c r="M18" s="20">
        <v>0</v>
      </c>
      <c r="N18" s="20">
        <v>3031755</v>
      </c>
      <c r="O18" s="4"/>
    </row>
    <row r="19" spans="1:15" x14ac:dyDescent="0.2">
      <c r="A19" s="20">
        <v>10</v>
      </c>
      <c r="B19" s="24" t="s">
        <v>34</v>
      </c>
      <c r="C19" s="20">
        <v>14270649</v>
      </c>
      <c r="D19" s="20">
        <v>78714766</v>
      </c>
      <c r="E19" s="22">
        <v>3.63</v>
      </c>
      <c r="F19" s="22">
        <v>0.04</v>
      </c>
      <c r="G19" s="20">
        <v>296227841</v>
      </c>
      <c r="H19" s="20">
        <f t="shared" si="0"/>
        <v>351900529</v>
      </c>
      <c r="I19" s="20">
        <f t="shared" si="1"/>
        <v>55672688</v>
      </c>
      <c r="J19" s="20">
        <v>9117577</v>
      </c>
      <c r="K19" s="20">
        <v>278761357</v>
      </c>
      <c r="L19" s="20">
        <v>3090598</v>
      </c>
      <c r="M19" s="20">
        <v>105237</v>
      </c>
      <c r="N19" s="20">
        <v>69943337</v>
      </c>
    </row>
    <row r="20" spans="1:15" x14ac:dyDescent="0.2">
      <c r="A20" s="20">
        <v>11</v>
      </c>
      <c r="B20" s="24" t="s">
        <v>35</v>
      </c>
      <c r="C20" s="20">
        <v>184593555</v>
      </c>
      <c r="D20" s="20">
        <v>281428070</v>
      </c>
      <c r="E20" s="22">
        <v>8.19</v>
      </c>
      <c r="F20" s="22">
        <v>0.66</v>
      </c>
      <c r="G20" s="20">
        <v>2435490837</v>
      </c>
      <c r="H20" s="20">
        <f t="shared" si="0"/>
        <v>2502222947</v>
      </c>
      <c r="I20" s="20">
        <f t="shared" si="1"/>
        <v>66732110</v>
      </c>
      <c r="J20" s="20">
        <v>99034105</v>
      </c>
      <c r="K20" s="20">
        <v>2041600454</v>
      </c>
      <c r="L20" s="20">
        <v>197944570</v>
      </c>
      <c r="M20" s="20">
        <v>302643</v>
      </c>
      <c r="N20" s="20">
        <v>262375280</v>
      </c>
    </row>
    <row r="21" spans="1:15" x14ac:dyDescent="0.2">
      <c r="A21" s="20">
        <v>12</v>
      </c>
      <c r="B21" s="21" t="s">
        <v>36</v>
      </c>
      <c r="C21" s="4">
        <v>84340368</v>
      </c>
      <c r="D21" s="4">
        <v>109904552</v>
      </c>
      <c r="E21" s="22">
        <v>15.35</v>
      </c>
      <c r="F21" s="22">
        <v>0.12</v>
      </c>
      <c r="G21" s="4">
        <v>1757439818</v>
      </c>
      <c r="H21" s="4">
        <f t="shared" si="0"/>
        <v>1778864719</v>
      </c>
      <c r="I21" s="20">
        <f t="shared" si="1"/>
        <v>21424901</v>
      </c>
      <c r="J21" s="20">
        <v>2928368</v>
      </c>
      <c r="K21" s="4">
        <v>1670265459</v>
      </c>
      <c r="L21" s="4">
        <v>2833991</v>
      </c>
      <c r="M21" s="4">
        <v>0</v>
      </c>
      <c r="N21" s="20">
        <v>105765269</v>
      </c>
    </row>
    <row r="22" spans="1:15" x14ac:dyDescent="0.2">
      <c r="A22" s="20">
        <v>13</v>
      </c>
      <c r="B22" s="21" t="s">
        <v>37</v>
      </c>
      <c r="C22" s="4">
        <v>61805976</v>
      </c>
      <c r="D22" s="4">
        <v>117330844</v>
      </c>
      <c r="E22" s="22">
        <v>10.28</v>
      </c>
      <c r="F22" s="22">
        <v>0.19</v>
      </c>
      <c r="G22" s="4">
        <v>1282399093</v>
      </c>
      <c r="H22" s="4">
        <f t="shared" si="0"/>
        <v>1311642039</v>
      </c>
      <c r="I22" s="20">
        <f t="shared" si="1"/>
        <v>29242946</v>
      </c>
      <c r="J22" s="20">
        <v>8856061</v>
      </c>
      <c r="K22" s="4">
        <v>1160790987</v>
      </c>
      <c r="L22" s="4">
        <v>60278333</v>
      </c>
      <c r="M22" s="4">
        <v>0</v>
      </c>
      <c r="N22" s="20">
        <v>90572719</v>
      </c>
    </row>
    <row r="23" spans="1:15" x14ac:dyDescent="0.2">
      <c r="A23" s="20">
        <v>14</v>
      </c>
      <c r="B23" s="23" t="s">
        <v>38</v>
      </c>
      <c r="C23" s="20">
        <v>26676221</v>
      </c>
      <c r="D23" s="20">
        <v>53663017</v>
      </c>
      <c r="E23" s="22">
        <v>8.69</v>
      </c>
      <c r="F23" s="22">
        <v>0.3</v>
      </c>
      <c r="G23" s="20">
        <v>502524011</v>
      </c>
      <c r="H23" s="20">
        <f t="shared" si="0"/>
        <v>517963111</v>
      </c>
      <c r="I23" s="20">
        <f t="shared" si="1"/>
        <v>15439100</v>
      </c>
      <c r="J23" s="20">
        <v>11558398</v>
      </c>
      <c r="K23" s="20">
        <v>406126073</v>
      </c>
      <c r="L23" s="20">
        <v>70343197</v>
      </c>
      <c r="M23" s="20">
        <v>0</v>
      </c>
      <c r="N23" s="20">
        <v>41493841</v>
      </c>
    </row>
    <row r="24" spans="1:15" s="2" customFormat="1" x14ac:dyDescent="0.2">
      <c r="A24" s="20">
        <v>15</v>
      </c>
      <c r="B24" s="24" t="s">
        <v>39</v>
      </c>
      <c r="C24" s="20">
        <v>31053213</v>
      </c>
      <c r="D24" s="20">
        <v>50971391</v>
      </c>
      <c r="E24" s="22">
        <v>10.6</v>
      </c>
      <c r="F24" s="22">
        <v>0.61</v>
      </c>
      <c r="G24" s="20">
        <v>650245615</v>
      </c>
      <c r="H24" s="20">
        <f t="shared" si="0"/>
        <v>655565954</v>
      </c>
      <c r="I24" s="20">
        <f t="shared" si="1"/>
        <v>5320339</v>
      </c>
      <c r="J24" s="20">
        <v>23182232</v>
      </c>
      <c r="K24" s="20">
        <v>467387506</v>
      </c>
      <c r="L24" s="20">
        <v>144356278</v>
      </c>
      <c r="M24" s="20">
        <v>0</v>
      </c>
      <c r="N24" s="20">
        <v>43822170</v>
      </c>
      <c r="O24" s="4"/>
    </row>
    <row r="25" spans="1:15" s="2" customFormat="1" x14ac:dyDescent="0.2">
      <c r="A25" s="20">
        <v>16</v>
      </c>
      <c r="B25" s="24" t="s">
        <v>40</v>
      </c>
      <c r="C25" s="20">
        <v>1889867</v>
      </c>
      <c r="D25" s="20">
        <v>3260490</v>
      </c>
      <c r="E25" s="22">
        <v>0.51</v>
      </c>
      <c r="F25" s="22">
        <v>0.05</v>
      </c>
      <c r="G25" s="20">
        <v>3388863</v>
      </c>
      <c r="H25" s="20">
        <f t="shared" si="0"/>
        <v>3811227</v>
      </c>
      <c r="I25" s="20">
        <f t="shared" si="1"/>
        <v>422364</v>
      </c>
      <c r="J25" s="20">
        <v>942268</v>
      </c>
      <c r="K25" s="20">
        <v>0</v>
      </c>
      <c r="L25" s="20">
        <v>1498996</v>
      </c>
      <c r="M25" s="20">
        <v>0</v>
      </c>
      <c r="N25" s="20">
        <v>2312231</v>
      </c>
      <c r="O25" s="4"/>
    </row>
    <row r="26" spans="1:15" s="2" customFormat="1" x14ac:dyDescent="0.2">
      <c r="A26" s="20">
        <v>17</v>
      </c>
      <c r="B26" s="24" t="s">
        <v>41</v>
      </c>
      <c r="C26" s="20">
        <v>25056575</v>
      </c>
      <c r="D26" s="20">
        <v>80421278</v>
      </c>
      <c r="E26" s="22">
        <v>2.82</v>
      </c>
      <c r="F26" s="22">
        <v>0.25</v>
      </c>
      <c r="G26" s="20">
        <v>336842419</v>
      </c>
      <c r="H26" s="20">
        <f t="shared" si="0"/>
        <v>397188960</v>
      </c>
      <c r="I26" s="20">
        <f t="shared" si="1"/>
        <v>60346541</v>
      </c>
      <c r="J26" s="20">
        <v>1019087</v>
      </c>
      <c r="K26" s="20">
        <v>107765101</v>
      </c>
      <c r="L26" s="20">
        <v>202531018</v>
      </c>
      <c r="M26" s="20">
        <v>2084896</v>
      </c>
      <c r="N26" s="20">
        <v>84807945</v>
      </c>
      <c r="O26" s="4"/>
    </row>
    <row r="27" spans="1:15" s="2" customFormat="1" x14ac:dyDescent="0.2">
      <c r="A27" s="20">
        <v>18</v>
      </c>
      <c r="B27" s="21" t="s">
        <v>42</v>
      </c>
      <c r="C27" s="4">
        <v>19447402</v>
      </c>
      <c r="D27" s="4">
        <v>67986452</v>
      </c>
      <c r="E27" s="22">
        <v>2.58</v>
      </c>
      <c r="F27" s="22">
        <v>0.28999999999999998</v>
      </c>
      <c r="G27" s="4">
        <v>244884127</v>
      </c>
      <c r="H27" s="4">
        <f t="shared" si="0"/>
        <v>274709137</v>
      </c>
      <c r="I27" s="20">
        <f t="shared" si="1"/>
        <v>29825010</v>
      </c>
      <c r="J27" s="20">
        <v>10639152</v>
      </c>
      <c r="K27" s="4">
        <v>87659541</v>
      </c>
      <c r="L27" s="4">
        <v>135010550</v>
      </c>
      <c r="M27" s="4">
        <v>2919913</v>
      </c>
      <c r="N27" s="20">
        <v>49119133</v>
      </c>
      <c r="O27" s="4"/>
    </row>
    <row r="28" spans="1:15" s="20" customFormat="1" x14ac:dyDescent="0.2">
      <c r="A28" s="20">
        <v>19</v>
      </c>
      <c r="B28" s="21" t="s">
        <v>43</v>
      </c>
      <c r="C28" s="4">
        <v>1889867</v>
      </c>
      <c r="D28" s="4">
        <v>7535382</v>
      </c>
      <c r="E28" s="22">
        <v>0.38</v>
      </c>
      <c r="F28" s="22">
        <v>0.12</v>
      </c>
      <c r="G28" s="4">
        <v>3852340</v>
      </c>
      <c r="H28" s="4">
        <f t="shared" si="0"/>
        <v>9662212</v>
      </c>
      <c r="I28" s="20">
        <f t="shared" si="1"/>
        <v>5809872</v>
      </c>
      <c r="J28" s="20">
        <v>60855</v>
      </c>
      <c r="K28" s="4">
        <v>0</v>
      </c>
      <c r="L28" s="4">
        <v>1962473</v>
      </c>
      <c r="M28" s="4">
        <v>0</v>
      </c>
      <c r="N28" s="20">
        <v>7699739</v>
      </c>
    </row>
    <row r="29" spans="1:15" s="20" customFormat="1" x14ac:dyDescent="0.2">
      <c r="A29" s="20">
        <v>20</v>
      </c>
      <c r="B29" s="23" t="s">
        <v>44</v>
      </c>
      <c r="C29" s="20">
        <v>1889867</v>
      </c>
      <c r="D29" s="20">
        <v>2060829</v>
      </c>
      <c r="E29" s="22">
        <v>15.33</v>
      </c>
      <c r="F29" s="22">
        <v>0.76</v>
      </c>
      <c r="G29" s="20">
        <v>32330578</v>
      </c>
      <c r="H29" s="20">
        <f t="shared" si="0"/>
        <v>32378689</v>
      </c>
      <c r="I29" s="20">
        <f t="shared" si="1"/>
        <v>48111</v>
      </c>
      <c r="J29" s="20">
        <v>55460</v>
      </c>
      <c r="K29" s="20">
        <v>28694681</v>
      </c>
      <c r="L29" s="20">
        <v>1763267</v>
      </c>
      <c r="M29" s="20">
        <v>0</v>
      </c>
      <c r="N29" s="20">
        <v>1920741</v>
      </c>
    </row>
    <row r="30" spans="1:15" x14ac:dyDescent="0.2">
      <c r="A30" s="20">
        <v>21</v>
      </c>
      <c r="B30" s="21" t="s">
        <v>45</v>
      </c>
      <c r="C30" s="4">
        <v>97454187</v>
      </c>
      <c r="D30" s="4">
        <v>134039214</v>
      </c>
      <c r="E30" s="22">
        <v>13.06</v>
      </c>
      <c r="F30" s="22">
        <v>0.13</v>
      </c>
      <c r="G30" s="4">
        <v>1870322417</v>
      </c>
      <c r="H30" s="4">
        <f t="shared" si="0"/>
        <v>1883137507</v>
      </c>
      <c r="I30" s="20">
        <f t="shared" si="1"/>
        <v>12815090</v>
      </c>
      <c r="J30" s="20">
        <v>1872351</v>
      </c>
      <c r="K30" s="4">
        <v>1642313108</v>
      </c>
      <c r="L30" s="4">
        <v>131719737</v>
      </c>
      <c r="M30" s="4">
        <v>0</v>
      </c>
      <c r="N30" s="20">
        <v>109104662</v>
      </c>
    </row>
    <row r="31" spans="1:15" s="20" customFormat="1" x14ac:dyDescent="0.2">
      <c r="A31" s="20">
        <v>22</v>
      </c>
      <c r="B31" s="23" t="s">
        <v>46</v>
      </c>
      <c r="C31" s="20">
        <v>22376599</v>
      </c>
      <c r="D31" s="20">
        <v>43045207</v>
      </c>
      <c r="E31" s="22">
        <v>10.25</v>
      </c>
      <c r="F31" s="22">
        <v>0.2</v>
      </c>
      <c r="G31" s="20">
        <v>455719888</v>
      </c>
      <c r="H31" s="20">
        <f t="shared" si="0"/>
        <v>477896563</v>
      </c>
      <c r="I31" s="20">
        <f t="shared" si="1"/>
        <v>22176675</v>
      </c>
      <c r="J31" s="20">
        <v>177654</v>
      </c>
      <c r="K31" s="20">
        <v>425367650</v>
      </c>
      <c r="L31" s="20">
        <v>7975639</v>
      </c>
      <c r="M31" s="20">
        <v>0</v>
      </c>
      <c r="N31" s="20">
        <v>44553274</v>
      </c>
    </row>
    <row r="32" spans="1:15" s="20" customFormat="1" x14ac:dyDescent="0.2">
      <c r="A32" s="20">
        <v>23</v>
      </c>
      <c r="B32" s="21" t="s">
        <v>47</v>
      </c>
      <c r="C32" s="4">
        <v>45954902</v>
      </c>
      <c r="D32" s="4">
        <v>95302294</v>
      </c>
      <c r="E32" s="22">
        <v>8.3800000000000008</v>
      </c>
      <c r="F32" s="22">
        <v>0.48</v>
      </c>
      <c r="G32" s="4">
        <v>826418040</v>
      </c>
      <c r="H32" s="4">
        <f t="shared" si="0"/>
        <v>879612101</v>
      </c>
      <c r="I32" s="20">
        <f t="shared" si="1"/>
        <v>53194061</v>
      </c>
      <c r="J32" s="20">
        <v>12678236</v>
      </c>
      <c r="K32" s="4">
        <v>739159730</v>
      </c>
      <c r="L32" s="4">
        <v>45501964</v>
      </c>
      <c r="M32" s="4">
        <v>0</v>
      </c>
      <c r="N32" s="20">
        <v>94950407</v>
      </c>
    </row>
    <row r="33" spans="1:15" x14ac:dyDescent="0.2">
      <c r="A33" s="20">
        <v>24</v>
      </c>
      <c r="B33" s="21" t="s">
        <v>48</v>
      </c>
      <c r="C33" s="4">
        <v>81431938</v>
      </c>
      <c r="D33" s="4">
        <v>91495855</v>
      </c>
      <c r="E33" s="22">
        <v>17.7</v>
      </c>
      <c r="F33" s="22">
        <v>0.46</v>
      </c>
      <c r="G33" s="4">
        <v>1669289954</v>
      </c>
      <c r="H33" s="4">
        <f t="shared" si="0"/>
        <v>1685109582</v>
      </c>
      <c r="I33" s="20">
        <f t="shared" si="1"/>
        <v>15819628</v>
      </c>
      <c r="J33" s="20">
        <v>4172742</v>
      </c>
      <c r="K33" s="4">
        <v>1553660264</v>
      </c>
      <c r="L33" s="4">
        <v>34552696</v>
      </c>
      <c r="M33" s="4">
        <v>0</v>
      </c>
      <c r="N33" s="20">
        <v>96896622</v>
      </c>
    </row>
    <row r="34" spans="1:15" s="20" customFormat="1" x14ac:dyDescent="0.2">
      <c r="A34" s="20">
        <v>25</v>
      </c>
      <c r="B34" s="24" t="s">
        <v>49</v>
      </c>
      <c r="C34" s="20">
        <v>17743608</v>
      </c>
      <c r="D34" s="20">
        <v>26509299</v>
      </c>
      <c r="E34" s="22">
        <v>13.24</v>
      </c>
      <c r="F34" s="22">
        <v>0.28000000000000003</v>
      </c>
      <c r="G34" s="20">
        <v>361655518</v>
      </c>
      <c r="H34" s="20">
        <f t="shared" si="0"/>
        <v>361857061</v>
      </c>
      <c r="I34" s="20">
        <f t="shared" si="1"/>
        <v>201543</v>
      </c>
      <c r="J34" s="20">
        <v>12161118</v>
      </c>
      <c r="K34" s="20">
        <v>343147714</v>
      </c>
      <c r="L34" s="20">
        <v>784298</v>
      </c>
      <c r="M34" s="20">
        <v>1785</v>
      </c>
      <c r="N34" s="20">
        <v>17923264</v>
      </c>
      <c r="O34" s="4"/>
    </row>
    <row r="35" spans="1:15" s="20" customFormat="1" x14ac:dyDescent="0.2">
      <c r="A35" s="20">
        <v>26</v>
      </c>
      <c r="B35" s="24" t="s">
        <v>50</v>
      </c>
      <c r="C35" s="20">
        <v>1889867</v>
      </c>
      <c r="D35" s="20">
        <v>3142512</v>
      </c>
      <c r="E35" s="22">
        <v>0</v>
      </c>
      <c r="F35" s="22">
        <v>0</v>
      </c>
      <c r="G35" s="20">
        <v>1889867</v>
      </c>
      <c r="H35" s="20">
        <f>+K35+L35+M35+N35</f>
        <v>188987</v>
      </c>
      <c r="I35" s="20">
        <f>H35-G35</f>
        <v>-1700880</v>
      </c>
      <c r="J35" s="20">
        <v>2953525</v>
      </c>
      <c r="K35" s="20">
        <v>0</v>
      </c>
      <c r="L35" s="20">
        <v>0</v>
      </c>
      <c r="M35" s="20">
        <v>0</v>
      </c>
      <c r="N35" s="20">
        <v>188987</v>
      </c>
      <c r="O35" s="4"/>
    </row>
    <row r="36" spans="1:15" s="20" customFormat="1" x14ac:dyDescent="0.2">
      <c r="A36" s="20">
        <v>27</v>
      </c>
      <c r="B36" s="21" t="s">
        <v>51</v>
      </c>
      <c r="C36" s="4">
        <v>16902491</v>
      </c>
      <c r="D36" s="4">
        <v>133834230</v>
      </c>
      <c r="E36" s="22">
        <v>0.67</v>
      </c>
      <c r="F36" s="22">
        <v>0.13</v>
      </c>
      <c r="G36" s="4">
        <v>113894017</v>
      </c>
      <c r="H36" s="4">
        <f t="shared" si="0"/>
        <v>167352196</v>
      </c>
      <c r="I36" s="20">
        <f t="shared" si="1"/>
        <v>53458179</v>
      </c>
      <c r="J36" s="20">
        <v>64659784</v>
      </c>
      <c r="K36" s="4">
        <v>0</v>
      </c>
      <c r="L36" s="4">
        <v>97180229</v>
      </c>
      <c r="M36" s="4">
        <v>0</v>
      </c>
      <c r="N36" s="20">
        <v>70171967</v>
      </c>
      <c r="O36" s="4"/>
    </row>
    <row r="37" spans="1:15" x14ac:dyDescent="0.2">
      <c r="A37" s="20">
        <v>28</v>
      </c>
      <c r="B37" s="24" t="s">
        <v>52</v>
      </c>
      <c r="C37" s="20">
        <v>38765117</v>
      </c>
      <c r="D37" s="20">
        <v>83190694</v>
      </c>
      <c r="E37" s="22">
        <v>7.88</v>
      </c>
      <c r="F37" s="22">
        <v>0.2</v>
      </c>
      <c r="G37" s="20">
        <v>721667618</v>
      </c>
      <c r="H37" s="20">
        <f t="shared" si="0"/>
        <v>754415210</v>
      </c>
      <c r="I37" s="20">
        <f t="shared" si="1"/>
        <v>32747592</v>
      </c>
      <c r="J37" s="20">
        <v>6514479</v>
      </c>
      <c r="K37" s="20">
        <v>591361934</v>
      </c>
      <c r="L37" s="20">
        <v>92720239</v>
      </c>
      <c r="M37" s="20">
        <v>137416</v>
      </c>
      <c r="N37" s="20">
        <v>70195621</v>
      </c>
    </row>
    <row r="38" spans="1:15" x14ac:dyDescent="0.2">
      <c r="A38" s="26" t="s">
        <v>53</v>
      </c>
      <c r="B38" s="27"/>
      <c r="C38" s="28">
        <f>SUM(C10:C37)</f>
        <v>970528364</v>
      </c>
      <c r="D38" s="28">
        <f>SUM(D10:D37)</f>
        <v>1863876989</v>
      </c>
      <c r="E38" s="29"/>
      <c r="F38" s="29"/>
      <c r="G38" s="28">
        <f t="shared" ref="G38:N38" si="2">SUM(G10:G37)</f>
        <v>16580979393</v>
      </c>
      <c r="H38" s="28">
        <f t="shared" si="2"/>
        <v>17221854440</v>
      </c>
      <c r="I38" s="28">
        <f t="shared" si="2"/>
        <v>640875047</v>
      </c>
      <c r="J38" s="28">
        <f t="shared" si="2"/>
        <v>368514120</v>
      </c>
      <c r="K38" s="28">
        <f t="shared" si="2"/>
        <v>14013251037</v>
      </c>
      <c r="L38" s="28">
        <f t="shared" si="2"/>
        <v>1568845851</v>
      </c>
      <c r="M38" s="28">
        <f t="shared" si="2"/>
        <v>8772456</v>
      </c>
      <c r="N38" s="28">
        <f t="shared" si="2"/>
        <v>1630985096</v>
      </c>
    </row>
    <row r="39" spans="1:15" x14ac:dyDescent="0.2">
      <c r="A39" s="30"/>
      <c r="B39" s="30"/>
      <c r="E39" s="31"/>
      <c r="F39" s="31"/>
    </row>
    <row r="40" spans="1:15" x14ac:dyDescent="0.2">
      <c r="A40" s="1" t="s">
        <v>54</v>
      </c>
      <c r="B40" s="32"/>
      <c r="E40" s="31"/>
      <c r="F40" s="31"/>
      <c r="H40" s="20"/>
      <c r="I40" s="20"/>
      <c r="N40" s="33"/>
    </row>
    <row r="41" spans="1:15" s="20" customFormat="1" x14ac:dyDescent="0.2">
      <c r="A41" s="20">
        <v>1</v>
      </c>
      <c r="B41" s="23" t="s">
        <v>55</v>
      </c>
      <c r="C41" s="20">
        <v>2519822</v>
      </c>
      <c r="D41" s="20">
        <v>23800041</v>
      </c>
      <c r="E41" s="22">
        <v>1.64</v>
      </c>
      <c r="F41" s="22">
        <v>0.03</v>
      </c>
      <c r="G41" s="20">
        <v>40869431</v>
      </c>
      <c r="H41" s="20">
        <f>+K41+L41+M41+N41</f>
        <v>50381446</v>
      </c>
      <c r="I41" s="20">
        <f>H41-G41</f>
        <v>9512015</v>
      </c>
      <c r="J41" s="20">
        <v>12051576</v>
      </c>
      <c r="K41" s="20">
        <v>38292420</v>
      </c>
      <c r="L41" s="20">
        <v>57189</v>
      </c>
      <c r="M41" s="20">
        <v>0</v>
      </c>
      <c r="N41" s="20">
        <v>12031837</v>
      </c>
      <c r="O41" s="4"/>
    </row>
    <row r="42" spans="1:15" s="20" customFormat="1" x14ac:dyDescent="0.2">
      <c r="B42" s="23"/>
      <c r="C42" s="4"/>
      <c r="D42" s="4"/>
      <c r="E42" s="31"/>
      <c r="F42" s="31"/>
      <c r="G42" s="4"/>
      <c r="J42" s="4"/>
      <c r="K42" s="4"/>
      <c r="L42" s="4"/>
      <c r="M42" s="4"/>
      <c r="N42" s="4"/>
      <c r="O42" s="4"/>
    </row>
    <row r="43" spans="1:15" x14ac:dyDescent="0.2">
      <c r="A43" s="26" t="s">
        <v>56</v>
      </c>
      <c r="B43" s="34"/>
      <c r="C43" s="28">
        <f>SUM(C41)</f>
        <v>2519822</v>
      </c>
      <c r="D43" s="28">
        <f>SUM(D41)</f>
        <v>23800041</v>
      </c>
      <c r="E43" s="29"/>
      <c r="F43" s="29"/>
      <c r="G43" s="28">
        <f t="shared" ref="G43:N43" si="3">SUM(G41)</f>
        <v>40869431</v>
      </c>
      <c r="H43" s="28">
        <f t="shared" si="3"/>
        <v>50381446</v>
      </c>
      <c r="I43" s="28">
        <f t="shared" si="3"/>
        <v>9512015</v>
      </c>
      <c r="J43" s="28">
        <f t="shared" si="3"/>
        <v>12051576</v>
      </c>
      <c r="K43" s="28">
        <f t="shared" si="3"/>
        <v>38292420</v>
      </c>
      <c r="L43" s="28">
        <f t="shared" si="3"/>
        <v>57189</v>
      </c>
      <c r="M43" s="28">
        <f t="shared" si="3"/>
        <v>0</v>
      </c>
      <c r="N43" s="28">
        <f t="shared" si="3"/>
        <v>12031837</v>
      </c>
    </row>
    <row r="44" spans="1:15" ht="13.5" thickBot="1" x14ac:dyDescent="0.25">
      <c r="E44" s="31"/>
      <c r="F44" s="31"/>
      <c r="J44" s="20"/>
      <c r="K44" s="20"/>
      <c r="L44" s="20"/>
      <c r="N44" s="33"/>
    </row>
    <row r="45" spans="1:15" ht="13.5" thickBot="1" x14ac:dyDescent="0.25">
      <c r="A45" s="35" t="s">
        <v>57</v>
      </c>
      <c r="B45" s="36"/>
      <c r="C45" s="37">
        <f>C38+C43</f>
        <v>973048186</v>
      </c>
      <c r="D45" s="37">
        <f>D38+D43</f>
        <v>1887677030</v>
      </c>
      <c r="E45" s="38"/>
      <c r="F45" s="38"/>
      <c r="G45" s="37">
        <f t="shared" ref="G45:N45" si="4">G38+G43</f>
        <v>16621848824</v>
      </c>
      <c r="H45" s="37">
        <f t="shared" si="4"/>
        <v>17272235886</v>
      </c>
      <c r="I45" s="37">
        <f t="shared" si="4"/>
        <v>650387062</v>
      </c>
      <c r="J45" s="37">
        <f t="shared" si="4"/>
        <v>380565696</v>
      </c>
      <c r="K45" s="39">
        <f t="shared" si="4"/>
        <v>14051543457</v>
      </c>
      <c r="L45" s="39">
        <f t="shared" si="4"/>
        <v>1568903040</v>
      </c>
      <c r="M45" s="37">
        <f t="shared" si="4"/>
        <v>8772456</v>
      </c>
      <c r="N45" s="37">
        <f t="shared" si="4"/>
        <v>1643016933</v>
      </c>
    </row>
    <row r="46" spans="1:15" ht="12.75" customHeight="1" x14ac:dyDescent="0.2"/>
    <row r="47" spans="1:15" ht="25.5" customHeight="1" x14ac:dyDescent="0.2">
      <c r="A47" s="40" t="s">
        <v>58</v>
      </c>
      <c r="B47" s="63" t="s">
        <v>59</v>
      </c>
      <c r="C47" s="63"/>
      <c r="D47" s="63"/>
      <c r="E47" s="63"/>
      <c r="F47" s="63"/>
      <c r="G47" s="63"/>
      <c r="H47" s="63"/>
      <c r="I47" s="63"/>
      <c r="J47" s="63"/>
      <c r="K47" s="63"/>
      <c r="L47" s="63"/>
      <c r="M47" s="63"/>
      <c r="N47" s="63"/>
    </row>
    <row r="48" spans="1:15" ht="25.5" customHeight="1" x14ac:dyDescent="0.2">
      <c r="A48" s="40" t="s">
        <v>60</v>
      </c>
      <c r="B48" s="63" t="s">
        <v>61</v>
      </c>
      <c r="C48" s="63"/>
      <c r="D48" s="63"/>
      <c r="E48" s="63"/>
      <c r="F48" s="63"/>
      <c r="G48" s="63"/>
      <c r="H48" s="63"/>
      <c r="I48" s="63"/>
      <c r="J48" s="63"/>
      <c r="K48" s="63"/>
      <c r="L48" s="63"/>
      <c r="M48" s="63"/>
      <c r="N48" s="63"/>
    </row>
    <row r="49" spans="1:14" ht="25.5" customHeight="1" x14ac:dyDescent="0.2">
      <c r="A49" s="33"/>
      <c r="B49" s="63" t="s">
        <v>62</v>
      </c>
      <c r="C49" s="63"/>
      <c r="D49" s="63"/>
      <c r="E49" s="63"/>
      <c r="F49" s="63"/>
      <c r="G49" s="63" t="s">
        <v>63</v>
      </c>
      <c r="H49" s="63"/>
      <c r="I49" s="63"/>
      <c r="J49" s="63"/>
      <c r="K49" s="63"/>
      <c r="L49" s="63"/>
      <c r="M49" s="63"/>
      <c r="N49" s="63"/>
    </row>
    <row r="50" spans="1:14" x14ac:dyDescent="0.2">
      <c r="E50" s="31"/>
      <c r="F50" s="31"/>
    </row>
    <row r="51" spans="1:14" x14ac:dyDescent="0.2">
      <c r="E51" s="31"/>
      <c r="F51" s="31"/>
    </row>
    <row r="52" spans="1:14" x14ac:dyDescent="0.2">
      <c r="A52" s="1" t="s">
        <v>64</v>
      </c>
      <c r="B52" s="41"/>
      <c r="C52" s="42"/>
      <c r="D52" s="42"/>
      <c r="E52" s="42"/>
      <c r="F52" s="42"/>
      <c r="G52" s="42"/>
      <c r="H52" s="42"/>
      <c r="I52" s="42"/>
      <c r="J52" s="42"/>
      <c r="K52" s="42"/>
    </row>
    <row r="53" spans="1:14" x14ac:dyDescent="0.2">
      <c r="A53" s="6" t="s">
        <v>65</v>
      </c>
      <c r="B53" s="5"/>
      <c r="C53" s="2"/>
      <c r="D53" s="2"/>
      <c r="F53" s="42"/>
      <c r="G53" s="42"/>
      <c r="H53" s="42"/>
      <c r="I53" s="42"/>
      <c r="J53" s="42"/>
      <c r="K53" s="42"/>
    </row>
    <row r="54" spans="1:14" x14ac:dyDescent="0.2">
      <c r="A54" s="42"/>
      <c r="B54" s="42"/>
      <c r="C54" s="42"/>
      <c r="D54" s="42"/>
      <c r="E54" s="42"/>
      <c r="F54" s="42"/>
      <c r="G54" s="42"/>
      <c r="H54" s="43"/>
      <c r="I54" s="42"/>
      <c r="J54" s="42"/>
      <c r="K54" s="42"/>
    </row>
    <row r="55" spans="1:14" x14ac:dyDescent="0.2">
      <c r="A55" s="44" t="s">
        <v>66</v>
      </c>
      <c r="B55" s="45"/>
      <c r="C55" s="44"/>
      <c r="D55" s="45"/>
      <c r="E55" s="42"/>
      <c r="F55" s="42"/>
      <c r="G55" s="42"/>
      <c r="H55" s="42"/>
      <c r="I55" s="42"/>
      <c r="J55" s="42"/>
      <c r="K55" s="42"/>
    </row>
    <row r="56" spans="1:14" x14ac:dyDescent="0.2">
      <c r="A56" s="8" t="s">
        <v>3</v>
      </c>
      <c r="B56" s="46"/>
      <c r="C56" s="46"/>
      <c r="D56" s="64" t="s">
        <v>5</v>
      </c>
      <c r="E56" s="62"/>
      <c r="F56" s="47" t="s">
        <v>67</v>
      </c>
      <c r="G56" s="47" t="s">
        <v>10</v>
      </c>
      <c r="H56" s="48" t="s">
        <v>68</v>
      </c>
      <c r="I56" s="47" t="s">
        <v>67</v>
      </c>
      <c r="J56" s="47" t="s">
        <v>10</v>
      </c>
      <c r="K56" s="48" t="s">
        <v>68</v>
      </c>
    </row>
    <row r="57" spans="1:14" x14ac:dyDescent="0.2">
      <c r="A57" s="45"/>
      <c r="B57" s="45"/>
      <c r="C57" s="45"/>
      <c r="D57" s="12" t="s">
        <v>13</v>
      </c>
      <c r="E57" s="12" t="s">
        <v>14</v>
      </c>
      <c r="F57" s="49" t="s">
        <v>69</v>
      </c>
      <c r="G57" s="49" t="s">
        <v>70</v>
      </c>
      <c r="H57" s="49" t="s">
        <v>71</v>
      </c>
      <c r="I57" s="49" t="s">
        <v>72</v>
      </c>
      <c r="J57" s="49" t="s">
        <v>70</v>
      </c>
      <c r="K57" s="49" t="s">
        <v>71</v>
      </c>
    </row>
    <row r="58" spans="1:14" x14ac:dyDescent="0.2">
      <c r="A58" s="50"/>
      <c r="B58" s="50"/>
      <c r="C58" s="50"/>
      <c r="D58" s="50"/>
      <c r="E58" s="50"/>
      <c r="F58" s="51" t="s">
        <v>73</v>
      </c>
      <c r="G58" s="51" t="s">
        <v>74</v>
      </c>
      <c r="H58" s="51" t="s">
        <v>75</v>
      </c>
      <c r="I58" s="51" t="s">
        <v>4</v>
      </c>
      <c r="J58" s="52" t="s">
        <v>76</v>
      </c>
      <c r="K58" s="52" t="s">
        <v>76</v>
      </c>
    </row>
    <row r="59" spans="1:14" x14ac:dyDescent="0.2">
      <c r="A59" s="45"/>
      <c r="B59" s="45"/>
      <c r="C59" s="45"/>
      <c r="D59" s="53"/>
      <c r="E59" s="53"/>
      <c r="F59" s="12"/>
      <c r="G59" s="12"/>
      <c r="H59" s="12"/>
      <c r="I59" s="12"/>
      <c r="J59" s="11"/>
      <c r="K59" s="11"/>
    </row>
    <row r="60" spans="1:14" x14ac:dyDescent="0.2">
      <c r="A60" s="54">
        <v>1</v>
      </c>
      <c r="B60" s="44" t="s">
        <v>77</v>
      </c>
      <c r="C60" s="45"/>
      <c r="D60" s="55">
        <v>1.1399999999999999</v>
      </c>
      <c r="E60" s="56">
        <v>5.0000000000000001E-3</v>
      </c>
      <c r="F60" s="57">
        <v>83638186</v>
      </c>
      <c r="G60" s="57">
        <v>83638186</v>
      </c>
      <c r="H60" s="57">
        <f>G60-F60</f>
        <v>0</v>
      </c>
      <c r="I60" s="57">
        <v>73645605</v>
      </c>
      <c r="J60" s="57">
        <v>73983855</v>
      </c>
      <c r="K60" s="57">
        <f>J60-I60</f>
        <v>338250</v>
      </c>
    </row>
    <row r="61" spans="1:14" x14ac:dyDescent="0.2">
      <c r="A61" s="54">
        <v>2</v>
      </c>
      <c r="B61" s="44" t="s">
        <v>78</v>
      </c>
      <c r="C61" s="45"/>
      <c r="D61" s="55">
        <v>0.4</v>
      </c>
      <c r="E61" s="55">
        <v>0.02</v>
      </c>
      <c r="F61" s="57">
        <v>23297181</v>
      </c>
      <c r="G61" s="57">
        <v>23297181</v>
      </c>
      <c r="H61" s="57">
        <f>G61-F61</f>
        <v>0</v>
      </c>
      <c r="I61" s="57">
        <v>60595355</v>
      </c>
      <c r="J61" s="57">
        <v>61740229</v>
      </c>
      <c r="K61" s="57">
        <f>J61-I61</f>
        <v>1144874</v>
      </c>
    </row>
    <row r="62" spans="1:14" x14ac:dyDescent="0.2">
      <c r="A62" s="45"/>
      <c r="B62" s="45"/>
      <c r="C62" s="45"/>
      <c r="D62" s="53"/>
      <c r="E62" s="53"/>
      <c r="F62" s="57"/>
      <c r="G62" s="57"/>
      <c r="H62" s="57"/>
      <c r="I62" s="57"/>
      <c r="J62" s="57"/>
      <c r="K62" s="57"/>
    </row>
    <row r="63" spans="1:14" x14ac:dyDescent="0.2">
      <c r="A63" s="42"/>
      <c r="B63" s="42"/>
      <c r="C63" s="42"/>
      <c r="D63" s="58"/>
      <c r="E63" s="58"/>
      <c r="F63" s="59"/>
      <c r="G63" s="59"/>
      <c r="H63" s="59"/>
      <c r="I63" s="59"/>
      <c r="J63" s="59"/>
      <c r="K63" s="59"/>
    </row>
    <row r="64" spans="1:14" x14ac:dyDescent="0.2">
      <c r="A64" s="44" t="s">
        <v>79</v>
      </c>
      <c r="B64" s="45"/>
      <c r="C64" s="44"/>
      <c r="D64" s="44"/>
      <c r="E64" s="45"/>
      <c r="F64" s="44"/>
      <c r="G64" s="59"/>
      <c r="H64" s="59"/>
      <c r="I64" s="59"/>
      <c r="J64" s="59"/>
      <c r="K64" s="59"/>
    </row>
    <row r="65" spans="1:11" x14ac:dyDescent="0.2">
      <c r="A65" s="8" t="s">
        <v>3</v>
      </c>
      <c r="B65" s="46"/>
      <c r="C65" s="46"/>
      <c r="D65" s="64" t="s">
        <v>5</v>
      </c>
      <c r="E65" s="62"/>
      <c r="F65" s="10" t="s">
        <v>80</v>
      </c>
      <c r="G65" s="10" t="s">
        <v>80</v>
      </c>
      <c r="H65" s="9" t="s">
        <v>81</v>
      </c>
      <c r="I65" s="9" t="s">
        <v>82</v>
      </c>
      <c r="J65" s="57"/>
      <c r="K65" s="57"/>
    </row>
    <row r="66" spans="1:11" x14ac:dyDescent="0.2">
      <c r="A66" s="45"/>
      <c r="B66" s="45"/>
      <c r="C66" s="45"/>
      <c r="D66" s="12" t="s">
        <v>13</v>
      </c>
      <c r="E66" s="12" t="s">
        <v>14</v>
      </c>
      <c r="F66" s="11" t="s">
        <v>83</v>
      </c>
      <c r="G66" s="11" t="s">
        <v>83</v>
      </c>
      <c r="H66" s="12" t="s">
        <v>84</v>
      </c>
      <c r="I66" s="12" t="s">
        <v>71</v>
      </c>
      <c r="J66" s="57"/>
      <c r="K66" s="57"/>
    </row>
    <row r="67" spans="1:11" x14ac:dyDescent="0.2">
      <c r="A67" s="45"/>
      <c r="B67" s="45"/>
      <c r="C67" s="45"/>
      <c r="D67" s="53"/>
      <c r="E67" s="53"/>
      <c r="F67" s="11" t="s">
        <v>85</v>
      </c>
      <c r="G67" s="12" t="s">
        <v>86</v>
      </c>
      <c r="H67" s="11" t="s">
        <v>87</v>
      </c>
      <c r="I67" s="12" t="s">
        <v>88</v>
      </c>
      <c r="J67" s="57"/>
      <c r="K67" s="57"/>
    </row>
    <row r="68" spans="1:11" x14ac:dyDescent="0.2">
      <c r="A68" s="50"/>
      <c r="B68" s="50"/>
      <c r="C68" s="50"/>
      <c r="D68" s="60"/>
      <c r="E68" s="60"/>
      <c r="F68" s="16" t="s">
        <v>89</v>
      </c>
      <c r="G68" s="16" t="s">
        <v>90</v>
      </c>
      <c r="H68" s="16" t="s">
        <v>91</v>
      </c>
      <c r="I68" s="16" t="s">
        <v>91</v>
      </c>
      <c r="J68" s="57"/>
      <c r="K68" s="57"/>
    </row>
    <row r="69" spans="1:11" x14ac:dyDescent="0.2">
      <c r="A69" s="45"/>
      <c r="B69" s="45"/>
      <c r="C69" s="42"/>
      <c r="D69" s="58"/>
      <c r="E69" s="58"/>
      <c r="F69" s="59"/>
      <c r="G69" s="59"/>
      <c r="H69" s="59"/>
      <c r="I69" s="59"/>
      <c r="J69" s="59"/>
      <c r="K69" s="59"/>
    </row>
    <row r="70" spans="1:11" x14ac:dyDescent="0.2">
      <c r="A70" s="54">
        <v>3</v>
      </c>
      <c r="B70" s="45" t="s">
        <v>92</v>
      </c>
      <c r="C70" s="45"/>
      <c r="D70" s="55">
        <v>0.97</v>
      </c>
      <c r="E70" s="55">
        <v>0.01</v>
      </c>
      <c r="F70" s="57">
        <v>69970172</v>
      </c>
      <c r="G70" s="57">
        <v>80175882</v>
      </c>
      <c r="H70" s="57">
        <v>150686314</v>
      </c>
      <c r="I70" s="57">
        <f>+H70-G70-F70</f>
        <v>540260</v>
      </c>
      <c r="J70" s="57"/>
      <c r="K70" s="57"/>
    </row>
    <row r="71" spans="1:11" x14ac:dyDescent="0.2">
      <c r="A71" s="45"/>
      <c r="B71" s="42"/>
      <c r="C71" s="42"/>
      <c r="D71" s="58"/>
      <c r="E71" s="58"/>
      <c r="F71" s="59"/>
      <c r="G71" s="59"/>
      <c r="H71" s="59"/>
      <c r="I71" s="57"/>
      <c r="J71" s="59"/>
      <c r="K71" s="59"/>
    </row>
    <row r="72" spans="1:11" x14ac:dyDescent="0.2">
      <c r="A72" s="42"/>
      <c r="B72" s="42"/>
      <c r="C72" s="42"/>
      <c r="D72" s="58"/>
      <c r="E72" s="58"/>
      <c r="F72" s="59"/>
      <c r="G72" s="59"/>
      <c r="H72" s="59"/>
      <c r="I72" s="59"/>
      <c r="J72" s="59"/>
      <c r="K72" s="59"/>
    </row>
    <row r="73" spans="1:11" x14ac:dyDescent="0.2">
      <c r="A73" s="61"/>
      <c r="B73" s="61"/>
      <c r="C73" s="61"/>
      <c r="D73" s="61"/>
      <c r="E73" s="61"/>
      <c r="F73" s="61"/>
      <c r="G73" s="61"/>
      <c r="H73" s="61"/>
      <c r="I73" s="61"/>
      <c r="J73" s="61"/>
      <c r="K73" s="61"/>
    </row>
  </sheetData>
  <mergeCells count="6">
    <mergeCell ref="D65:E65"/>
    <mergeCell ref="E5:F5"/>
    <mergeCell ref="B47:N47"/>
    <mergeCell ref="B48:N48"/>
    <mergeCell ref="B49:N49"/>
    <mergeCell ref="D56:E5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4"/>
  <sheetViews>
    <sheetView workbookViewId="0"/>
  </sheetViews>
  <sheetFormatPr baseColWidth="10" defaultRowHeight="12.75" x14ac:dyDescent="0.2"/>
  <cols>
    <col min="1" max="1" width="4.7109375" style="4" customWidth="1"/>
    <col min="2" max="2" width="31.42578125" style="4" customWidth="1"/>
    <col min="3" max="4" width="14" style="4" customWidth="1"/>
    <col min="5" max="5" width="8.140625" style="4" customWidth="1"/>
    <col min="6" max="6" width="8.5703125" style="4" customWidth="1"/>
    <col min="7" max="7" width="17" style="4" bestFit="1" customWidth="1"/>
    <col min="8" max="8" width="16.7109375" style="4" bestFit="1" customWidth="1"/>
    <col min="9" max="9" width="18" style="4" bestFit="1" customWidth="1"/>
    <col min="10" max="10" width="17.7109375" style="4" bestFit="1" customWidth="1"/>
    <col min="11" max="11" width="15.7109375" style="4" customWidth="1"/>
    <col min="12" max="12" width="16.28515625" style="4" customWidth="1"/>
    <col min="13" max="13" width="15.140625" style="4" customWidth="1"/>
    <col min="14" max="14" width="14.28515625" style="4" customWidth="1"/>
    <col min="15" max="15" width="14.5703125" style="4" bestFit="1" customWidth="1"/>
    <col min="16" max="256" width="11.42578125" style="4"/>
    <col min="257" max="257" width="4.7109375" style="4" customWidth="1"/>
    <col min="258" max="258" width="31.42578125" style="4" customWidth="1"/>
    <col min="259" max="260" width="14" style="4" customWidth="1"/>
    <col min="261" max="261" width="8.140625" style="4" customWidth="1"/>
    <col min="262" max="262" width="8.5703125" style="4" customWidth="1"/>
    <col min="263" max="263" width="17" style="4" bestFit="1" customWidth="1"/>
    <col min="264" max="264" width="16.7109375" style="4" bestFit="1" customWidth="1"/>
    <col min="265" max="265" width="18" style="4" bestFit="1" customWidth="1"/>
    <col min="266" max="266" width="17.7109375" style="4" bestFit="1" customWidth="1"/>
    <col min="267" max="267" width="15.7109375" style="4" customWidth="1"/>
    <col min="268" max="268" width="16.28515625" style="4" customWidth="1"/>
    <col min="269" max="269" width="15.140625" style="4" customWidth="1"/>
    <col min="270" max="270" width="14.28515625" style="4" customWidth="1"/>
    <col min="271" max="271" width="14.5703125" style="4" bestFit="1" customWidth="1"/>
    <col min="272" max="512" width="11.42578125" style="4"/>
    <col min="513" max="513" width="4.7109375" style="4" customWidth="1"/>
    <col min="514" max="514" width="31.42578125" style="4" customWidth="1"/>
    <col min="515" max="516" width="14" style="4" customWidth="1"/>
    <col min="517" max="517" width="8.140625" style="4" customWidth="1"/>
    <col min="518" max="518" width="8.5703125" style="4" customWidth="1"/>
    <col min="519" max="519" width="17" style="4" bestFit="1" customWidth="1"/>
    <col min="520" max="520" width="16.7109375" style="4" bestFit="1" customWidth="1"/>
    <col min="521" max="521" width="18" style="4" bestFit="1" customWidth="1"/>
    <col min="522" max="522" width="17.7109375" style="4" bestFit="1" customWidth="1"/>
    <col min="523" max="523" width="15.7109375" style="4" customWidth="1"/>
    <col min="524" max="524" width="16.28515625" style="4" customWidth="1"/>
    <col min="525" max="525" width="15.140625" style="4" customWidth="1"/>
    <col min="526" max="526" width="14.28515625" style="4" customWidth="1"/>
    <col min="527" max="527" width="14.5703125" style="4" bestFit="1" customWidth="1"/>
    <col min="528" max="768" width="11.42578125" style="4"/>
    <col min="769" max="769" width="4.7109375" style="4" customWidth="1"/>
    <col min="770" max="770" width="31.42578125" style="4" customWidth="1"/>
    <col min="771" max="772" width="14" style="4" customWidth="1"/>
    <col min="773" max="773" width="8.140625" style="4" customWidth="1"/>
    <col min="774" max="774" width="8.5703125" style="4" customWidth="1"/>
    <col min="775" max="775" width="17" style="4" bestFit="1" customWidth="1"/>
    <col min="776" max="776" width="16.7109375" style="4" bestFit="1" customWidth="1"/>
    <col min="777" max="777" width="18" style="4" bestFit="1" customWidth="1"/>
    <col min="778" max="778" width="17.7109375" style="4" bestFit="1" customWidth="1"/>
    <col min="779" max="779" width="15.7109375" style="4" customWidth="1"/>
    <col min="780" max="780" width="16.28515625" style="4" customWidth="1"/>
    <col min="781" max="781" width="15.140625" style="4" customWidth="1"/>
    <col min="782" max="782" width="14.28515625" style="4" customWidth="1"/>
    <col min="783" max="783" width="14.5703125" style="4" bestFit="1" customWidth="1"/>
    <col min="784" max="1024" width="11.42578125" style="4"/>
    <col min="1025" max="1025" width="4.7109375" style="4" customWidth="1"/>
    <col min="1026" max="1026" width="31.42578125" style="4" customWidth="1"/>
    <col min="1027" max="1028" width="14" style="4" customWidth="1"/>
    <col min="1029" max="1029" width="8.140625" style="4" customWidth="1"/>
    <col min="1030" max="1030" width="8.5703125" style="4" customWidth="1"/>
    <col min="1031" max="1031" width="17" style="4" bestFit="1" customWidth="1"/>
    <col min="1032" max="1032" width="16.7109375" style="4" bestFit="1" customWidth="1"/>
    <col min="1033" max="1033" width="18" style="4" bestFit="1" customWidth="1"/>
    <col min="1034" max="1034" width="17.7109375" style="4" bestFit="1" customWidth="1"/>
    <col min="1035" max="1035" width="15.7109375" style="4" customWidth="1"/>
    <col min="1036" max="1036" width="16.28515625" style="4" customWidth="1"/>
    <col min="1037" max="1037" width="15.140625" style="4" customWidth="1"/>
    <col min="1038" max="1038" width="14.28515625" style="4" customWidth="1"/>
    <col min="1039" max="1039" width="14.5703125" style="4" bestFit="1" customWidth="1"/>
    <col min="1040" max="1280" width="11.42578125" style="4"/>
    <col min="1281" max="1281" width="4.7109375" style="4" customWidth="1"/>
    <col min="1282" max="1282" width="31.42578125" style="4" customWidth="1"/>
    <col min="1283" max="1284" width="14" style="4" customWidth="1"/>
    <col min="1285" max="1285" width="8.140625" style="4" customWidth="1"/>
    <col min="1286" max="1286" width="8.5703125" style="4" customWidth="1"/>
    <col min="1287" max="1287" width="17" style="4" bestFit="1" customWidth="1"/>
    <col min="1288" max="1288" width="16.7109375" style="4" bestFit="1" customWidth="1"/>
    <col min="1289" max="1289" width="18" style="4" bestFit="1" customWidth="1"/>
    <col min="1290" max="1290" width="17.7109375" style="4" bestFit="1" customWidth="1"/>
    <col min="1291" max="1291" width="15.7109375" style="4" customWidth="1"/>
    <col min="1292" max="1292" width="16.28515625" style="4" customWidth="1"/>
    <col min="1293" max="1293" width="15.140625" style="4" customWidth="1"/>
    <col min="1294" max="1294" width="14.28515625" style="4" customWidth="1"/>
    <col min="1295" max="1295" width="14.5703125" style="4" bestFit="1" customWidth="1"/>
    <col min="1296" max="1536" width="11.42578125" style="4"/>
    <col min="1537" max="1537" width="4.7109375" style="4" customWidth="1"/>
    <col min="1538" max="1538" width="31.42578125" style="4" customWidth="1"/>
    <col min="1539" max="1540" width="14" style="4" customWidth="1"/>
    <col min="1541" max="1541" width="8.140625" style="4" customWidth="1"/>
    <col min="1542" max="1542" width="8.5703125" style="4" customWidth="1"/>
    <col min="1543" max="1543" width="17" style="4" bestFit="1" customWidth="1"/>
    <col min="1544" max="1544" width="16.7109375" style="4" bestFit="1" customWidth="1"/>
    <col min="1545" max="1545" width="18" style="4" bestFit="1" customWidth="1"/>
    <col min="1546" max="1546" width="17.7109375" style="4" bestFit="1" customWidth="1"/>
    <col min="1547" max="1547" width="15.7109375" style="4" customWidth="1"/>
    <col min="1548" max="1548" width="16.28515625" style="4" customWidth="1"/>
    <col min="1549" max="1549" width="15.140625" style="4" customWidth="1"/>
    <col min="1550" max="1550" width="14.28515625" style="4" customWidth="1"/>
    <col min="1551" max="1551" width="14.5703125" style="4" bestFit="1" customWidth="1"/>
    <col min="1552" max="1792" width="11.42578125" style="4"/>
    <col min="1793" max="1793" width="4.7109375" style="4" customWidth="1"/>
    <col min="1794" max="1794" width="31.42578125" style="4" customWidth="1"/>
    <col min="1795" max="1796" width="14" style="4" customWidth="1"/>
    <col min="1797" max="1797" width="8.140625" style="4" customWidth="1"/>
    <col min="1798" max="1798" width="8.5703125" style="4" customWidth="1"/>
    <col min="1799" max="1799" width="17" style="4" bestFit="1" customWidth="1"/>
    <col min="1800" max="1800" width="16.7109375" style="4" bestFit="1" customWidth="1"/>
    <col min="1801" max="1801" width="18" style="4" bestFit="1" customWidth="1"/>
    <col min="1802" max="1802" width="17.7109375" style="4" bestFit="1" customWidth="1"/>
    <col min="1803" max="1803" width="15.7109375" style="4" customWidth="1"/>
    <col min="1804" max="1804" width="16.28515625" style="4" customWidth="1"/>
    <col min="1805" max="1805" width="15.140625" style="4" customWidth="1"/>
    <col min="1806" max="1806" width="14.28515625" style="4" customWidth="1"/>
    <col min="1807" max="1807" width="14.5703125" style="4" bestFit="1" customWidth="1"/>
    <col min="1808" max="2048" width="11.42578125" style="4"/>
    <col min="2049" max="2049" width="4.7109375" style="4" customWidth="1"/>
    <col min="2050" max="2050" width="31.42578125" style="4" customWidth="1"/>
    <col min="2051" max="2052" width="14" style="4" customWidth="1"/>
    <col min="2053" max="2053" width="8.140625" style="4" customWidth="1"/>
    <col min="2054" max="2054" width="8.5703125" style="4" customWidth="1"/>
    <col min="2055" max="2055" width="17" style="4" bestFit="1" customWidth="1"/>
    <col min="2056" max="2056" width="16.7109375" style="4" bestFit="1" customWidth="1"/>
    <col min="2057" max="2057" width="18" style="4" bestFit="1" customWidth="1"/>
    <col min="2058" max="2058" width="17.7109375" style="4" bestFit="1" customWidth="1"/>
    <col min="2059" max="2059" width="15.7109375" style="4" customWidth="1"/>
    <col min="2060" max="2060" width="16.28515625" style="4" customWidth="1"/>
    <col min="2061" max="2061" width="15.140625" style="4" customWidth="1"/>
    <col min="2062" max="2062" width="14.28515625" style="4" customWidth="1"/>
    <col min="2063" max="2063" width="14.5703125" style="4" bestFit="1" customWidth="1"/>
    <col min="2064" max="2304" width="11.42578125" style="4"/>
    <col min="2305" max="2305" width="4.7109375" style="4" customWidth="1"/>
    <col min="2306" max="2306" width="31.42578125" style="4" customWidth="1"/>
    <col min="2307" max="2308" width="14" style="4" customWidth="1"/>
    <col min="2309" max="2309" width="8.140625" style="4" customWidth="1"/>
    <col min="2310" max="2310" width="8.5703125" style="4" customWidth="1"/>
    <col min="2311" max="2311" width="17" style="4" bestFit="1" customWidth="1"/>
    <col min="2312" max="2312" width="16.7109375" style="4" bestFit="1" customWidth="1"/>
    <col min="2313" max="2313" width="18" style="4" bestFit="1" customWidth="1"/>
    <col min="2314" max="2314" width="17.7109375" style="4" bestFit="1" customWidth="1"/>
    <col min="2315" max="2315" width="15.7109375" style="4" customWidth="1"/>
    <col min="2316" max="2316" width="16.28515625" style="4" customWidth="1"/>
    <col min="2317" max="2317" width="15.140625" style="4" customWidth="1"/>
    <col min="2318" max="2318" width="14.28515625" style="4" customWidth="1"/>
    <col min="2319" max="2319" width="14.5703125" style="4" bestFit="1" customWidth="1"/>
    <col min="2320" max="2560" width="11.42578125" style="4"/>
    <col min="2561" max="2561" width="4.7109375" style="4" customWidth="1"/>
    <col min="2562" max="2562" width="31.42578125" style="4" customWidth="1"/>
    <col min="2563" max="2564" width="14" style="4" customWidth="1"/>
    <col min="2565" max="2565" width="8.140625" style="4" customWidth="1"/>
    <col min="2566" max="2566" width="8.5703125" style="4" customWidth="1"/>
    <col min="2567" max="2567" width="17" style="4" bestFit="1" customWidth="1"/>
    <col min="2568" max="2568" width="16.7109375" style="4" bestFit="1" customWidth="1"/>
    <col min="2569" max="2569" width="18" style="4" bestFit="1" customWidth="1"/>
    <col min="2570" max="2570" width="17.7109375" style="4" bestFit="1" customWidth="1"/>
    <col min="2571" max="2571" width="15.7109375" style="4" customWidth="1"/>
    <col min="2572" max="2572" width="16.28515625" style="4" customWidth="1"/>
    <col min="2573" max="2573" width="15.140625" style="4" customWidth="1"/>
    <col min="2574" max="2574" width="14.28515625" style="4" customWidth="1"/>
    <col min="2575" max="2575" width="14.5703125" style="4" bestFit="1" customWidth="1"/>
    <col min="2576" max="2816" width="11.42578125" style="4"/>
    <col min="2817" max="2817" width="4.7109375" style="4" customWidth="1"/>
    <col min="2818" max="2818" width="31.42578125" style="4" customWidth="1"/>
    <col min="2819" max="2820" width="14" style="4" customWidth="1"/>
    <col min="2821" max="2821" width="8.140625" style="4" customWidth="1"/>
    <col min="2822" max="2822" width="8.5703125" style="4" customWidth="1"/>
    <col min="2823" max="2823" width="17" style="4" bestFit="1" customWidth="1"/>
    <col min="2824" max="2824" width="16.7109375" style="4" bestFit="1" customWidth="1"/>
    <col min="2825" max="2825" width="18" style="4" bestFit="1" customWidth="1"/>
    <col min="2826" max="2826" width="17.7109375" style="4" bestFit="1" customWidth="1"/>
    <col min="2827" max="2827" width="15.7109375" style="4" customWidth="1"/>
    <col min="2828" max="2828" width="16.28515625" style="4" customWidth="1"/>
    <col min="2829" max="2829" width="15.140625" style="4" customWidth="1"/>
    <col min="2830" max="2830" width="14.28515625" style="4" customWidth="1"/>
    <col min="2831" max="2831" width="14.5703125" style="4" bestFit="1" customWidth="1"/>
    <col min="2832" max="3072" width="11.42578125" style="4"/>
    <col min="3073" max="3073" width="4.7109375" style="4" customWidth="1"/>
    <col min="3074" max="3074" width="31.42578125" style="4" customWidth="1"/>
    <col min="3075" max="3076" width="14" style="4" customWidth="1"/>
    <col min="3077" max="3077" width="8.140625" style="4" customWidth="1"/>
    <col min="3078" max="3078" width="8.5703125" style="4" customWidth="1"/>
    <col min="3079" max="3079" width="17" style="4" bestFit="1" customWidth="1"/>
    <col min="3080" max="3080" width="16.7109375" style="4" bestFit="1" customWidth="1"/>
    <col min="3081" max="3081" width="18" style="4" bestFit="1" customWidth="1"/>
    <col min="3082" max="3082" width="17.7109375" style="4" bestFit="1" customWidth="1"/>
    <col min="3083" max="3083" width="15.7109375" style="4" customWidth="1"/>
    <col min="3084" max="3084" width="16.28515625" style="4" customWidth="1"/>
    <col min="3085" max="3085" width="15.140625" style="4" customWidth="1"/>
    <col min="3086" max="3086" width="14.28515625" style="4" customWidth="1"/>
    <col min="3087" max="3087" width="14.5703125" style="4" bestFit="1" customWidth="1"/>
    <col min="3088" max="3328" width="11.42578125" style="4"/>
    <col min="3329" max="3329" width="4.7109375" style="4" customWidth="1"/>
    <col min="3330" max="3330" width="31.42578125" style="4" customWidth="1"/>
    <col min="3331" max="3332" width="14" style="4" customWidth="1"/>
    <col min="3333" max="3333" width="8.140625" style="4" customWidth="1"/>
    <col min="3334" max="3334" width="8.5703125" style="4" customWidth="1"/>
    <col min="3335" max="3335" width="17" style="4" bestFit="1" customWidth="1"/>
    <col min="3336" max="3336" width="16.7109375" style="4" bestFit="1" customWidth="1"/>
    <col min="3337" max="3337" width="18" style="4" bestFit="1" customWidth="1"/>
    <col min="3338" max="3338" width="17.7109375" style="4" bestFit="1" customWidth="1"/>
    <col min="3339" max="3339" width="15.7109375" style="4" customWidth="1"/>
    <col min="3340" max="3340" width="16.28515625" style="4" customWidth="1"/>
    <col min="3341" max="3341" width="15.140625" style="4" customWidth="1"/>
    <col min="3342" max="3342" width="14.28515625" style="4" customWidth="1"/>
    <col min="3343" max="3343" width="14.5703125" style="4" bestFit="1" customWidth="1"/>
    <col min="3344" max="3584" width="11.42578125" style="4"/>
    <col min="3585" max="3585" width="4.7109375" style="4" customWidth="1"/>
    <col min="3586" max="3586" width="31.42578125" style="4" customWidth="1"/>
    <col min="3587" max="3588" width="14" style="4" customWidth="1"/>
    <col min="3589" max="3589" width="8.140625" style="4" customWidth="1"/>
    <col min="3590" max="3590" width="8.5703125" style="4" customWidth="1"/>
    <col min="3591" max="3591" width="17" style="4" bestFit="1" customWidth="1"/>
    <col min="3592" max="3592" width="16.7109375" style="4" bestFit="1" customWidth="1"/>
    <col min="3593" max="3593" width="18" style="4" bestFit="1" customWidth="1"/>
    <col min="3594" max="3594" width="17.7109375" style="4" bestFit="1" customWidth="1"/>
    <col min="3595" max="3595" width="15.7109375" style="4" customWidth="1"/>
    <col min="3596" max="3596" width="16.28515625" style="4" customWidth="1"/>
    <col min="3597" max="3597" width="15.140625" style="4" customWidth="1"/>
    <col min="3598" max="3598" width="14.28515625" style="4" customWidth="1"/>
    <col min="3599" max="3599" width="14.5703125" style="4" bestFit="1" customWidth="1"/>
    <col min="3600" max="3840" width="11.42578125" style="4"/>
    <col min="3841" max="3841" width="4.7109375" style="4" customWidth="1"/>
    <col min="3842" max="3842" width="31.42578125" style="4" customWidth="1"/>
    <col min="3843" max="3844" width="14" style="4" customWidth="1"/>
    <col min="3845" max="3845" width="8.140625" style="4" customWidth="1"/>
    <col min="3846" max="3846" width="8.5703125" style="4" customWidth="1"/>
    <col min="3847" max="3847" width="17" style="4" bestFit="1" customWidth="1"/>
    <col min="3848" max="3848" width="16.7109375" style="4" bestFit="1" customWidth="1"/>
    <col min="3849" max="3849" width="18" style="4" bestFit="1" customWidth="1"/>
    <col min="3850" max="3850" width="17.7109375" style="4" bestFit="1" customWidth="1"/>
    <col min="3851" max="3851" width="15.7109375" style="4" customWidth="1"/>
    <col min="3852" max="3852" width="16.28515625" style="4" customWidth="1"/>
    <col min="3853" max="3853" width="15.140625" style="4" customWidth="1"/>
    <col min="3854" max="3854" width="14.28515625" style="4" customWidth="1"/>
    <col min="3855" max="3855" width="14.5703125" style="4" bestFit="1" customWidth="1"/>
    <col min="3856" max="4096" width="11.42578125" style="4"/>
    <col min="4097" max="4097" width="4.7109375" style="4" customWidth="1"/>
    <col min="4098" max="4098" width="31.42578125" style="4" customWidth="1"/>
    <col min="4099" max="4100" width="14" style="4" customWidth="1"/>
    <col min="4101" max="4101" width="8.140625" style="4" customWidth="1"/>
    <col min="4102" max="4102" width="8.5703125" style="4" customWidth="1"/>
    <col min="4103" max="4103" width="17" style="4" bestFit="1" customWidth="1"/>
    <col min="4104" max="4104" width="16.7109375" style="4" bestFit="1" customWidth="1"/>
    <col min="4105" max="4105" width="18" style="4" bestFit="1" customWidth="1"/>
    <col min="4106" max="4106" width="17.7109375" style="4" bestFit="1" customWidth="1"/>
    <col min="4107" max="4107" width="15.7109375" style="4" customWidth="1"/>
    <col min="4108" max="4108" width="16.28515625" style="4" customWidth="1"/>
    <col min="4109" max="4109" width="15.140625" style="4" customWidth="1"/>
    <col min="4110" max="4110" width="14.28515625" style="4" customWidth="1"/>
    <col min="4111" max="4111" width="14.5703125" style="4" bestFit="1" customWidth="1"/>
    <col min="4112" max="4352" width="11.42578125" style="4"/>
    <col min="4353" max="4353" width="4.7109375" style="4" customWidth="1"/>
    <col min="4354" max="4354" width="31.42578125" style="4" customWidth="1"/>
    <col min="4355" max="4356" width="14" style="4" customWidth="1"/>
    <col min="4357" max="4357" width="8.140625" style="4" customWidth="1"/>
    <col min="4358" max="4358" width="8.5703125" style="4" customWidth="1"/>
    <col min="4359" max="4359" width="17" style="4" bestFit="1" customWidth="1"/>
    <col min="4360" max="4360" width="16.7109375" style="4" bestFit="1" customWidth="1"/>
    <col min="4361" max="4361" width="18" style="4" bestFit="1" customWidth="1"/>
    <col min="4362" max="4362" width="17.7109375" style="4" bestFit="1" customWidth="1"/>
    <col min="4363" max="4363" width="15.7109375" style="4" customWidth="1"/>
    <col min="4364" max="4364" width="16.28515625" style="4" customWidth="1"/>
    <col min="4365" max="4365" width="15.140625" style="4" customWidth="1"/>
    <col min="4366" max="4366" width="14.28515625" style="4" customWidth="1"/>
    <col min="4367" max="4367" width="14.5703125" style="4" bestFit="1" customWidth="1"/>
    <col min="4368" max="4608" width="11.42578125" style="4"/>
    <col min="4609" max="4609" width="4.7109375" style="4" customWidth="1"/>
    <col min="4610" max="4610" width="31.42578125" style="4" customWidth="1"/>
    <col min="4611" max="4612" width="14" style="4" customWidth="1"/>
    <col min="4613" max="4613" width="8.140625" style="4" customWidth="1"/>
    <col min="4614" max="4614" width="8.5703125" style="4" customWidth="1"/>
    <col min="4615" max="4615" width="17" style="4" bestFit="1" customWidth="1"/>
    <col min="4616" max="4616" width="16.7109375" style="4" bestFit="1" customWidth="1"/>
    <col min="4617" max="4617" width="18" style="4" bestFit="1" customWidth="1"/>
    <col min="4618" max="4618" width="17.7109375" style="4" bestFit="1" customWidth="1"/>
    <col min="4619" max="4619" width="15.7109375" style="4" customWidth="1"/>
    <col min="4620" max="4620" width="16.28515625" style="4" customWidth="1"/>
    <col min="4621" max="4621" width="15.140625" style="4" customWidth="1"/>
    <col min="4622" max="4622" width="14.28515625" style="4" customWidth="1"/>
    <col min="4623" max="4623" width="14.5703125" style="4" bestFit="1" customWidth="1"/>
    <col min="4624" max="4864" width="11.42578125" style="4"/>
    <col min="4865" max="4865" width="4.7109375" style="4" customWidth="1"/>
    <col min="4866" max="4866" width="31.42578125" style="4" customWidth="1"/>
    <col min="4867" max="4868" width="14" style="4" customWidth="1"/>
    <col min="4869" max="4869" width="8.140625" style="4" customWidth="1"/>
    <col min="4870" max="4870" width="8.5703125" style="4" customWidth="1"/>
    <col min="4871" max="4871" width="17" style="4" bestFit="1" customWidth="1"/>
    <col min="4872" max="4872" width="16.7109375" style="4" bestFit="1" customWidth="1"/>
    <col min="4873" max="4873" width="18" style="4" bestFit="1" customWidth="1"/>
    <col min="4874" max="4874" width="17.7109375" style="4" bestFit="1" customWidth="1"/>
    <col min="4875" max="4875" width="15.7109375" style="4" customWidth="1"/>
    <col min="4876" max="4876" width="16.28515625" style="4" customWidth="1"/>
    <col min="4877" max="4877" width="15.140625" style="4" customWidth="1"/>
    <col min="4878" max="4878" width="14.28515625" style="4" customWidth="1"/>
    <col min="4879" max="4879" width="14.5703125" style="4" bestFit="1" customWidth="1"/>
    <col min="4880" max="5120" width="11.42578125" style="4"/>
    <col min="5121" max="5121" width="4.7109375" style="4" customWidth="1"/>
    <col min="5122" max="5122" width="31.42578125" style="4" customWidth="1"/>
    <col min="5123" max="5124" width="14" style="4" customWidth="1"/>
    <col min="5125" max="5125" width="8.140625" style="4" customWidth="1"/>
    <col min="5126" max="5126" width="8.5703125" style="4" customWidth="1"/>
    <col min="5127" max="5127" width="17" style="4" bestFit="1" customWidth="1"/>
    <col min="5128" max="5128" width="16.7109375" style="4" bestFit="1" customWidth="1"/>
    <col min="5129" max="5129" width="18" style="4" bestFit="1" customWidth="1"/>
    <col min="5130" max="5130" width="17.7109375" style="4" bestFit="1" customWidth="1"/>
    <col min="5131" max="5131" width="15.7109375" style="4" customWidth="1"/>
    <col min="5132" max="5132" width="16.28515625" style="4" customWidth="1"/>
    <col min="5133" max="5133" width="15.140625" style="4" customWidth="1"/>
    <col min="5134" max="5134" width="14.28515625" style="4" customWidth="1"/>
    <col min="5135" max="5135" width="14.5703125" style="4" bestFit="1" customWidth="1"/>
    <col min="5136" max="5376" width="11.42578125" style="4"/>
    <col min="5377" max="5377" width="4.7109375" style="4" customWidth="1"/>
    <col min="5378" max="5378" width="31.42578125" style="4" customWidth="1"/>
    <col min="5379" max="5380" width="14" style="4" customWidth="1"/>
    <col min="5381" max="5381" width="8.140625" style="4" customWidth="1"/>
    <col min="5382" max="5382" width="8.5703125" style="4" customWidth="1"/>
    <col min="5383" max="5383" width="17" style="4" bestFit="1" customWidth="1"/>
    <col min="5384" max="5384" width="16.7109375" style="4" bestFit="1" customWidth="1"/>
    <col min="5385" max="5385" width="18" style="4" bestFit="1" customWidth="1"/>
    <col min="5386" max="5386" width="17.7109375" style="4" bestFit="1" customWidth="1"/>
    <col min="5387" max="5387" width="15.7109375" style="4" customWidth="1"/>
    <col min="5388" max="5388" width="16.28515625" style="4" customWidth="1"/>
    <col min="5389" max="5389" width="15.140625" style="4" customWidth="1"/>
    <col min="5390" max="5390" width="14.28515625" style="4" customWidth="1"/>
    <col min="5391" max="5391" width="14.5703125" style="4" bestFit="1" customWidth="1"/>
    <col min="5392" max="5632" width="11.42578125" style="4"/>
    <col min="5633" max="5633" width="4.7109375" style="4" customWidth="1"/>
    <col min="5634" max="5634" width="31.42578125" style="4" customWidth="1"/>
    <col min="5635" max="5636" width="14" style="4" customWidth="1"/>
    <col min="5637" max="5637" width="8.140625" style="4" customWidth="1"/>
    <col min="5638" max="5638" width="8.5703125" style="4" customWidth="1"/>
    <col min="5639" max="5639" width="17" style="4" bestFit="1" customWidth="1"/>
    <col min="5640" max="5640" width="16.7109375" style="4" bestFit="1" customWidth="1"/>
    <col min="5641" max="5641" width="18" style="4" bestFit="1" customWidth="1"/>
    <col min="5642" max="5642" width="17.7109375" style="4" bestFit="1" customWidth="1"/>
    <col min="5643" max="5643" width="15.7109375" style="4" customWidth="1"/>
    <col min="5644" max="5644" width="16.28515625" style="4" customWidth="1"/>
    <col min="5645" max="5645" width="15.140625" style="4" customWidth="1"/>
    <col min="5646" max="5646" width="14.28515625" style="4" customWidth="1"/>
    <col min="5647" max="5647" width="14.5703125" style="4" bestFit="1" customWidth="1"/>
    <col min="5648" max="5888" width="11.42578125" style="4"/>
    <col min="5889" max="5889" width="4.7109375" style="4" customWidth="1"/>
    <col min="5890" max="5890" width="31.42578125" style="4" customWidth="1"/>
    <col min="5891" max="5892" width="14" style="4" customWidth="1"/>
    <col min="5893" max="5893" width="8.140625" style="4" customWidth="1"/>
    <col min="5894" max="5894" width="8.5703125" style="4" customWidth="1"/>
    <col min="5895" max="5895" width="17" style="4" bestFit="1" customWidth="1"/>
    <col min="5896" max="5896" width="16.7109375" style="4" bestFit="1" customWidth="1"/>
    <col min="5897" max="5897" width="18" style="4" bestFit="1" customWidth="1"/>
    <col min="5898" max="5898" width="17.7109375" style="4" bestFit="1" customWidth="1"/>
    <col min="5899" max="5899" width="15.7109375" style="4" customWidth="1"/>
    <col min="5900" max="5900" width="16.28515625" style="4" customWidth="1"/>
    <col min="5901" max="5901" width="15.140625" style="4" customWidth="1"/>
    <col min="5902" max="5902" width="14.28515625" style="4" customWidth="1"/>
    <col min="5903" max="5903" width="14.5703125" style="4" bestFit="1" customWidth="1"/>
    <col min="5904" max="6144" width="11.42578125" style="4"/>
    <col min="6145" max="6145" width="4.7109375" style="4" customWidth="1"/>
    <col min="6146" max="6146" width="31.42578125" style="4" customWidth="1"/>
    <col min="6147" max="6148" width="14" style="4" customWidth="1"/>
    <col min="6149" max="6149" width="8.140625" style="4" customWidth="1"/>
    <col min="6150" max="6150" width="8.5703125" style="4" customWidth="1"/>
    <col min="6151" max="6151" width="17" style="4" bestFit="1" customWidth="1"/>
    <col min="6152" max="6152" width="16.7109375" style="4" bestFit="1" customWidth="1"/>
    <col min="6153" max="6153" width="18" style="4" bestFit="1" customWidth="1"/>
    <col min="6154" max="6154" width="17.7109375" style="4" bestFit="1" customWidth="1"/>
    <col min="6155" max="6155" width="15.7109375" style="4" customWidth="1"/>
    <col min="6156" max="6156" width="16.28515625" style="4" customWidth="1"/>
    <col min="6157" max="6157" width="15.140625" style="4" customWidth="1"/>
    <col min="6158" max="6158" width="14.28515625" style="4" customWidth="1"/>
    <col min="6159" max="6159" width="14.5703125" style="4" bestFit="1" customWidth="1"/>
    <col min="6160" max="6400" width="11.42578125" style="4"/>
    <col min="6401" max="6401" width="4.7109375" style="4" customWidth="1"/>
    <col min="6402" max="6402" width="31.42578125" style="4" customWidth="1"/>
    <col min="6403" max="6404" width="14" style="4" customWidth="1"/>
    <col min="6405" max="6405" width="8.140625" style="4" customWidth="1"/>
    <col min="6406" max="6406" width="8.5703125" style="4" customWidth="1"/>
    <col min="6407" max="6407" width="17" style="4" bestFit="1" customWidth="1"/>
    <col min="6408" max="6408" width="16.7109375" style="4" bestFit="1" customWidth="1"/>
    <col min="6409" max="6409" width="18" style="4" bestFit="1" customWidth="1"/>
    <col min="6410" max="6410" width="17.7109375" style="4" bestFit="1" customWidth="1"/>
    <col min="6411" max="6411" width="15.7109375" style="4" customWidth="1"/>
    <col min="6412" max="6412" width="16.28515625" style="4" customWidth="1"/>
    <col min="6413" max="6413" width="15.140625" style="4" customWidth="1"/>
    <col min="6414" max="6414" width="14.28515625" style="4" customWidth="1"/>
    <col min="6415" max="6415" width="14.5703125" style="4" bestFit="1" customWidth="1"/>
    <col min="6416" max="6656" width="11.42578125" style="4"/>
    <col min="6657" max="6657" width="4.7109375" style="4" customWidth="1"/>
    <col min="6658" max="6658" width="31.42578125" style="4" customWidth="1"/>
    <col min="6659" max="6660" width="14" style="4" customWidth="1"/>
    <col min="6661" max="6661" width="8.140625" style="4" customWidth="1"/>
    <col min="6662" max="6662" width="8.5703125" style="4" customWidth="1"/>
    <col min="6663" max="6663" width="17" style="4" bestFit="1" customWidth="1"/>
    <col min="6664" max="6664" width="16.7109375" style="4" bestFit="1" customWidth="1"/>
    <col min="6665" max="6665" width="18" style="4" bestFit="1" customWidth="1"/>
    <col min="6666" max="6666" width="17.7109375" style="4" bestFit="1" customWidth="1"/>
    <col min="6667" max="6667" width="15.7109375" style="4" customWidth="1"/>
    <col min="6668" max="6668" width="16.28515625" style="4" customWidth="1"/>
    <col min="6669" max="6669" width="15.140625" style="4" customWidth="1"/>
    <col min="6670" max="6670" width="14.28515625" style="4" customWidth="1"/>
    <col min="6671" max="6671" width="14.5703125" style="4" bestFit="1" customWidth="1"/>
    <col min="6672" max="6912" width="11.42578125" style="4"/>
    <col min="6913" max="6913" width="4.7109375" style="4" customWidth="1"/>
    <col min="6914" max="6914" width="31.42578125" style="4" customWidth="1"/>
    <col min="6915" max="6916" width="14" style="4" customWidth="1"/>
    <col min="6917" max="6917" width="8.140625" style="4" customWidth="1"/>
    <col min="6918" max="6918" width="8.5703125" style="4" customWidth="1"/>
    <col min="6919" max="6919" width="17" style="4" bestFit="1" customWidth="1"/>
    <col min="6920" max="6920" width="16.7109375" style="4" bestFit="1" customWidth="1"/>
    <col min="6921" max="6921" width="18" style="4" bestFit="1" customWidth="1"/>
    <col min="6922" max="6922" width="17.7109375" style="4" bestFit="1" customWidth="1"/>
    <col min="6923" max="6923" width="15.7109375" style="4" customWidth="1"/>
    <col min="6924" max="6924" width="16.28515625" style="4" customWidth="1"/>
    <col min="6925" max="6925" width="15.140625" style="4" customWidth="1"/>
    <col min="6926" max="6926" width="14.28515625" style="4" customWidth="1"/>
    <col min="6927" max="6927" width="14.5703125" style="4" bestFit="1" customWidth="1"/>
    <col min="6928" max="7168" width="11.42578125" style="4"/>
    <col min="7169" max="7169" width="4.7109375" style="4" customWidth="1"/>
    <col min="7170" max="7170" width="31.42578125" style="4" customWidth="1"/>
    <col min="7171" max="7172" width="14" style="4" customWidth="1"/>
    <col min="7173" max="7173" width="8.140625" style="4" customWidth="1"/>
    <col min="7174" max="7174" width="8.5703125" style="4" customWidth="1"/>
    <col min="7175" max="7175" width="17" style="4" bestFit="1" customWidth="1"/>
    <col min="7176" max="7176" width="16.7109375" style="4" bestFit="1" customWidth="1"/>
    <col min="7177" max="7177" width="18" style="4" bestFit="1" customWidth="1"/>
    <col min="7178" max="7178" width="17.7109375" style="4" bestFit="1" customWidth="1"/>
    <col min="7179" max="7179" width="15.7109375" style="4" customWidth="1"/>
    <col min="7180" max="7180" width="16.28515625" style="4" customWidth="1"/>
    <col min="7181" max="7181" width="15.140625" style="4" customWidth="1"/>
    <col min="7182" max="7182" width="14.28515625" style="4" customWidth="1"/>
    <col min="7183" max="7183" width="14.5703125" style="4" bestFit="1" customWidth="1"/>
    <col min="7184" max="7424" width="11.42578125" style="4"/>
    <col min="7425" max="7425" width="4.7109375" style="4" customWidth="1"/>
    <col min="7426" max="7426" width="31.42578125" style="4" customWidth="1"/>
    <col min="7427" max="7428" width="14" style="4" customWidth="1"/>
    <col min="7429" max="7429" width="8.140625" style="4" customWidth="1"/>
    <col min="7430" max="7430" width="8.5703125" style="4" customWidth="1"/>
    <col min="7431" max="7431" width="17" style="4" bestFit="1" customWidth="1"/>
    <col min="7432" max="7432" width="16.7109375" style="4" bestFit="1" customWidth="1"/>
    <col min="7433" max="7433" width="18" style="4" bestFit="1" customWidth="1"/>
    <col min="7434" max="7434" width="17.7109375" style="4" bestFit="1" customWidth="1"/>
    <col min="7435" max="7435" width="15.7109375" style="4" customWidth="1"/>
    <col min="7436" max="7436" width="16.28515625" style="4" customWidth="1"/>
    <col min="7437" max="7437" width="15.140625" style="4" customWidth="1"/>
    <col min="7438" max="7438" width="14.28515625" style="4" customWidth="1"/>
    <col min="7439" max="7439" width="14.5703125" style="4" bestFit="1" customWidth="1"/>
    <col min="7440" max="7680" width="11.42578125" style="4"/>
    <col min="7681" max="7681" width="4.7109375" style="4" customWidth="1"/>
    <col min="7682" max="7682" width="31.42578125" style="4" customWidth="1"/>
    <col min="7683" max="7684" width="14" style="4" customWidth="1"/>
    <col min="7685" max="7685" width="8.140625" style="4" customWidth="1"/>
    <col min="7686" max="7686" width="8.5703125" style="4" customWidth="1"/>
    <col min="7687" max="7687" width="17" style="4" bestFit="1" customWidth="1"/>
    <col min="7688" max="7688" width="16.7109375" style="4" bestFit="1" customWidth="1"/>
    <col min="7689" max="7689" width="18" style="4" bestFit="1" customWidth="1"/>
    <col min="7690" max="7690" width="17.7109375" style="4" bestFit="1" customWidth="1"/>
    <col min="7691" max="7691" width="15.7109375" style="4" customWidth="1"/>
    <col min="7692" max="7692" width="16.28515625" style="4" customWidth="1"/>
    <col min="7693" max="7693" width="15.140625" style="4" customWidth="1"/>
    <col min="7694" max="7694" width="14.28515625" style="4" customWidth="1"/>
    <col min="7695" max="7695" width="14.5703125" style="4" bestFit="1" customWidth="1"/>
    <col min="7696" max="7936" width="11.42578125" style="4"/>
    <col min="7937" max="7937" width="4.7109375" style="4" customWidth="1"/>
    <col min="7938" max="7938" width="31.42578125" style="4" customWidth="1"/>
    <col min="7939" max="7940" width="14" style="4" customWidth="1"/>
    <col min="7941" max="7941" width="8.140625" style="4" customWidth="1"/>
    <col min="7942" max="7942" width="8.5703125" style="4" customWidth="1"/>
    <col min="7943" max="7943" width="17" style="4" bestFit="1" customWidth="1"/>
    <col min="7944" max="7944" width="16.7109375" style="4" bestFit="1" customWidth="1"/>
    <col min="7945" max="7945" width="18" style="4" bestFit="1" customWidth="1"/>
    <col min="7946" max="7946" width="17.7109375" style="4" bestFit="1" customWidth="1"/>
    <col min="7947" max="7947" width="15.7109375" style="4" customWidth="1"/>
    <col min="7948" max="7948" width="16.28515625" style="4" customWidth="1"/>
    <col min="7949" max="7949" width="15.140625" style="4" customWidth="1"/>
    <col min="7950" max="7950" width="14.28515625" style="4" customWidth="1"/>
    <col min="7951" max="7951" width="14.5703125" style="4" bestFit="1" customWidth="1"/>
    <col min="7952" max="8192" width="11.42578125" style="4"/>
    <col min="8193" max="8193" width="4.7109375" style="4" customWidth="1"/>
    <col min="8194" max="8194" width="31.42578125" style="4" customWidth="1"/>
    <col min="8195" max="8196" width="14" style="4" customWidth="1"/>
    <col min="8197" max="8197" width="8.140625" style="4" customWidth="1"/>
    <col min="8198" max="8198" width="8.5703125" style="4" customWidth="1"/>
    <col min="8199" max="8199" width="17" style="4" bestFit="1" customWidth="1"/>
    <col min="8200" max="8200" width="16.7109375" style="4" bestFit="1" customWidth="1"/>
    <col min="8201" max="8201" width="18" style="4" bestFit="1" customWidth="1"/>
    <col min="8202" max="8202" width="17.7109375" style="4" bestFit="1" customWidth="1"/>
    <col min="8203" max="8203" width="15.7109375" style="4" customWidth="1"/>
    <col min="8204" max="8204" width="16.28515625" style="4" customWidth="1"/>
    <col min="8205" max="8205" width="15.140625" style="4" customWidth="1"/>
    <col min="8206" max="8206" width="14.28515625" style="4" customWidth="1"/>
    <col min="8207" max="8207" width="14.5703125" style="4" bestFit="1" customWidth="1"/>
    <col min="8208" max="8448" width="11.42578125" style="4"/>
    <col min="8449" max="8449" width="4.7109375" style="4" customWidth="1"/>
    <col min="8450" max="8450" width="31.42578125" style="4" customWidth="1"/>
    <col min="8451" max="8452" width="14" style="4" customWidth="1"/>
    <col min="8453" max="8453" width="8.140625" style="4" customWidth="1"/>
    <col min="8454" max="8454" width="8.5703125" style="4" customWidth="1"/>
    <col min="8455" max="8455" width="17" style="4" bestFit="1" customWidth="1"/>
    <col min="8456" max="8456" width="16.7109375" style="4" bestFit="1" customWidth="1"/>
    <col min="8457" max="8457" width="18" style="4" bestFit="1" customWidth="1"/>
    <col min="8458" max="8458" width="17.7109375" style="4" bestFit="1" customWidth="1"/>
    <col min="8459" max="8459" width="15.7109375" style="4" customWidth="1"/>
    <col min="8460" max="8460" width="16.28515625" style="4" customWidth="1"/>
    <col min="8461" max="8461" width="15.140625" style="4" customWidth="1"/>
    <col min="8462" max="8462" width="14.28515625" style="4" customWidth="1"/>
    <col min="8463" max="8463" width="14.5703125" style="4" bestFit="1" customWidth="1"/>
    <col min="8464" max="8704" width="11.42578125" style="4"/>
    <col min="8705" max="8705" width="4.7109375" style="4" customWidth="1"/>
    <col min="8706" max="8706" width="31.42578125" style="4" customWidth="1"/>
    <col min="8707" max="8708" width="14" style="4" customWidth="1"/>
    <col min="8709" max="8709" width="8.140625" style="4" customWidth="1"/>
    <col min="8710" max="8710" width="8.5703125" style="4" customWidth="1"/>
    <col min="8711" max="8711" width="17" style="4" bestFit="1" customWidth="1"/>
    <col min="8712" max="8712" width="16.7109375" style="4" bestFit="1" customWidth="1"/>
    <col min="8713" max="8713" width="18" style="4" bestFit="1" customWidth="1"/>
    <col min="8714" max="8714" width="17.7109375" style="4" bestFit="1" customWidth="1"/>
    <col min="8715" max="8715" width="15.7109375" style="4" customWidth="1"/>
    <col min="8716" max="8716" width="16.28515625" style="4" customWidth="1"/>
    <col min="8717" max="8717" width="15.140625" style="4" customWidth="1"/>
    <col min="8718" max="8718" width="14.28515625" style="4" customWidth="1"/>
    <col min="8719" max="8719" width="14.5703125" style="4" bestFit="1" customWidth="1"/>
    <col min="8720" max="8960" width="11.42578125" style="4"/>
    <col min="8961" max="8961" width="4.7109375" style="4" customWidth="1"/>
    <col min="8962" max="8962" width="31.42578125" style="4" customWidth="1"/>
    <col min="8963" max="8964" width="14" style="4" customWidth="1"/>
    <col min="8965" max="8965" width="8.140625" style="4" customWidth="1"/>
    <col min="8966" max="8966" width="8.5703125" style="4" customWidth="1"/>
    <col min="8967" max="8967" width="17" style="4" bestFit="1" customWidth="1"/>
    <col min="8968" max="8968" width="16.7109375" style="4" bestFit="1" customWidth="1"/>
    <col min="8969" max="8969" width="18" style="4" bestFit="1" customWidth="1"/>
    <col min="8970" max="8970" width="17.7109375" style="4" bestFit="1" customWidth="1"/>
    <col min="8971" max="8971" width="15.7109375" style="4" customWidth="1"/>
    <col min="8972" max="8972" width="16.28515625" style="4" customWidth="1"/>
    <col min="8973" max="8973" width="15.140625" style="4" customWidth="1"/>
    <col min="8974" max="8974" width="14.28515625" style="4" customWidth="1"/>
    <col min="8975" max="8975" width="14.5703125" style="4" bestFit="1" customWidth="1"/>
    <col min="8976" max="9216" width="11.42578125" style="4"/>
    <col min="9217" max="9217" width="4.7109375" style="4" customWidth="1"/>
    <col min="9218" max="9218" width="31.42578125" style="4" customWidth="1"/>
    <col min="9219" max="9220" width="14" style="4" customWidth="1"/>
    <col min="9221" max="9221" width="8.140625" style="4" customWidth="1"/>
    <col min="9222" max="9222" width="8.5703125" style="4" customWidth="1"/>
    <col min="9223" max="9223" width="17" style="4" bestFit="1" customWidth="1"/>
    <col min="9224" max="9224" width="16.7109375" style="4" bestFit="1" customWidth="1"/>
    <col min="9225" max="9225" width="18" style="4" bestFit="1" customWidth="1"/>
    <col min="9226" max="9226" width="17.7109375" style="4" bestFit="1" customWidth="1"/>
    <col min="9227" max="9227" width="15.7109375" style="4" customWidth="1"/>
    <col min="9228" max="9228" width="16.28515625" style="4" customWidth="1"/>
    <col min="9229" max="9229" width="15.140625" style="4" customWidth="1"/>
    <col min="9230" max="9230" width="14.28515625" style="4" customWidth="1"/>
    <col min="9231" max="9231" width="14.5703125" style="4" bestFit="1" customWidth="1"/>
    <col min="9232" max="9472" width="11.42578125" style="4"/>
    <col min="9473" max="9473" width="4.7109375" style="4" customWidth="1"/>
    <col min="9474" max="9474" width="31.42578125" style="4" customWidth="1"/>
    <col min="9475" max="9476" width="14" style="4" customWidth="1"/>
    <col min="9477" max="9477" width="8.140625" style="4" customWidth="1"/>
    <col min="9478" max="9478" width="8.5703125" style="4" customWidth="1"/>
    <col min="9479" max="9479" width="17" style="4" bestFit="1" customWidth="1"/>
    <col min="9480" max="9480" width="16.7109375" style="4" bestFit="1" customWidth="1"/>
    <col min="9481" max="9481" width="18" style="4" bestFit="1" customWidth="1"/>
    <col min="9482" max="9482" width="17.7109375" style="4" bestFit="1" customWidth="1"/>
    <col min="9483" max="9483" width="15.7109375" style="4" customWidth="1"/>
    <col min="9484" max="9484" width="16.28515625" style="4" customWidth="1"/>
    <col min="9485" max="9485" width="15.140625" style="4" customWidth="1"/>
    <col min="9486" max="9486" width="14.28515625" style="4" customWidth="1"/>
    <col min="9487" max="9487" width="14.5703125" style="4" bestFit="1" customWidth="1"/>
    <col min="9488" max="9728" width="11.42578125" style="4"/>
    <col min="9729" max="9729" width="4.7109375" style="4" customWidth="1"/>
    <col min="9730" max="9730" width="31.42578125" style="4" customWidth="1"/>
    <col min="9731" max="9732" width="14" style="4" customWidth="1"/>
    <col min="9733" max="9733" width="8.140625" style="4" customWidth="1"/>
    <col min="9734" max="9734" width="8.5703125" style="4" customWidth="1"/>
    <col min="9735" max="9735" width="17" style="4" bestFit="1" customWidth="1"/>
    <col min="9736" max="9736" width="16.7109375" style="4" bestFit="1" customWidth="1"/>
    <col min="9737" max="9737" width="18" style="4" bestFit="1" customWidth="1"/>
    <col min="9738" max="9738" width="17.7109375" style="4" bestFit="1" customWidth="1"/>
    <col min="9739" max="9739" width="15.7109375" style="4" customWidth="1"/>
    <col min="9740" max="9740" width="16.28515625" style="4" customWidth="1"/>
    <col min="9741" max="9741" width="15.140625" style="4" customWidth="1"/>
    <col min="9742" max="9742" width="14.28515625" style="4" customWidth="1"/>
    <col min="9743" max="9743" width="14.5703125" style="4" bestFit="1" customWidth="1"/>
    <col min="9744" max="9984" width="11.42578125" style="4"/>
    <col min="9985" max="9985" width="4.7109375" style="4" customWidth="1"/>
    <col min="9986" max="9986" width="31.42578125" style="4" customWidth="1"/>
    <col min="9987" max="9988" width="14" style="4" customWidth="1"/>
    <col min="9989" max="9989" width="8.140625" style="4" customWidth="1"/>
    <col min="9990" max="9990" width="8.5703125" style="4" customWidth="1"/>
    <col min="9991" max="9991" width="17" style="4" bestFit="1" customWidth="1"/>
    <col min="9992" max="9992" width="16.7109375" style="4" bestFit="1" customWidth="1"/>
    <col min="9993" max="9993" width="18" style="4" bestFit="1" customWidth="1"/>
    <col min="9994" max="9994" width="17.7109375" style="4" bestFit="1" customWidth="1"/>
    <col min="9995" max="9995" width="15.7109375" style="4" customWidth="1"/>
    <col min="9996" max="9996" width="16.28515625" style="4" customWidth="1"/>
    <col min="9997" max="9997" width="15.140625" style="4" customWidth="1"/>
    <col min="9998" max="9998" width="14.28515625" style="4" customWidth="1"/>
    <col min="9999" max="9999" width="14.5703125" style="4" bestFit="1" customWidth="1"/>
    <col min="10000" max="10240" width="11.42578125" style="4"/>
    <col min="10241" max="10241" width="4.7109375" style="4" customWidth="1"/>
    <col min="10242" max="10242" width="31.42578125" style="4" customWidth="1"/>
    <col min="10243" max="10244" width="14" style="4" customWidth="1"/>
    <col min="10245" max="10245" width="8.140625" style="4" customWidth="1"/>
    <col min="10246" max="10246" width="8.5703125" style="4" customWidth="1"/>
    <col min="10247" max="10247" width="17" style="4" bestFit="1" customWidth="1"/>
    <col min="10248" max="10248" width="16.7109375" style="4" bestFit="1" customWidth="1"/>
    <col min="10249" max="10249" width="18" style="4" bestFit="1" customWidth="1"/>
    <col min="10250" max="10250" width="17.7109375" style="4" bestFit="1" customWidth="1"/>
    <col min="10251" max="10251" width="15.7109375" style="4" customWidth="1"/>
    <col min="10252" max="10252" width="16.28515625" style="4" customWidth="1"/>
    <col min="10253" max="10253" width="15.140625" style="4" customWidth="1"/>
    <col min="10254" max="10254" width="14.28515625" style="4" customWidth="1"/>
    <col min="10255" max="10255" width="14.5703125" style="4" bestFit="1" customWidth="1"/>
    <col min="10256" max="10496" width="11.42578125" style="4"/>
    <col min="10497" max="10497" width="4.7109375" style="4" customWidth="1"/>
    <col min="10498" max="10498" width="31.42578125" style="4" customWidth="1"/>
    <col min="10499" max="10500" width="14" style="4" customWidth="1"/>
    <col min="10501" max="10501" width="8.140625" style="4" customWidth="1"/>
    <col min="10502" max="10502" width="8.5703125" style="4" customWidth="1"/>
    <col min="10503" max="10503" width="17" style="4" bestFit="1" customWidth="1"/>
    <col min="10504" max="10504" width="16.7109375" style="4" bestFit="1" customWidth="1"/>
    <col min="10505" max="10505" width="18" style="4" bestFit="1" customWidth="1"/>
    <col min="10506" max="10506" width="17.7109375" style="4" bestFit="1" customWidth="1"/>
    <col min="10507" max="10507" width="15.7109375" style="4" customWidth="1"/>
    <col min="10508" max="10508" width="16.28515625" style="4" customWidth="1"/>
    <col min="10509" max="10509" width="15.140625" style="4" customWidth="1"/>
    <col min="10510" max="10510" width="14.28515625" style="4" customWidth="1"/>
    <col min="10511" max="10511" width="14.5703125" style="4" bestFit="1" customWidth="1"/>
    <col min="10512" max="10752" width="11.42578125" style="4"/>
    <col min="10753" max="10753" width="4.7109375" style="4" customWidth="1"/>
    <col min="10754" max="10754" width="31.42578125" style="4" customWidth="1"/>
    <col min="10755" max="10756" width="14" style="4" customWidth="1"/>
    <col min="10757" max="10757" width="8.140625" style="4" customWidth="1"/>
    <col min="10758" max="10758" width="8.5703125" style="4" customWidth="1"/>
    <col min="10759" max="10759" width="17" style="4" bestFit="1" customWidth="1"/>
    <col min="10760" max="10760" width="16.7109375" style="4" bestFit="1" customWidth="1"/>
    <col min="10761" max="10761" width="18" style="4" bestFit="1" customWidth="1"/>
    <col min="10762" max="10762" width="17.7109375" style="4" bestFit="1" customWidth="1"/>
    <col min="10763" max="10763" width="15.7109375" style="4" customWidth="1"/>
    <col min="10764" max="10764" width="16.28515625" style="4" customWidth="1"/>
    <col min="10765" max="10765" width="15.140625" style="4" customWidth="1"/>
    <col min="10766" max="10766" width="14.28515625" style="4" customWidth="1"/>
    <col min="10767" max="10767" width="14.5703125" style="4" bestFit="1" customWidth="1"/>
    <col min="10768" max="11008" width="11.42578125" style="4"/>
    <col min="11009" max="11009" width="4.7109375" style="4" customWidth="1"/>
    <col min="11010" max="11010" width="31.42578125" style="4" customWidth="1"/>
    <col min="11011" max="11012" width="14" style="4" customWidth="1"/>
    <col min="11013" max="11013" width="8.140625" style="4" customWidth="1"/>
    <col min="11014" max="11014" width="8.5703125" style="4" customWidth="1"/>
    <col min="11015" max="11015" width="17" style="4" bestFit="1" customWidth="1"/>
    <col min="11016" max="11016" width="16.7109375" style="4" bestFit="1" customWidth="1"/>
    <col min="11017" max="11017" width="18" style="4" bestFit="1" customWidth="1"/>
    <col min="11018" max="11018" width="17.7109375" style="4" bestFit="1" customWidth="1"/>
    <col min="11019" max="11019" width="15.7109375" style="4" customWidth="1"/>
    <col min="11020" max="11020" width="16.28515625" style="4" customWidth="1"/>
    <col min="11021" max="11021" width="15.140625" style="4" customWidth="1"/>
    <col min="11022" max="11022" width="14.28515625" style="4" customWidth="1"/>
    <col min="11023" max="11023" width="14.5703125" style="4" bestFit="1" customWidth="1"/>
    <col min="11024" max="11264" width="11.42578125" style="4"/>
    <col min="11265" max="11265" width="4.7109375" style="4" customWidth="1"/>
    <col min="11266" max="11266" width="31.42578125" style="4" customWidth="1"/>
    <col min="11267" max="11268" width="14" style="4" customWidth="1"/>
    <col min="11269" max="11269" width="8.140625" style="4" customWidth="1"/>
    <col min="11270" max="11270" width="8.5703125" style="4" customWidth="1"/>
    <col min="11271" max="11271" width="17" style="4" bestFit="1" customWidth="1"/>
    <col min="11272" max="11272" width="16.7109375" style="4" bestFit="1" customWidth="1"/>
    <col min="11273" max="11273" width="18" style="4" bestFit="1" customWidth="1"/>
    <col min="11274" max="11274" width="17.7109375" style="4" bestFit="1" customWidth="1"/>
    <col min="11275" max="11275" width="15.7109375" style="4" customWidth="1"/>
    <col min="11276" max="11276" width="16.28515625" style="4" customWidth="1"/>
    <col min="11277" max="11277" width="15.140625" style="4" customWidth="1"/>
    <col min="11278" max="11278" width="14.28515625" style="4" customWidth="1"/>
    <col min="11279" max="11279" width="14.5703125" style="4" bestFit="1" customWidth="1"/>
    <col min="11280" max="11520" width="11.42578125" style="4"/>
    <col min="11521" max="11521" width="4.7109375" style="4" customWidth="1"/>
    <col min="11522" max="11522" width="31.42578125" style="4" customWidth="1"/>
    <col min="11523" max="11524" width="14" style="4" customWidth="1"/>
    <col min="11525" max="11525" width="8.140625" style="4" customWidth="1"/>
    <col min="11526" max="11526" width="8.5703125" style="4" customWidth="1"/>
    <col min="11527" max="11527" width="17" style="4" bestFit="1" customWidth="1"/>
    <col min="11528" max="11528" width="16.7109375" style="4" bestFit="1" customWidth="1"/>
    <col min="11529" max="11529" width="18" style="4" bestFit="1" customWidth="1"/>
    <col min="11530" max="11530" width="17.7109375" style="4" bestFit="1" customWidth="1"/>
    <col min="11531" max="11531" width="15.7109375" style="4" customWidth="1"/>
    <col min="11532" max="11532" width="16.28515625" style="4" customWidth="1"/>
    <col min="11533" max="11533" width="15.140625" style="4" customWidth="1"/>
    <col min="11534" max="11534" width="14.28515625" style="4" customWidth="1"/>
    <col min="11535" max="11535" width="14.5703125" style="4" bestFit="1" customWidth="1"/>
    <col min="11536" max="11776" width="11.42578125" style="4"/>
    <col min="11777" max="11777" width="4.7109375" style="4" customWidth="1"/>
    <col min="11778" max="11778" width="31.42578125" style="4" customWidth="1"/>
    <col min="11779" max="11780" width="14" style="4" customWidth="1"/>
    <col min="11781" max="11781" width="8.140625" style="4" customWidth="1"/>
    <col min="11782" max="11782" width="8.5703125" style="4" customWidth="1"/>
    <col min="11783" max="11783" width="17" style="4" bestFit="1" customWidth="1"/>
    <col min="11784" max="11784" width="16.7109375" style="4" bestFit="1" customWidth="1"/>
    <col min="11785" max="11785" width="18" style="4" bestFit="1" customWidth="1"/>
    <col min="11786" max="11786" width="17.7109375" style="4" bestFit="1" customWidth="1"/>
    <col min="11787" max="11787" width="15.7109375" style="4" customWidth="1"/>
    <col min="11788" max="11788" width="16.28515625" style="4" customWidth="1"/>
    <col min="11789" max="11789" width="15.140625" style="4" customWidth="1"/>
    <col min="11790" max="11790" width="14.28515625" style="4" customWidth="1"/>
    <col min="11791" max="11791" width="14.5703125" style="4" bestFit="1" customWidth="1"/>
    <col min="11792" max="12032" width="11.42578125" style="4"/>
    <col min="12033" max="12033" width="4.7109375" style="4" customWidth="1"/>
    <col min="12034" max="12034" width="31.42578125" style="4" customWidth="1"/>
    <col min="12035" max="12036" width="14" style="4" customWidth="1"/>
    <col min="12037" max="12037" width="8.140625" style="4" customWidth="1"/>
    <col min="12038" max="12038" width="8.5703125" style="4" customWidth="1"/>
    <col min="12039" max="12039" width="17" style="4" bestFit="1" customWidth="1"/>
    <col min="12040" max="12040" width="16.7109375" style="4" bestFit="1" customWidth="1"/>
    <col min="12041" max="12041" width="18" style="4" bestFit="1" customWidth="1"/>
    <col min="12042" max="12042" width="17.7109375" style="4" bestFit="1" customWidth="1"/>
    <col min="12043" max="12043" width="15.7109375" style="4" customWidth="1"/>
    <col min="12044" max="12044" width="16.28515625" style="4" customWidth="1"/>
    <col min="12045" max="12045" width="15.140625" style="4" customWidth="1"/>
    <col min="12046" max="12046" width="14.28515625" style="4" customWidth="1"/>
    <col min="12047" max="12047" width="14.5703125" style="4" bestFit="1" customWidth="1"/>
    <col min="12048" max="12288" width="11.42578125" style="4"/>
    <col min="12289" max="12289" width="4.7109375" style="4" customWidth="1"/>
    <col min="12290" max="12290" width="31.42578125" style="4" customWidth="1"/>
    <col min="12291" max="12292" width="14" style="4" customWidth="1"/>
    <col min="12293" max="12293" width="8.140625" style="4" customWidth="1"/>
    <col min="12294" max="12294" width="8.5703125" style="4" customWidth="1"/>
    <col min="12295" max="12295" width="17" style="4" bestFit="1" customWidth="1"/>
    <col min="12296" max="12296" width="16.7109375" style="4" bestFit="1" customWidth="1"/>
    <col min="12297" max="12297" width="18" style="4" bestFit="1" customWidth="1"/>
    <col min="12298" max="12298" width="17.7109375" style="4" bestFit="1" customWidth="1"/>
    <col min="12299" max="12299" width="15.7109375" style="4" customWidth="1"/>
    <col min="12300" max="12300" width="16.28515625" style="4" customWidth="1"/>
    <col min="12301" max="12301" width="15.140625" style="4" customWidth="1"/>
    <col min="12302" max="12302" width="14.28515625" style="4" customWidth="1"/>
    <col min="12303" max="12303" width="14.5703125" style="4" bestFit="1" customWidth="1"/>
    <col min="12304" max="12544" width="11.42578125" style="4"/>
    <col min="12545" max="12545" width="4.7109375" style="4" customWidth="1"/>
    <col min="12546" max="12546" width="31.42578125" style="4" customWidth="1"/>
    <col min="12547" max="12548" width="14" style="4" customWidth="1"/>
    <col min="12549" max="12549" width="8.140625" style="4" customWidth="1"/>
    <col min="12550" max="12550" width="8.5703125" style="4" customWidth="1"/>
    <col min="12551" max="12551" width="17" style="4" bestFit="1" customWidth="1"/>
    <col min="12552" max="12552" width="16.7109375" style="4" bestFit="1" customWidth="1"/>
    <col min="12553" max="12553" width="18" style="4" bestFit="1" customWidth="1"/>
    <col min="12554" max="12554" width="17.7109375" style="4" bestFit="1" customWidth="1"/>
    <col min="12555" max="12555" width="15.7109375" style="4" customWidth="1"/>
    <col min="12556" max="12556" width="16.28515625" style="4" customWidth="1"/>
    <col min="12557" max="12557" width="15.140625" style="4" customWidth="1"/>
    <col min="12558" max="12558" width="14.28515625" style="4" customWidth="1"/>
    <col min="12559" max="12559" width="14.5703125" style="4" bestFit="1" customWidth="1"/>
    <col min="12560" max="12800" width="11.42578125" style="4"/>
    <col min="12801" max="12801" width="4.7109375" style="4" customWidth="1"/>
    <col min="12802" max="12802" width="31.42578125" style="4" customWidth="1"/>
    <col min="12803" max="12804" width="14" style="4" customWidth="1"/>
    <col min="12805" max="12805" width="8.140625" style="4" customWidth="1"/>
    <col min="12806" max="12806" width="8.5703125" style="4" customWidth="1"/>
    <col min="12807" max="12807" width="17" style="4" bestFit="1" customWidth="1"/>
    <col min="12808" max="12808" width="16.7109375" style="4" bestFit="1" customWidth="1"/>
    <col min="12809" max="12809" width="18" style="4" bestFit="1" customWidth="1"/>
    <col min="12810" max="12810" width="17.7109375" style="4" bestFit="1" customWidth="1"/>
    <col min="12811" max="12811" width="15.7109375" style="4" customWidth="1"/>
    <col min="12812" max="12812" width="16.28515625" style="4" customWidth="1"/>
    <col min="12813" max="12813" width="15.140625" style="4" customWidth="1"/>
    <col min="12814" max="12814" width="14.28515625" style="4" customWidth="1"/>
    <col min="12815" max="12815" width="14.5703125" style="4" bestFit="1" customWidth="1"/>
    <col min="12816" max="13056" width="11.42578125" style="4"/>
    <col min="13057" max="13057" width="4.7109375" style="4" customWidth="1"/>
    <col min="13058" max="13058" width="31.42578125" style="4" customWidth="1"/>
    <col min="13059" max="13060" width="14" style="4" customWidth="1"/>
    <col min="13061" max="13061" width="8.140625" style="4" customWidth="1"/>
    <col min="13062" max="13062" width="8.5703125" style="4" customWidth="1"/>
    <col min="13063" max="13063" width="17" style="4" bestFit="1" customWidth="1"/>
    <col min="13064" max="13064" width="16.7109375" style="4" bestFit="1" customWidth="1"/>
    <col min="13065" max="13065" width="18" style="4" bestFit="1" customWidth="1"/>
    <col min="13066" max="13066" width="17.7109375" style="4" bestFit="1" customWidth="1"/>
    <col min="13067" max="13067" width="15.7109375" style="4" customWidth="1"/>
    <col min="13068" max="13068" width="16.28515625" style="4" customWidth="1"/>
    <col min="13069" max="13069" width="15.140625" style="4" customWidth="1"/>
    <col min="13070" max="13070" width="14.28515625" style="4" customWidth="1"/>
    <col min="13071" max="13071" width="14.5703125" style="4" bestFit="1" customWidth="1"/>
    <col min="13072" max="13312" width="11.42578125" style="4"/>
    <col min="13313" max="13313" width="4.7109375" style="4" customWidth="1"/>
    <col min="13314" max="13314" width="31.42578125" style="4" customWidth="1"/>
    <col min="13315" max="13316" width="14" style="4" customWidth="1"/>
    <col min="13317" max="13317" width="8.140625" style="4" customWidth="1"/>
    <col min="13318" max="13318" width="8.5703125" style="4" customWidth="1"/>
    <col min="13319" max="13319" width="17" style="4" bestFit="1" customWidth="1"/>
    <col min="13320" max="13320" width="16.7109375" style="4" bestFit="1" customWidth="1"/>
    <col min="13321" max="13321" width="18" style="4" bestFit="1" customWidth="1"/>
    <col min="13322" max="13322" width="17.7109375" style="4" bestFit="1" customWidth="1"/>
    <col min="13323" max="13323" width="15.7109375" style="4" customWidth="1"/>
    <col min="13324" max="13324" width="16.28515625" style="4" customWidth="1"/>
    <col min="13325" max="13325" width="15.140625" style="4" customWidth="1"/>
    <col min="13326" max="13326" width="14.28515625" style="4" customWidth="1"/>
    <col min="13327" max="13327" width="14.5703125" style="4" bestFit="1" customWidth="1"/>
    <col min="13328" max="13568" width="11.42578125" style="4"/>
    <col min="13569" max="13569" width="4.7109375" style="4" customWidth="1"/>
    <col min="13570" max="13570" width="31.42578125" style="4" customWidth="1"/>
    <col min="13571" max="13572" width="14" style="4" customWidth="1"/>
    <col min="13573" max="13573" width="8.140625" style="4" customWidth="1"/>
    <col min="13574" max="13574" width="8.5703125" style="4" customWidth="1"/>
    <col min="13575" max="13575" width="17" style="4" bestFit="1" customWidth="1"/>
    <col min="13576" max="13576" width="16.7109375" style="4" bestFit="1" customWidth="1"/>
    <col min="13577" max="13577" width="18" style="4" bestFit="1" customWidth="1"/>
    <col min="13578" max="13578" width="17.7109375" style="4" bestFit="1" customWidth="1"/>
    <col min="13579" max="13579" width="15.7109375" style="4" customWidth="1"/>
    <col min="13580" max="13580" width="16.28515625" style="4" customWidth="1"/>
    <col min="13581" max="13581" width="15.140625" style="4" customWidth="1"/>
    <col min="13582" max="13582" width="14.28515625" style="4" customWidth="1"/>
    <col min="13583" max="13583" width="14.5703125" style="4" bestFit="1" customWidth="1"/>
    <col min="13584" max="13824" width="11.42578125" style="4"/>
    <col min="13825" max="13825" width="4.7109375" style="4" customWidth="1"/>
    <col min="13826" max="13826" width="31.42578125" style="4" customWidth="1"/>
    <col min="13827" max="13828" width="14" style="4" customWidth="1"/>
    <col min="13829" max="13829" width="8.140625" style="4" customWidth="1"/>
    <col min="13830" max="13830" width="8.5703125" style="4" customWidth="1"/>
    <col min="13831" max="13831" width="17" style="4" bestFit="1" customWidth="1"/>
    <col min="13832" max="13832" width="16.7109375" style="4" bestFit="1" customWidth="1"/>
    <col min="13833" max="13833" width="18" style="4" bestFit="1" customWidth="1"/>
    <col min="13834" max="13834" width="17.7109375" style="4" bestFit="1" customWidth="1"/>
    <col min="13835" max="13835" width="15.7109375" style="4" customWidth="1"/>
    <col min="13836" max="13836" width="16.28515625" style="4" customWidth="1"/>
    <col min="13837" max="13837" width="15.140625" style="4" customWidth="1"/>
    <col min="13838" max="13838" width="14.28515625" style="4" customWidth="1"/>
    <col min="13839" max="13839" width="14.5703125" style="4" bestFit="1" customWidth="1"/>
    <col min="13840" max="14080" width="11.42578125" style="4"/>
    <col min="14081" max="14081" width="4.7109375" style="4" customWidth="1"/>
    <col min="14082" max="14082" width="31.42578125" style="4" customWidth="1"/>
    <col min="14083" max="14084" width="14" style="4" customWidth="1"/>
    <col min="14085" max="14085" width="8.140625" style="4" customWidth="1"/>
    <col min="14086" max="14086" width="8.5703125" style="4" customWidth="1"/>
    <col min="14087" max="14087" width="17" style="4" bestFit="1" customWidth="1"/>
    <col min="14088" max="14088" width="16.7109375" style="4" bestFit="1" customWidth="1"/>
    <col min="14089" max="14089" width="18" style="4" bestFit="1" customWidth="1"/>
    <col min="14090" max="14090" width="17.7109375" style="4" bestFit="1" customWidth="1"/>
    <col min="14091" max="14091" width="15.7109375" style="4" customWidth="1"/>
    <col min="14092" max="14092" width="16.28515625" style="4" customWidth="1"/>
    <col min="14093" max="14093" width="15.140625" style="4" customWidth="1"/>
    <col min="14094" max="14094" width="14.28515625" style="4" customWidth="1"/>
    <col min="14095" max="14095" width="14.5703125" style="4" bestFit="1" customWidth="1"/>
    <col min="14096" max="14336" width="11.42578125" style="4"/>
    <col min="14337" max="14337" width="4.7109375" style="4" customWidth="1"/>
    <col min="14338" max="14338" width="31.42578125" style="4" customWidth="1"/>
    <col min="14339" max="14340" width="14" style="4" customWidth="1"/>
    <col min="14341" max="14341" width="8.140625" style="4" customWidth="1"/>
    <col min="14342" max="14342" width="8.5703125" style="4" customWidth="1"/>
    <col min="14343" max="14343" width="17" style="4" bestFit="1" customWidth="1"/>
    <col min="14344" max="14344" width="16.7109375" style="4" bestFit="1" customWidth="1"/>
    <col min="14345" max="14345" width="18" style="4" bestFit="1" customWidth="1"/>
    <col min="14346" max="14346" width="17.7109375" style="4" bestFit="1" customWidth="1"/>
    <col min="14347" max="14347" width="15.7109375" style="4" customWidth="1"/>
    <col min="14348" max="14348" width="16.28515625" style="4" customWidth="1"/>
    <col min="14349" max="14349" width="15.140625" style="4" customWidth="1"/>
    <col min="14350" max="14350" width="14.28515625" style="4" customWidth="1"/>
    <col min="14351" max="14351" width="14.5703125" style="4" bestFit="1" customWidth="1"/>
    <col min="14352" max="14592" width="11.42578125" style="4"/>
    <col min="14593" max="14593" width="4.7109375" style="4" customWidth="1"/>
    <col min="14594" max="14594" width="31.42578125" style="4" customWidth="1"/>
    <col min="14595" max="14596" width="14" style="4" customWidth="1"/>
    <col min="14597" max="14597" width="8.140625" style="4" customWidth="1"/>
    <col min="14598" max="14598" width="8.5703125" style="4" customWidth="1"/>
    <col min="14599" max="14599" width="17" style="4" bestFit="1" customWidth="1"/>
    <col min="14600" max="14600" width="16.7109375" style="4" bestFit="1" customWidth="1"/>
    <col min="14601" max="14601" width="18" style="4" bestFit="1" customWidth="1"/>
    <col min="14602" max="14602" width="17.7109375" style="4" bestFit="1" customWidth="1"/>
    <col min="14603" max="14603" width="15.7109375" style="4" customWidth="1"/>
    <col min="14604" max="14604" width="16.28515625" style="4" customWidth="1"/>
    <col min="14605" max="14605" width="15.140625" style="4" customWidth="1"/>
    <col min="14606" max="14606" width="14.28515625" style="4" customWidth="1"/>
    <col min="14607" max="14607" width="14.5703125" style="4" bestFit="1" customWidth="1"/>
    <col min="14608" max="14848" width="11.42578125" style="4"/>
    <col min="14849" max="14849" width="4.7109375" style="4" customWidth="1"/>
    <col min="14850" max="14850" width="31.42578125" style="4" customWidth="1"/>
    <col min="14851" max="14852" width="14" style="4" customWidth="1"/>
    <col min="14853" max="14853" width="8.140625" style="4" customWidth="1"/>
    <col min="14854" max="14854" width="8.5703125" style="4" customWidth="1"/>
    <col min="14855" max="14855" width="17" style="4" bestFit="1" customWidth="1"/>
    <col min="14856" max="14856" width="16.7109375" style="4" bestFit="1" customWidth="1"/>
    <col min="14857" max="14857" width="18" style="4" bestFit="1" customWidth="1"/>
    <col min="14858" max="14858" width="17.7109375" style="4" bestFit="1" customWidth="1"/>
    <col min="14859" max="14859" width="15.7109375" style="4" customWidth="1"/>
    <col min="14860" max="14860" width="16.28515625" style="4" customWidth="1"/>
    <col min="14861" max="14861" width="15.140625" style="4" customWidth="1"/>
    <col min="14862" max="14862" width="14.28515625" style="4" customWidth="1"/>
    <col min="14863" max="14863" width="14.5703125" style="4" bestFit="1" customWidth="1"/>
    <col min="14864" max="15104" width="11.42578125" style="4"/>
    <col min="15105" max="15105" width="4.7109375" style="4" customWidth="1"/>
    <col min="15106" max="15106" width="31.42578125" style="4" customWidth="1"/>
    <col min="15107" max="15108" width="14" style="4" customWidth="1"/>
    <col min="15109" max="15109" width="8.140625" style="4" customWidth="1"/>
    <col min="15110" max="15110" width="8.5703125" style="4" customWidth="1"/>
    <col min="15111" max="15111" width="17" style="4" bestFit="1" customWidth="1"/>
    <col min="15112" max="15112" width="16.7109375" style="4" bestFit="1" customWidth="1"/>
    <col min="15113" max="15113" width="18" style="4" bestFit="1" customWidth="1"/>
    <col min="15114" max="15114" width="17.7109375" style="4" bestFit="1" customWidth="1"/>
    <col min="15115" max="15115" width="15.7109375" style="4" customWidth="1"/>
    <col min="15116" max="15116" width="16.28515625" style="4" customWidth="1"/>
    <col min="15117" max="15117" width="15.140625" style="4" customWidth="1"/>
    <col min="15118" max="15118" width="14.28515625" style="4" customWidth="1"/>
    <col min="15119" max="15119" width="14.5703125" style="4" bestFit="1" customWidth="1"/>
    <col min="15120" max="15360" width="11.42578125" style="4"/>
    <col min="15361" max="15361" width="4.7109375" style="4" customWidth="1"/>
    <col min="15362" max="15362" width="31.42578125" style="4" customWidth="1"/>
    <col min="15363" max="15364" width="14" style="4" customWidth="1"/>
    <col min="15365" max="15365" width="8.140625" style="4" customWidth="1"/>
    <col min="15366" max="15366" width="8.5703125" style="4" customWidth="1"/>
    <col min="15367" max="15367" width="17" style="4" bestFit="1" customWidth="1"/>
    <col min="15368" max="15368" width="16.7109375" style="4" bestFit="1" customWidth="1"/>
    <col min="15369" max="15369" width="18" style="4" bestFit="1" customWidth="1"/>
    <col min="15370" max="15370" width="17.7109375" style="4" bestFit="1" customWidth="1"/>
    <col min="15371" max="15371" width="15.7109375" style="4" customWidth="1"/>
    <col min="15372" max="15372" width="16.28515625" style="4" customWidth="1"/>
    <col min="15373" max="15373" width="15.140625" style="4" customWidth="1"/>
    <col min="15374" max="15374" width="14.28515625" style="4" customWidth="1"/>
    <col min="15375" max="15375" width="14.5703125" style="4" bestFit="1" customWidth="1"/>
    <col min="15376" max="15616" width="11.42578125" style="4"/>
    <col min="15617" max="15617" width="4.7109375" style="4" customWidth="1"/>
    <col min="15618" max="15618" width="31.42578125" style="4" customWidth="1"/>
    <col min="15619" max="15620" width="14" style="4" customWidth="1"/>
    <col min="15621" max="15621" width="8.140625" style="4" customWidth="1"/>
    <col min="15622" max="15622" width="8.5703125" style="4" customWidth="1"/>
    <col min="15623" max="15623" width="17" style="4" bestFit="1" customWidth="1"/>
    <col min="15624" max="15624" width="16.7109375" style="4" bestFit="1" customWidth="1"/>
    <col min="15625" max="15625" width="18" style="4" bestFit="1" customWidth="1"/>
    <col min="15626" max="15626" width="17.7109375" style="4" bestFit="1" customWidth="1"/>
    <col min="15627" max="15627" width="15.7109375" style="4" customWidth="1"/>
    <col min="15628" max="15628" width="16.28515625" style="4" customWidth="1"/>
    <col min="15629" max="15629" width="15.140625" style="4" customWidth="1"/>
    <col min="15630" max="15630" width="14.28515625" style="4" customWidth="1"/>
    <col min="15631" max="15631" width="14.5703125" style="4" bestFit="1" customWidth="1"/>
    <col min="15632" max="15872" width="11.42578125" style="4"/>
    <col min="15873" max="15873" width="4.7109375" style="4" customWidth="1"/>
    <col min="15874" max="15874" width="31.42578125" style="4" customWidth="1"/>
    <col min="15875" max="15876" width="14" style="4" customWidth="1"/>
    <col min="15877" max="15877" width="8.140625" style="4" customWidth="1"/>
    <col min="15878" max="15878" width="8.5703125" style="4" customWidth="1"/>
    <col min="15879" max="15879" width="17" style="4" bestFit="1" customWidth="1"/>
    <col min="15880" max="15880" width="16.7109375" style="4" bestFit="1" customWidth="1"/>
    <col min="15881" max="15881" width="18" style="4" bestFit="1" customWidth="1"/>
    <col min="15882" max="15882" width="17.7109375" style="4" bestFit="1" customWidth="1"/>
    <col min="15883" max="15883" width="15.7109375" style="4" customWidth="1"/>
    <col min="15884" max="15884" width="16.28515625" style="4" customWidth="1"/>
    <col min="15885" max="15885" width="15.140625" style="4" customWidth="1"/>
    <col min="15886" max="15886" width="14.28515625" style="4" customWidth="1"/>
    <col min="15887" max="15887" width="14.5703125" style="4" bestFit="1" customWidth="1"/>
    <col min="15888" max="16128" width="11.42578125" style="4"/>
    <col min="16129" max="16129" width="4.7109375" style="4" customWidth="1"/>
    <col min="16130" max="16130" width="31.42578125" style="4" customWidth="1"/>
    <col min="16131" max="16132" width="14" style="4" customWidth="1"/>
    <col min="16133" max="16133" width="8.140625" style="4" customWidth="1"/>
    <col min="16134" max="16134" width="8.5703125" style="4" customWidth="1"/>
    <col min="16135" max="16135" width="17" style="4" bestFit="1" customWidth="1"/>
    <col min="16136" max="16136" width="16.7109375" style="4" bestFit="1" customWidth="1"/>
    <col min="16137" max="16137" width="18" style="4" bestFit="1" customWidth="1"/>
    <col min="16138" max="16138" width="17.7109375" style="4" bestFit="1" customWidth="1"/>
    <col min="16139" max="16139" width="15.7109375" style="4" customWidth="1"/>
    <col min="16140" max="16140" width="16.28515625" style="4" customWidth="1"/>
    <col min="16141" max="16141" width="15.140625" style="4" customWidth="1"/>
    <col min="16142" max="16142" width="14.28515625" style="4" customWidth="1"/>
    <col min="16143" max="16143" width="14.5703125" style="4" bestFit="1" customWidth="1"/>
    <col min="16144" max="16384" width="11.42578125" style="4"/>
  </cols>
  <sheetData>
    <row r="2" spans="1:15" x14ac:dyDescent="0.2">
      <c r="A2" s="1" t="s">
        <v>0</v>
      </c>
      <c r="B2" s="1"/>
      <c r="C2" s="2"/>
      <c r="D2" s="2"/>
      <c r="E2" s="2"/>
      <c r="F2" s="3"/>
    </row>
    <row r="3" spans="1:15" x14ac:dyDescent="0.2">
      <c r="A3" s="5" t="s">
        <v>1</v>
      </c>
      <c r="B3" s="5"/>
      <c r="C3" s="2"/>
      <c r="D3" s="2"/>
      <c r="E3" s="2"/>
    </row>
    <row r="4" spans="1:15" x14ac:dyDescent="0.2">
      <c r="A4" s="6" t="s">
        <v>93</v>
      </c>
      <c r="B4" s="5"/>
      <c r="C4" s="2"/>
      <c r="D4" s="2"/>
      <c r="E4" s="2"/>
      <c r="H4" s="2"/>
      <c r="N4" s="7"/>
    </row>
    <row r="5" spans="1:15" ht="13.5" customHeight="1" x14ac:dyDescent="0.2">
      <c r="A5" s="8" t="s">
        <v>3</v>
      </c>
      <c r="B5" s="8"/>
      <c r="C5" s="9" t="s">
        <v>4</v>
      </c>
      <c r="D5" s="9" t="s">
        <v>4</v>
      </c>
      <c r="E5" s="62" t="s">
        <v>5</v>
      </c>
      <c r="F5" s="62"/>
      <c r="G5" s="9" t="s">
        <v>6</v>
      </c>
      <c r="H5" s="10" t="s">
        <v>7</v>
      </c>
      <c r="I5" s="10" t="s">
        <v>8</v>
      </c>
      <c r="J5" s="9" t="s">
        <v>9</v>
      </c>
      <c r="K5" s="9" t="s">
        <v>10</v>
      </c>
      <c r="L5" s="9" t="s">
        <v>10</v>
      </c>
      <c r="M5" s="9" t="s">
        <v>10</v>
      </c>
      <c r="N5" s="9" t="s">
        <v>10</v>
      </c>
      <c r="O5" s="3"/>
    </row>
    <row r="6" spans="1:15" x14ac:dyDescent="0.2">
      <c r="C6" s="11" t="s">
        <v>11</v>
      </c>
      <c r="D6" s="12" t="s">
        <v>12</v>
      </c>
      <c r="E6" s="12" t="s">
        <v>13</v>
      </c>
      <c r="F6" s="12" t="s">
        <v>14</v>
      </c>
      <c r="G6" s="11" t="s">
        <v>15</v>
      </c>
      <c r="H6" s="11" t="s">
        <v>16</v>
      </c>
      <c r="I6" s="12" t="s">
        <v>17</v>
      </c>
      <c r="J6" s="12" t="s">
        <v>18</v>
      </c>
      <c r="K6" s="12" t="s">
        <v>19</v>
      </c>
      <c r="L6" s="12" t="s">
        <v>20</v>
      </c>
      <c r="M6" s="13" t="s">
        <v>21</v>
      </c>
      <c r="N6" s="14" t="s">
        <v>22</v>
      </c>
      <c r="O6" s="3"/>
    </row>
    <row r="7" spans="1:15" x14ac:dyDescent="0.2">
      <c r="A7" s="7"/>
      <c r="B7" s="7"/>
      <c r="C7" s="7"/>
      <c r="D7" s="7"/>
      <c r="E7" s="7"/>
      <c r="F7" s="7"/>
      <c r="G7" s="15" t="s">
        <v>23</v>
      </c>
      <c r="H7" s="15" t="s">
        <v>11</v>
      </c>
      <c r="I7" s="15" t="s">
        <v>23</v>
      </c>
      <c r="J7" s="16"/>
      <c r="K7" s="17"/>
      <c r="L7" s="17"/>
      <c r="M7" s="17"/>
      <c r="N7" s="17"/>
    </row>
    <row r="8" spans="1:15" x14ac:dyDescent="0.2">
      <c r="G8" s="18"/>
      <c r="H8" s="11"/>
      <c r="I8" s="18"/>
      <c r="J8" s="19"/>
    </row>
    <row r="9" spans="1:15" x14ac:dyDescent="0.2">
      <c r="A9" s="1" t="s">
        <v>24</v>
      </c>
      <c r="G9" s="18"/>
      <c r="I9" s="20"/>
      <c r="J9" s="19"/>
    </row>
    <row r="10" spans="1:15" x14ac:dyDescent="0.2">
      <c r="A10" s="20">
        <v>1</v>
      </c>
      <c r="B10" s="21" t="s">
        <v>25</v>
      </c>
      <c r="C10" s="4">
        <v>1908194</v>
      </c>
      <c r="D10" s="4">
        <v>2576741</v>
      </c>
      <c r="E10" s="22">
        <v>1.25</v>
      </c>
      <c r="F10" s="22">
        <v>0.44</v>
      </c>
      <c r="G10" s="4">
        <v>3984291</v>
      </c>
      <c r="H10" s="4">
        <f t="shared" ref="H10:H37" si="0">+K10+L10+M10+N10</f>
        <v>4247309</v>
      </c>
      <c r="I10" s="20">
        <f t="shared" ref="I10:I37" si="1">H10-G10</f>
        <v>263018</v>
      </c>
      <c r="J10" s="20">
        <v>2241</v>
      </c>
      <c r="K10" s="20">
        <v>0</v>
      </c>
      <c r="L10" s="4">
        <f>1681872+394225</f>
        <v>2076097</v>
      </c>
      <c r="M10" s="4">
        <v>0</v>
      </c>
      <c r="N10" s="20">
        <v>2171212</v>
      </c>
    </row>
    <row r="11" spans="1:15" x14ac:dyDescent="0.2">
      <c r="A11" s="20">
        <v>2</v>
      </c>
      <c r="B11" s="23" t="s">
        <v>26</v>
      </c>
      <c r="C11" s="20">
        <v>14348747</v>
      </c>
      <c r="D11" s="20">
        <v>24908201</v>
      </c>
      <c r="E11" s="22">
        <v>2.29</v>
      </c>
      <c r="F11" s="22">
        <v>0.57999999999999996</v>
      </c>
      <c r="G11" s="20">
        <v>57403618</v>
      </c>
      <c r="H11" s="20">
        <f t="shared" si="0"/>
        <v>74305101</v>
      </c>
      <c r="I11" s="20">
        <f t="shared" si="1"/>
        <v>16901483</v>
      </c>
      <c r="J11" s="20">
        <v>1063118</v>
      </c>
      <c r="K11" s="20">
        <v>0</v>
      </c>
      <c r="L11" s="20">
        <f>3576619+38955895+3965+644329</f>
        <v>43180808</v>
      </c>
      <c r="M11" s="20">
        <v>0</v>
      </c>
      <c r="N11" s="20">
        <v>31124293</v>
      </c>
    </row>
    <row r="12" spans="1:15" s="20" customFormat="1" x14ac:dyDescent="0.2">
      <c r="A12" s="20">
        <v>3</v>
      </c>
      <c r="B12" s="23" t="s">
        <v>27</v>
      </c>
      <c r="C12" s="4">
        <v>18084567</v>
      </c>
      <c r="D12" s="4">
        <v>30803380</v>
      </c>
      <c r="E12" s="22">
        <v>6.87</v>
      </c>
      <c r="F12" s="22">
        <v>0.59</v>
      </c>
      <c r="G12" s="4">
        <v>211538577</v>
      </c>
      <c r="H12" s="4">
        <f t="shared" si="0"/>
        <v>215460109</v>
      </c>
      <c r="I12" s="20">
        <f t="shared" si="1"/>
        <v>3921532</v>
      </c>
      <c r="J12" s="20">
        <v>25155602</v>
      </c>
      <c r="K12" s="4">
        <v>169220532</v>
      </c>
      <c r="L12" s="4">
        <v>24233478</v>
      </c>
      <c r="M12" s="4">
        <v>0</v>
      </c>
      <c r="N12" s="20">
        <v>22006099</v>
      </c>
      <c r="O12" s="4"/>
    </row>
    <row r="13" spans="1:15" x14ac:dyDescent="0.2">
      <c r="A13" s="20">
        <v>4</v>
      </c>
      <c r="B13" s="24" t="s">
        <v>28</v>
      </c>
      <c r="C13" s="20">
        <v>11012627</v>
      </c>
      <c r="D13" s="20">
        <v>13184427</v>
      </c>
      <c r="E13" s="22">
        <v>6.43</v>
      </c>
      <c r="F13" s="22">
        <v>0.84</v>
      </c>
      <c r="G13" s="20">
        <v>97520411</v>
      </c>
      <c r="H13" s="20">
        <f t="shared" si="0"/>
        <v>104783625</v>
      </c>
      <c r="I13" s="20">
        <f t="shared" si="1"/>
        <v>7263214</v>
      </c>
      <c r="J13" s="20">
        <v>564694</v>
      </c>
      <c r="K13" s="20">
        <v>45221848</v>
      </c>
      <c r="L13" s="20">
        <f>4053318+22358540+912123+14095292</f>
        <v>41419273</v>
      </c>
      <c r="M13" s="20">
        <v>0</v>
      </c>
      <c r="N13" s="20">
        <v>18142504</v>
      </c>
    </row>
    <row r="14" spans="1:15" x14ac:dyDescent="0.2">
      <c r="A14" s="20">
        <v>5</v>
      </c>
      <c r="B14" s="24" t="s">
        <v>29</v>
      </c>
      <c r="C14" s="20">
        <v>83784065</v>
      </c>
      <c r="D14" s="20">
        <v>178213277</v>
      </c>
      <c r="E14" s="22">
        <v>8.7899999999999991</v>
      </c>
      <c r="F14" s="22">
        <v>0.43</v>
      </c>
      <c r="G14" s="20">
        <v>1594234289</v>
      </c>
      <c r="H14" s="20">
        <f t="shared" si="0"/>
        <v>1635390045</v>
      </c>
      <c r="I14" s="20">
        <f t="shared" si="1"/>
        <v>41155756</v>
      </c>
      <c r="J14" s="20">
        <v>66187018</v>
      </c>
      <c r="K14" s="20">
        <v>1434682346</v>
      </c>
      <c r="L14" s="20">
        <f>5122438+46145043+8596+24270938</f>
        <v>75547015</v>
      </c>
      <c r="M14" s="20">
        <v>0</v>
      </c>
      <c r="N14" s="20">
        <v>125160684</v>
      </c>
    </row>
    <row r="15" spans="1:15" x14ac:dyDescent="0.2">
      <c r="A15" s="20">
        <v>6</v>
      </c>
      <c r="B15" s="21" t="s">
        <v>30</v>
      </c>
      <c r="C15" s="4">
        <v>4456288</v>
      </c>
      <c r="D15" s="4">
        <v>28518446</v>
      </c>
      <c r="E15" s="22">
        <v>2.21</v>
      </c>
      <c r="F15" s="22">
        <v>0.16</v>
      </c>
      <c r="G15" s="4">
        <v>62930969</v>
      </c>
      <c r="H15" s="4">
        <f t="shared" si="0"/>
        <v>87813144</v>
      </c>
      <c r="I15" s="20">
        <f t="shared" si="1"/>
        <v>24882175</v>
      </c>
      <c r="J15" s="20">
        <v>2830856</v>
      </c>
      <c r="K15" s="4">
        <v>58121863</v>
      </c>
      <c r="L15" s="4">
        <v>179704</v>
      </c>
      <c r="M15" s="4">
        <v>173114</v>
      </c>
      <c r="N15" s="20">
        <v>29338463</v>
      </c>
    </row>
    <row r="16" spans="1:15" s="20" customFormat="1" x14ac:dyDescent="0.2">
      <c r="A16" s="20">
        <v>7</v>
      </c>
      <c r="B16" s="23" t="s">
        <v>31</v>
      </c>
      <c r="C16" s="20">
        <v>17140323</v>
      </c>
      <c r="D16" s="20">
        <v>26872649</v>
      </c>
      <c r="E16" s="22">
        <v>1.88</v>
      </c>
      <c r="F16" s="22">
        <v>0.64</v>
      </c>
      <c r="G16" s="20">
        <v>50465751</v>
      </c>
      <c r="H16" s="20">
        <f t="shared" si="0"/>
        <v>69192403</v>
      </c>
      <c r="I16" s="20">
        <f t="shared" si="1"/>
        <v>18726652</v>
      </c>
      <c r="J16" s="20">
        <v>233131</v>
      </c>
      <c r="K16" s="20">
        <v>0</v>
      </c>
      <c r="L16" s="20">
        <f>6298632+27026796</f>
        <v>33325428</v>
      </c>
      <c r="M16" s="4">
        <v>0</v>
      </c>
      <c r="N16" s="20">
        <v>35866975</v>
      </c>
    </row>
    <row r="17" spans="1:15" x14ac:dyDescent="0.2">
      <c r="A17" s="20">
        <v>8</v>
      </c>
      <c r="B17" s="23" t="s">
        <v>32</v>
      </c>
      <c r="C17" s="20">
        <v>48505909</v>
      </c>
      <c r="D17" s="20">
        <v>96562909</v>
      </c>
      <c r="E17" s="22">
        <v>9.2200000000000006</v>
      </c>
      <c r="F17" s="22">
        <v>0.19</v>
      </c>
      <c r="G17" s="20">
        <v>991072201</v>
      </c>
      <c r="H17" s="20">
        <f t="shared" si="0"/>
        <v>1016037341</v>
      </c>
      <c r="I17" s="20">
        <f t="shared" si="1"/>
        <v>24965140</v>
      </c>
      <c r="J17" s="20">
        <v>9243576</v>
      </c>
      <c r="K17" s="20">
        <v>803762527</v>
      </c>
      <c r="L17" s="20">
        <f>19266048+35032165+4968495+74005872</f>
        <v>133272580</v>
      </c>
      <c r="M17" s="20">
        <v>1942309</v>
      </c>
      <c r="N17" s="20">
        <v>77059925</v>
      </c>
    </row>
    <row r="18" spans="1:15" s="25" customFormat="1" x14ac:dyDescent="0.2">
      <c r="A18" s="20">
        <v>9</v>
      </c>
      <c r="B18" s="24" t="s">
        <v>33</v>
      </c>
      <c r="C18" s="20">
        <v>1908194</v>
      </c>
      <c r="D18" s="20">
        <v>3349360</v>
      </c>
      <c r="E18" s="22">
        <v>0.5</v>
      </c>
      <c r="F18" s="22">
        <v>0.14000000000000001</v>
      </c>
      <c r="G18" s="20">
        <v>3122738</v>
      </c>
      <c r="H18" s="20">
        <f t="shared" si="0"/>
        <v>4671631</v>
      </c>
      <c r="I18" s="20">
        <f t="shared" si="1"/>
        <v>1548893</v>
      </c>
      <c r="J18" s="20">
        <v>19227</v>
      </c>
      <c r="K18" s="20">
        <v>0</v>
      </c>
      <c r="L18" s="20">
        <f>801146+413398</f>
        <v>1214544</v>
      </c>
      <c r="M18" s="20">
        <v>0</v>
      </c>
      <c r="N18" s="20">
        <v>3457087</v>
      </c>
      <c r="O18" s="4"/>
    </row>
    <row r="19" spans="1:15" x14ac:dyDescent="0.2">
      <c r="A19" s="20">
        <v>10</v>
      </c>
      <c r="B19" s="24" t="s">
        <v>34</v>
      </c>
      <c r="C19" s="20">
        <v>14537826</v>
      </c>
      <c r="D19" s="20">
        <v>54628299</v>
      </c>
      <c r="E19" s="22">
        <v>5.32</v>
      </c>
      <c r="F19" s="22">
        <v>7.0000000000000007E-2</v>
      </c>
      <c r="G19" s="20">
        <v>301628236</v>
      </c>
      <c r="H19" s="20">
        <f t="shared" si="0"/>
        <v>333173915</v>
      </c>
      <c r="I19" s="20">
        <f t="shared" si="1"/>
        <v>31545679</v>
      </c>
      <c r="J19" s="20">
        <v>7987649</v>
      </c>
      <c r="K19" s="20">
        <v>283917491</v>
      </c>
      <c r="L19" s="20">
        <f>204323+2861555</f>
        <v>3065878</v>
      </c>
      <c r="M19" s="20">
        <v>107041</v>
      </c>
      <c r="N19" s="20">
        <v>46083505</v>
      </c>
    </row>
    <row r="20" spans="1:15" x14ac:dyDescent="0.2">
      <c r="A20" s="20">
        <v>11</v>
      </c>
      <c r="B20" s="24" t="s">
        <v>35</v>
      </c>
      <c r="C20" s="20">
        <v>146937771</v>
      </c>
      <c r="D20" s="20">
        <v>268854334</v>
      </c>
      <c r="E20" s="22">
        <v>8.6</v>
      </c>
      <c r="F20" s="22">
        <v>0.55000000000000004</v>
      </c>
      <c r="G20" s="20">
        <v>2448728441</v>
      </c>
      <c r="H20" s="20">
        <f t="shared" si="0"/>
        <v>2533470626</v>
      </c>
      <c r="I20" s="20">
        <f t="shared" si="1"/>
        <v>84742185</v>
      </c>
      <c r="J20" s="20">
        <v>104933889</v>
      </c>
      <c r="K20" s="20">
        <v>2084772452</v>
      </c>
      <c r="L20" s="20">
        <f>4555863+52488344+62402398+85579186</f>
        <v>205025791</v>
      </c>
      <c r="M20" s="20">
        <v>410023</v>
      </c>
      <c r="N20" s="20">
        <v>243262360</v>
      </c>
    </row>
    <row r="21" spans="1:15" x14ac:dyDescent="0.2">
      <c r="A21" s="20">
        <v>12</v>
      </c>
      <c r="B21" s="21" t="s">
        <v>36</v>
      </c>
      <c r="C21" s="4">
        <v>85712410</v>
      </c>
      <c r="D21" s="4">
        <v>118551724</v>
      </c>
      <c r="E21" s="22">
        <v>14.46</v>
      </c>
      <c r="F21" s="22">
        <v>0.22</v>
      </c>
      <c r="G21" s="4">
        <v>1774122309</v>
      </c>
      <c r="H21" s="4">
        <f t="shared" si="0"/>
        <v>1804816046</v>
      </c>
      <c r="I21" s="20">
        <f t="shared" si="1"/>
        <v>30693737</v>
      </c>
      <c r="J21" s="20">
        <v>2177619</v>
      </c>
      <c r="K21" s="4">
        <v>1685602192</v>
      </c>
      <c r="L21" s="4">
        <v>2807707</v>
      </c>
      <c r="M21" s="4">
        <v>0</v>
      </c>
      <c r="N21" s="20">
        <v>116406147</v>
      </c>
    </row>
    <row r="22" spans="1:15" x14ac:dyDescent="0.2">
      <c r="A22" s="20">
        <v>13</v>
      </c>
      <c r="B22" s="21" t="s">
        <v>37</v>
      </c>
      <c r="C22" s="4">
        <v>64432377</v>
      </c>
      <c r="D22" s="4">
        <v>124786705</v>
      </c>
      <c r="E22" s="22">
        <v>10</v>
      </c>
      <c r="F22" s="22">
        <v>0.14000000000000001</v>
      </c>
      <c r="G22" s="4">
        <v>1332570549</v>
      </c>
      <c r="H22" s="4">
        <f t="shared" si="0"/>
        <v>1354562942</v>
      </c>
      <c r="I22" s="20">
        <f t="shared" si="1"/>
        <v>21992393</v>
      </c>
      <c r="J22" s="20">
        <v>17229976</v>
      </c>
      <c r="K22" s="4">
        <v>1205879997</v>
      </c>
      <c r="L22" s="4">
        <f>1526983+16787608+29131597+15463086</f>
        <v>62909274</v>
      </c>
      <c r="M22" s="4">
        <v>0</v>
      </c>
      <c r="N22" s="20">
        <v>85773671</v>
      </c>
    </row>
    <row r="23" spans="1:15" x14ac:dyDescent="0.2">
      <c r="A23" s="20">
        <v>14</v>
      </c>
      <c r="B23" s="23" t="s">
        <v>38</v>
      </c>
      <c r="C23" s="20">
        <v>28337014</v>
      </c>
      <c r="D23" s="20">
        <v>76475995</v>
      </c>
      <c r="E23" s="22">
        <v>6.33</v>
      </c>
      <c r="F23" s="22">
        <v>0.14000000000000001</v>
      </c>
      <c r="G23" s="20">
        <v>528343218</v>
      </c>
      <c r="H23" s="20">
        <f t="shared" si="0"/>
        <v>559970529</v>
      </c>
      <c r="I23" s="20">
        <f t="shared" si="1"/>
        <v>31627311</v>
      </c>
      <c r="J23" s="20">
        <v>14541576</v>
      </c>
      <c r="K23" s="20">
        <v>431016641</v>
      </c>
      <c r="L23" s="20">
        <f>3168545+34543547+9777506+22124209</f>
        <v>69613807</v>
      </c>
      <c r="M23" s="20">
        <v>0</v>
      </c>
      <c r="N23" s="20">
        <v>59340081</v>
      </c>
    </row>
    <row r="24" spans="1:15" s="2" customFormat="1" x14ac:dyDescent="0.2">
      <c r="A24" s="20">
        <v>15</v>
      </c>
      <c r="B24" s="24" t="s">
        <v>39</v>
      </c>
      <c r="C24" s="20">
        <v>27561350</v>
      </c>
      <c r="D24" s="20">
        <v>46334087</v>
      </c>
      <c r="E24" s="22">
        <v>11.9</v>
      </c>
      <c r="F24" s="22">
        <v>0.56999999999999995</v>
      </c>
      <c r="G24" s="20">
        <v>668658533</v>
      </c>
      <c r="H24" s="20">
        <f t="shared" si="0"/>
        <v>677286579</v>
      </c>
      <c r="I24" s="20">
        <f t="shared" si="1"/>
        <v>8628046</v>
      </c>
      <c r="J24" s="20">
        <v>19548833</v>
      </c>
      <c r="K24" s="20">
        <v>477173416</v>
      </c>
      <c r="L24" s="20">
        <f>3975541+24283796+61958573+66341252</f>
        <v>156559162</v>
      </c>
      <c r="M24" s="20">
        <v>0</v>
      </c>
      <c r="N24" s="20">
        <v>43554001</v>
      </c>
      <c r="O24" s="4"/>
    </row>
    <row r="25" spans="1:15" s="2" customFormat="1" x14ac:dyDescent="0.2">
      <c r="A25" s="20">
        <v>16</v>
      </c>
      <c r="B25" s="24" t="s">
        <v>40</v>
      </c>
      <c r="C25" s="20">
        <v>1908194</v>
      </c>
      <c r="D25" s="20">
        <v>3182648</v>
      </c>
      <c r="E25" s="22">
        <v>0.5</v>
      </c>
      <c r="F25" s="22">
        <v>0.04</v>
      </c>
      <c r="G25" s="20">
        <v>3396464</v>
      </c>
      <c r="H25" s="20">
        <f t="shared" si="0"/>
        <v>3453640</v>
      </c>
      <c r="I25" s="20">
        <f t="shared" si="1"/>
        <v>57176</v>
      </c>
      <c r="J25" s="20">
        <v>1208893</v>
      </c>
      <c r="K25" s="20">
        <v>0</v>
      </c>
      <c r="L25" s="20">
        <f>377897+1110373</f>
        <v>1488270</v>
      </c>
      <c r="M25" s="20">
        <v>0</v>
      </c>
      <c r="N25" s="20">
        <v>1965370</v>
      </c>
      <c r="O25" s="4"/>
    </row>
    <row r="26" spans="1:15" s="2" customFormat="1" x14ac:dyDescent="0.2">
      <c r="A26" s="20">
        <v>17</v>
      </c>
      <c r="B26" s="24" t="s">
        <v>41</v>
      </c>
      <c r="C26" s="20">
        <v>26679148</v>
      </c>
      <c r="D26" s="20">
        <v>77282627</v>
      </c>
      <c r="E26" s="22">
        <v>2.82</v>
      </c>
      <c r="F26" s="22">
        <v>0.27</v>
      </c>
      <c r="G26" s="20">
        <v>327699618</v>
      </c>
      <c r="H26" s="20">
        <f t="shared" si="0"/>
        <v>385247876</v>
      </c>
      <c r="I26" s="20">
        <f t="shared" si="1"/>
        <v>57548258</v>
      </c>
      <c r="J26" s="20">
        <v>1232545</v>
      </c>
      <c r="K26" s="20">
        <v>92221388</v>
      </c>
      <c r="L26" s="20">
        <f>8185940+73586481+80119908+41280656</f>
        <v>203172985</v>
      </c>
      <c r="M26" s="20">
        <v>5313285</v>
      </c>
      <c r="N26" s="20">
        <v>84540218</v>
      </c>
      <c r="O26" s="4"/>
    </row>
    <row r="27" spans="1:15" s="2" customFormat="1" x14ac:dyDescent="0.2">
      <c r="A27" s="20">
        <v>18</v>
      </c>
      <c r="B27" s="21" t="s">
        <v>42</v>
      </c>
      <c r="C27" s="4">
        <v>23598957</v>
      </c>
      <c r="D27" s="4">
        <v>68414263</v>
      </c>
      <c r="E27" s="22">
        <v>2.76</v>
      </c>
      <c r="F27" s="22">
        <v>0.34</v>
      </c>
      <c r="G27" s="4">
        <v>262553130</v>
      </c>
      <c r="H27" s="4">
        <f t="shared" si="0"/>
        <v>290476839</v>
      </c>
      <c r="I27" s="20">
        <f t="shared" si="1"/>
        <v>27923709</v>
      </c>
      <c r="J27" s="20">
        <v>30657301</v>
      </c>
      <c r="K27" s="4">
        <v>100047045</v>
      </c>
      <c r="L27" s="4">
        <f>10395226+42324346+10068901+76561612</f>
        <v>139350085</v>
      </c>
      <c r="M27" s="4">
        <v>72163</v>
      </c>
      <c r="N27" s="20">
        <v>51007546</v>
      </c>
      <c r="O27" s="4"/>
    </row>
    <row r="28" spans="1:15" s="20" customFormat="1" x14ac:dyDescent="0.2">
      <c r="A28" s="20">
        <v>19</v>
      </c>
      <c r="B28" s="21" t="s">
        <v>43</v>
      </c>
      <c r="C28" s="4">
        <v>1908194</v>
      </c>
      <c r="D28" s="4">
        <v>8957760</v>
      </c>
      <c r="E28" s="22">
        <v>0.28999999999999998</v>
      </c>
      <c r="F28" s="22">
        <v>0.06</v>
      </c>
      <c r="G28" s="4">
        <v>4025172</v>
      </c>
      <c r="H28" s="4">
        <f t="shared" si="0"/>
        <v>10121248</v>
      </c>
      <c r="I28" s="20">
        <f t="shared" si="1"/>
        <v>6096076</v>
      </c>
      <c r="J28" s="20">
        <v>572776</v>
      </c>
      <c r="K28" s="4">
        <v>0</v>
      </c>
      <c r="L28" s="4">
        <v>2116978</v>
      </c>
      <c r="M28" s="4">
        <v>0</v>
      </c>
      <c r="N28" s="20">
        <v>8004270</v>
      </c>
    </row>
    <row r="29" spans="1:15" s="20" customFormat="1" x14ac:dyDescent="0.2">
      <c r="A29" s="20">
        <v>20</v>
      </c>
      <c r="B29" s="23" t="s">
        <v>44</v>
      </c>
      <c r="C29" s="20">
        <v>1908194</v>
      </c>
      <c r="D29" s="20">
        <v>2013648</v>
      </c>
      <c r="E29" s="22">
        <v>15.77</v>
      </c>
      <c r="F29" s="22">
        <v>0.83</v>
      </c>
      <c r="G29" s="20">
        <v>32391468</v>
      </c>
      <c r="H29" s="20">
        <f t="shared" si="0"/>
        <v>32402011</v>
      </c>
      <c r="I29" s="20">
        <f t="shared" si="1"/>
        <v>10543</v>
      </c>
      <c r="J29" s="20">
        <v>49530</v>
      </c>
      <c r="K29" s="20">
        <v>28745347</v>
      </c>
      <c r="L29" s="20">
        <f>112748+1146409+505073</f>
        <v>1764230</v>
      </c>
      <c r="M29" s="20">
        <v>0</v>
      </c>
      <c r="N29" s="20">
        <v>1892434</v>
      </c>
    </row>
    <row r="30" spans="1:15" x14ac:dyDescent="0.2">
      <c r="A30" s="20">
        <v>21</v>
      </c>
      <c r="B30" s="21" t="s">
        <v>45</v>
      </c>
      <c r="C30" s="4">
        <v>101716289</v>
      </c>
      <c r="D30" s="4">
        <v>132952403</v>
      </c>
      <c r="E30" s="22">
        <v>13.75</v>
      </c>
      <c r="F30" s="22">
        <v>0.37</v>
      </c>
      <c r="G30" s="4">
        <v>1922786732</v>
      </c>
      <c r="H30" s="4">
        <f t="shared" si="0"/>
        <v>1931424092</v>
      </c>
      <c r="I30" s="20">
        <f t="shared" si="1"/>
        <v>8637360</v>
      </c>
      <c r="J30" s="20">
        <v>1832348</v>
      </c>
      <c r="K30" s="4">
        <v>1688546324</v>
      </c>
      <c r="L30" s="4">
        <f>21409534+62975651+5535257+44635573</f>
        <v>134556015</v>
      </c>
      <c r="M30" s="4">
        <v>0</v>
      </c>
      <c r="N30" s="4">
        <v>108321753</v>
      </c>
    </row>
    <row r="31" spans="1:15" s="20" customFormat="1" x14ac:dyDescent="0.2">
      <c r="A31" s="20">
        <v>22</v>
      </c>
      <c r="B31" s="23" t="s">
        <v>46</v>
      </c>
      <c r="C31" s="20">
        <v>23010713</v>
      </c>
      <c r="D31" s="20">
        <v>45914084</v>
      </c>
      <c r="E31" s="22">
        <v>9.89</v>
      </c>
      <c r="F31" s="22">
        <v>0.18</v>
      </c>
      <c r="G31" s="20">
        <v>469346812</v>
      </c>
      <c r="H31" s="20">
        <f t="shared" si="0"/>
        <v>493079039</v>
      </c>
      <c r="I31" s="20">
        <f t="shared" si="1"/>
        <v>23732227</v>
      </c>
      <c r="J31" s="20">
        <v>179029</v>
      </c>
      <c r="K31" s="20">
        <v>437782452</v>
      </c>
      <c r="L31" s="20">
        <f>1858908+5947151+747588</f>
        <v>8553647</v>
      </c>
      <c r="M31" s="20">
        <v>0</v>
      </c>
      <c r="N31" s="20">
        <v>46742940</v>
      </c>
    </row>
    <row r="32" spans="1:15" s="20" customFormat="1" x14ac:dyDescent="0.2">
      <c r="A32" s="20">
        <v>23</v>
      </c>
      <c r="B32" s="21" t="s">
        <v>47</v>
      </c>
      <c r="C32" s="4">
        <v>52455904</v>
      </c>
      <c r="D32" s="4">
        <v>89418038</v>
      </c>
      <c r="E32" s="22">
        <v>9.26</v>
      </c>
      <c r="F32" s="22">
        <v>0.59</v>
      </c>
      <c r="G32" s="4">
        <v>858381786</v>
      </c>
      <c r="H32" s="4">
        <f t="shared" si="0"/>
        <v>892875797</v>
      </c>
      <c r="I32" s="20">
        <f t="shared" si="1"/>
        <v>34494011</v>
      </c>
      <c r="J32" s="20">
        <v>24254842</v>
      </c>
      <c r="K32" s="4">
        <v>761693266</v>
      </c>
      <c r="L32" s="4">
        <f>1229951+8025711+39201391</f>
        <v>48457053</v>
      </c>
      <c r="M32" s="4">
        <v>0</v>
      </c>
      <c r="N32" s="20">
        <v>82725478</v>
      </c>
    </row>
    <row r="33" spans="1:15" x14ac:dyDescent="0.2">
      <c r="A33" s="20">
        <v>24</v>
      </c>
      <c r="B33" s="21" t="s">
        <v>48</v>
      </c>
      <c r="C33" s="4">
        <v>83429461</v>
      </c>
      <c r="D33" s="4">
        <v>93463441</v>
      </c>
      <c r="E33" s="22">
        <v>17.690000000000001</v>
      </c>
      <c r="F33" s="22">
        <v>0.44</v>
      </c>
      <c r="G33" s="4">
        <v>1706129112</v>
      </c>
      <c r="H33" s="4">
        <f t="shared" si="0"/>
        <v>1723544237</v>
      </c>
      <c r="I33" s="20">
        <f t="shared" si="1"/>
        <v>17415125</v>
      </c>
      <c r="J33" s="20">
        <v>3018640</v>
      </c>
      <c r="K33" s="4">
        <v>1586781347</v>
      </c>
      <c r="L33" s="4">
        <f>734694+22535431+4125659+8860980</f>
        <v>36256764</v>
      </c>
      <c r="M33" s="4">
        <v>0</v>
      </c>
      <c r="N33" s="20">
        <v>100506126</v>
      </c>
    </row>
    <row r="34" spans="1:15" s="20" customFormat="1" x14ac:dyDescent="0.2">
      <c r="A34" s="20">
        <v>25</v>
      </c>
      <c r="B34" s="24" t="s">
        <v>49</v>
      </c>
      <c r="C34" s="20">
        <v>18467768</v>
      </c>
      <c r="D34" s="20">
        <v>31459407</v>
      </c>
      <c r="E34" s="22">
        <v>11.71</v>
      </c>
      <c r="F34" s="22">
        <v>0.25</v>
      </c>
      <c r="G34" s="20">
        <v>379261151</v>
      </c>
      <c r="H34" s="20">
        <f t="shared" si="0"/>
        <v>386970344</v>
      </c>
      <c r="I34" s="20">
        <f t="shared" si="1"/>
        <v>7709193</v>
      </c>
      <c r="J34" s="20">
        <v>9396489</v>
      </c>
      <c r="K34" s="20">
        <v>360025398</v>
      </c>
      <c r="L34" s="20">
        <f>366801+92968+333391</f>
        <v>793160</v>
      </c>
      <c r="M34" s="20">
        <v>1802</v>
      </c>
      <c r="N34" s="20">
        <v>26149984</v>
      </c>
      <c r="O34" s="4"/>
    </row>
    <row r="35" spans="1:15" s="20" customFormat="1" x14ac:dyDescent="0.2">
      <c r="A35" s="20">
        <v>26</v>
      </c>
      <c r="B35" s="24" t="s">
        <v>50</v>
      </c>
      <c r="C35" s="20">
        <v>1908194</v>
      </c>
      <c r="D35" s="20">
        <v>3829749</v>
      </c>
      <c r="E35" s="22">
        <v>0.01</v>
      </c>
      <c r="F35" s="22">
        <v>0.01</v>
      </c>
      <c r="G35" s="20">
        <v>1908194</v>
      </c>
      <c r="H35" s="20">
        <f t="shared" si="0"/>
        <v>2108442</v>
      </c>
      <c r="I35" s="20">
        <f t="shared" si="1"/>
        <v>200248</v>
      </c>
      <c r="J35" s="20">
        <v>1765345</v>
      </c>
      <c r="K35" s="20">
        <v>0</v>
      </c>
      <c r="L35" s="20">
        <v>0</v>
      </c>
      <c r="M35" s="20">
        <v>0</v>
      </c>
      <c r="N35" s="20">
        <v>2108442</v>
      </c>
      <c r="O35" s="4"/>
    </row>
    <row r="36" spans="1:15" s="20" customFormat="1" x14ac:dyDescent="0.2">
      <c r="A36" s="20">
        <v>27</v>
      </c>
      <c r="B36" s="21" t="s">
        <v>51</v>
      </c>
      <c r="C36" s="4">
        <v>23151406</v>
      </c>
      <c r="D36" s="4">
        <v>142699385</v>
      </c>
      <c r="E36" s="22">
        <v>0.7</v>
      </c>
      <c r="F36" s="22">
        <v>0.16</v>
      </c>
      <c r="G36" s="4">
        <v>130530108</v>
      </c>
      <c r="H36" s="4">
        <f t="shared" si="0"/>
        <v>204444905</v>
      </c>
      <c r="I36" s="20">
        <f t="shared" si="1"/>
        <v>73914797</v>
      </c>
      <c r="J36" s="20">
        <v>49987314</v>
      </c>
      <c r="K36" s="4">
        <v>0</v>
      </c>
      <c r="L36" s="4">
        <v>108847331</v>
      </c>
      <c r="M36" s="4">
        <v>0</v>
      </c>
      <c r="N36" s="20">
        <v>95597574</v>
      </c>
      <c r="O36" s="4"/>
    </row>
    <row r="37" spans="1:15" x14ac:dyDescent="0.2">
      <c r="A37" s="20">
        <v>28</v>
      </c>
      <c r="B37" s="24" t="s">
        <v>52</v>
      </c>
      <c r="C37" s="20">
        <v>39128787</v>
      </c>
      <c r="D37" s="20">
        <v>71859034</v>
      </c>
      <c r="E37" s="22">
        <v>9.16</v>
      </c>
      <c r="F37" s="22">
        <v>0.24</v>
      </c>
      <c r="G37" s="20">
        <v>725122737</v>
      </c>
      <c r="H37" s="20">
        <f t="shared" si="0"/>
        <v>746282466</v>
      </c>
      <c r="I37" s="20">
        <f t="shared" si="1"/>
        <v>21159729</v>
      </c>
      <c r="J37" s="20">
        <v>7325533</v>
      </c>
      <c r="K37" s="20">
        <v>593879087</v>
      </c>
      <c r="L37" s="20">
        <f>4340317+35340544+33939431+19863939</f>
        <v>93484231</v>
      </c>
      <c r="M37" s="20">
        <v>111313</v>
      </c>
      <c r="N37" s="20">
        <v>58807835</v>
      </c>
    </row>
    <row r="38" spans="1:15" x14ac:dyDescent="0.2">
      <c r="A38" s="26" t="s">
        <v>53</v>
      </c>
      <c r="B38" s="27"/>
      <c r="C38" s="28">
        <f>SUM(C10:C37)</f>
        <v>967938871</v>
      </c>
      <c r="D38" s="28">
        <f>SUM(D10:D37)</f>
        <v>1866067021</v>
      </c>
      <c r="E38" s="29"/>
      <c r="F38" s="29"/>
      <c r="G38" s="28">
        <f t="shared" ref="G38:N38" si="2">SUM(G10:G37)</f>
        <v>16949856615</v>
      </c>
      <c r="H38" s="28">
        <f t="shared" si="2"/>
        <v>17577612281</v>
      </c>
      <c r="I38" s="28">
        <f t="shared" si="2"/>
        <v>627755666</v>
      </c>
      <c r="J38" s="28">
        <f t="shared" si="2"/>
        <v>403199590</v>
      </c>
      <c r="K38" s="28">
        <f t="shared" si="2"/>
        <v>14329092959</v>
      </c>
      <c r="L38" s="28">
        <f t="shared" si="2"/>
        <v>1633271295</v>
      </c>
      <c r="M38" s="28">
        <f t="shared" si="2"/>
        <v>8131050</v>
      </c>
      <c r="N38" s="28">
        <f t="shared" si="2"/>
        <v>1607116977</v>
      </c>
    </row>
    <row r="39" spans="1:15" x14ac:dyDescent="0.2">
      <c r="A39" s="30"/>
      <c r="B39" s="30"/>
      <c r="E39" s="31"/>
      <c r="F39" s="31"/>
    </row>
    <row r="40" spans="1:15" x14ac:dyDescent="0.2">
      <c r="A40" s="1" t="s">
        <v>54</v>
      </c>
      <c r="B40" s="32"/>
      <c r="E40" s="31"/>
      <c r="F40" s="31"/>
      <c r="H40" s="20"/>
      <c r="I40" s="20"/>
      <c r="N40" s="33"/>
    </row>
    <row r="41" spans="1:15" s="20" customFormat="1" x14ac:dyDescent="0.2">
      <c r="A41" s="20">
        <v>1</v>
      </c>
      <c r="B41" s="23" t="s">
        <v>55</v>
      </c>
      <c r="C41" s="20">
        <v>2544259</v>
      </c>
      <c r="D41" s="20">
        <v>23987822</v>
      </c>
      <c r="E41" s="22">
        <v>1.66</v>
      </c>
      <c r="F41" s="22">
        <v>0.03</v>
      </c>
      <c r="G41" s="20">
        <v>41639820</v>
      </c>
      <c r="H41" s="20">
        <f>+K41+L41+M41+N41</f>
        <v>51757432</v>
      </c>
      <c r="I41" s="20">
        <f>H41-G41</f>
        <v>10117612</v>
      </c>
      <c r="J41" s="20">
        <v>11324322</v>
      </c>
      <c r="K41" s="20">
        <v>39037014</v>
      </c>
      <c r="L41" s="20">
        <f>58547</f>
        <v>58547</v>
      </c>
      <c r="M41" s="4">
        <v>0</v>
      </c>
      <c r="N41" s="20">
        <v>12661871</v>
      </c>
      <c r="O41" s="4"/>
    </row>
    <row r="42" spans="1:15" s="20" customFormat="1" x14ac:dyDescent="0.2">
      <c r="B42" s="23"/>
      <c r="C42" s="4"/>
      <c r="D42" s="4"/>
      <c r="E42" s="31"/>
      <c r="F42" s="31"/>
      <c r="G42" s="4"/>
      <c r="J42" s="4"/>
      <c r="K42" s="4"/>
      <c r="L42" s="4"/>
      <c r="M42" s="4"/>
      <c r="N42" s="4"/>
      <c r="O42" s="4"/>
    </row>
    <row r="43" spans="1:15" x14ac:dyDescent="0.2">
      <c r="A43" s="26" t="s">
        <v>56</v>
      </c>
      <c r="B43" s="34"/>
      <c r="C43" s="28">
        <f>SUM(C41)</f>
        <v>2544259</v>
      </c>
      <c r="D43" s="28">
        <f>SUM(D41)</f>
        <v>23987822</v>
      </c>
      <c r="E43" s="29"/>
      <c r="F43" s="29"/>
      <c r="G43" s="28">
        <f t="shared" ref="G43:N43" si="3">SUM(G41)</f>
        <v>41639820</v>
      </c>
      <c r="H43" s="28">
        <f t="shared" si="3"/>
        <v>51757432</v>
      </c>
      <c r="I43" s="28">
        <f t="shared" si="3"/>
        <v>10117612</v>
      </c>
      <c r="J43" s="28">
        <f t="shared" si="3"/>
        <v>11324322</v>
      </c>
      <c r="K43" s="28">
        <f t="shared" si="3"/>
        <v>39037014</v>
      </c>
      <c r="L43" s="28">
        <f t="shared" si="3"/>
        <v>58547</v>
      </c>
      <c r="M43" s="28">
        <f t="shared" si="3"/>
        <v>0</v>
      </c>
      <c r="N43" s="28">
        <f t="shared" si="3"/>
        <v>12661871</v>
      </c>
    </row>
    <row r="44" spans="1:15" ht="13.5" thickBot="1" x14ac:dyDescent="0.25">
      <c r="E44" s="31"/>
      <c r="F44" s="31"/>
      <c r="J44" s="20"/>
      <c r="K44" s="20"/>
      <c r="L44" s="20"/>
      <c r="N44" s="33"/>
    </row>
    <row r="45" spans="1:15" ht="13.5" thickBot="1" x14ac:dyDescent="0.25">
      <c r="A45" s="35" t="s">
        <v>57</v>
      </c>
      <c r="B45" s="36"/>
      <c r="C45" s="37">
        <f>C38+C43</f>
        <v>970483130</v>
      </c>
      <c r="D45" s="37">
        <f>D38+D43</f>
        <v>1890054843</v>
      </c>
      <c r="E45" s="38"/>
      <c r="F45" s="38"/>
      <c r="G45" s="37">
        <f t="shared" ref="G45:N45" si="4">G38+G43</f>
        <v>16991496435</v>
      </c>
      <c r="H45" s="37">
        <f t="shared" si="4"/>
        <v>17629369713</v>
      </c>
      <c r="I45" s="37">
        <f t="shared" si="4"/>
        <v>637873278</v>
      </c>
      <c r="J45" s="37">
        <f t="shared" si="4"/>
        <v>414523912</v>
      </c>
      <c r="K45" s="39">
        <f t="shared" si="4"/>
        <v>14368129973</v>
      </c>
      <c r="L45" s="39">
        <f t="shared" si="4"/>
        <v>1633329842</v>
      </c>
      <c r="M45" s="37">
        <f t="shared" si="4"/>
        <v>8131050</v>
      </c>
      <c r="N45" s="37">
        <f t="shared" si="4"/>
        <v>1619778848</v>
      </c>
    </row>
    <row r="46" spans="1:15" ht="12.75" customHeight="1" x14ac:dyDescent="0.2"/>
    <row r="47" spans="1:15" ht="25.5" customHeight="1" x14ac:dyDescent="0.2">
      <c r="A47" s="40" t="s">
        <v>58</v>
      </c>
      <c r="B47" s="63" t="s">
        <v>59</v>
      </c>
      <c r="C47" s="63"/>
      <c r="D47" s="63"/>
      <c r="E47" s="63"/>
      <c r="F47" s="63"/>
      <c r="G47" s="63"/>
      <c r="H47" s="63"/>
      <c r="I47" s="63"/>
      <c r="J47" s="63"/>
      <c r="K47" s="63"/>
      <c r="L47" s="63"/>
      <c r="M47" s="63"/>
      <c r="N47" s="63"/>
    </row>
    <row r="48" spans="1:15" ht="25.5" customHeight="1" x14ac:dyDescent="0.2">
      <c r="A48" s="40" t="s">
        <v>60</v>
      </c>
      <c r="B48" s="63" t="s">
        <v>61</v>
      </c>
      <c r="C48" s="63"/>
      <c r="D48" s="63"/>
      <c r="E48" s="63"/>
      <c r="F48" s="63"/>
      <c r="G48" s="63"/>
      <c r="H48" s="63"/>
      <c r="I48" s="63"/>
      <c r="J48" s="63"/>
      <c r="K48" s="63"/>
      <c r="L48" s="63"/>
      <c r="M48" s="63"/>
      <c r="N48" s="63"/>
    </row>
    <row r="49" spans="1:11" x14ac:dyDescent="0.2">
      <c r="E49" s="31"/>
      <c r="F49" s="31"/>
    </row>
    <row r="50" spans="1:11" x14ac:dyDescent="0.2">
      <c r="E50" s="31"/>
      <c r="F50" s="31"/>
    </row>
    <row r="51" spans="1:11" x14ac:dyDescent="0.2">
      <c r="A51" s="1" t="s">
        <v>64</v>
      </c>
      <c r="B51" s="41"/>
      <c r="C51" s="42"/>
      <c r="D51" s="42"/>
      <c r="E51" s="42"/>
      <c r="F51" s="42"/>
      <c r="G51" s="42"/>
      <c r="H51" s="42"/>
      <c r="I51" s="42"/>
      <c r="J51" s="42"/>
      <c r="K51" s="42"/>
    </row>
    <row r="52" spans="1:11" x14ac:dyDescent="0.2">
      <c r="A52" s="6" t="s">
        <v>93</v>
      </c>
      <c r="B52" s="5"/>
      <c r="C52" s="2"/>
      <c r="D52" s="2"/>
      <c r="F52" s="42"/>
      <c r="G52" s="42"/>
      <c r="H52" s="42"/>
      <c r="I52" s="42"/>
      <c r="J52" s="42"/>
      <c r="K52" s="42"/>
    </row>
    <row r="53" spans="1:11" x14ac:dyDescent="0.2">
      <c r="A53" s="42"/>
      <c r="B53" s="42"/>
      <c r="C53" s="42"/>
      <c r="D53" s="42"/>
      <c r="E53" s="42"/>
      <c r="F53" s="42"/>
      <c r="G53" s="42"/>
      <c r="H53" s="43"/>
      <c r="I53" s="42"/>
      <c r="J53" s="42"/>
      <c r="K53" s="42"/>
    </row>
    <row r="54" spans="1:11" x14ac:dyDescent="0.2">
      <c r="A54" s="44" t="s">
        <v>66</v>
      </c>
      <c r="B54" s="45"/>
      <c r="C54" s="44"/>
      <c r="D54" s="45"/>
      <c r="E54" s="42"/>
      <c r="F54" s="42"/>
      <c r="G54" s="42"/>
      <c r="H54" s="42"/>
      <c r="I54" s="42"/>
      <c r="J54" s="42"/>
      <c r="K54" s="42"/>
    </row>
    <row r="55" spans="1:11" x14ac:dyDescent="0.2">
      <c r="A55" s="8" t="s">
        <v>3</v>
      </c>
      <c r="B55" s="46"/>
      <c r="C55" s="46"/>
      <c r="D55" s="64" t="s">
        <v>5</v>
      </c>
      <c r="E55" s="62"/>
      <c r="F55" s="47" t="s">
        <v>67</v>
      </c>
      <c r="G55" s="47" t="s">
        <v>10</v>
      </c>
      <c r="H55" s="48" t="s">
        <v>68</v>
      </c>
      <c r="I55" s="47" t="s">
        <v>67</v>
      </c>
      <c r="J55" s="47" t="s">
        <v>10</v>
      </c>
      <c r="K55" s="48" t="s">
        <v>68</v>
      </c>
    </row>
    <row r="56" spans="1:11" x14ac:dyDescent="0.2">
      <c r="A56" s="45"/>
      <c r="B56" s="45"/>
      <c r="C56" s="45"/>
      <c r="D56" s="12" t="s">
        <v>13</v>
      </c>
      <c r="E56" s="12" t="s">
        <v>14</v>
      </c>
      <c r="F56" s="49" t="s">
        <v>69</v>
      </c>
      <c r="G56" s="49" t="s">
        <v>70</v>
      </c>
      <c r="H56" s="49" t="s">
        <v>71</v>
      </c>
      <c r="I56" s="49" t="s">
        <v>72</v>
      </c>
      <c r="J56" s="49" t="s">
        <v>70</v>
      </c>
      <c r="K56" s="49" t="s">
        <v>71</v>
      </c>
    </row>
    <row r="57" spans="1:11" x14ac:dyDescent="0.2">
      <c r="A57" s="50"/>
      <c r="B57" s="50"/>
      <c r="C57" s="50"/>
      <c r="D57" s="50"/>
      <c r="E57" s="50"/>
      <c r="F57" s="51" t="s">
        <v>73</v>
      </c>
      <c r="G57" s="51" t="s">
        <v>74</v>
      </c>
      <c r="H57" s="51" t="s">
        <v>75</v>
      </c>
      <c r="I57" s="51" t="s">
        <v>4</v>
      </c>
      <c r="J57" s="52" t="s">
        <v>76</v>
      </c>
      <c r="K57" s="52" t="s">
        <v>76</v>
      </c>
    </row>
    <row r="58" spans="1:11" x14ac:dyDescent="0.2">
      <c r="A58" s="45"/>
      <c r="B58" s="45"/>
      <c r="C58" s="45"/>
      <c r="D58" s="53"/>
      <c r="E58" s="53"/>
      <c r="F58" s="12"/>
      <c r="G58" s="12"/>
      <c r="H58" s="12"/>
      <c r="I58" s="12"/>
      <c r="J58" s="11"/>
      <c r="K58" s="11"/>
    </row>
    <row r="59" spans="1:11" x14ac:dyDescent="0.2">
      <c r="A59" s="54">
        <v>1</v>
      </c>
      <c r="B59" s="44" t="s">
        <v>77</v>
      </c>
      <c r="C59" s="45"/>
      <c r="D59" s="55">
        <v>1.1399999999999999</v>
      </c>
      <c r="E59" s="56">
        <v>4.0000000000000001E-3</v>
      </c>
      <c r="F59" s="57">
        <v>85278332</v>
      </c>
      <c r="G59" s="57">
        <f>622509+83382435+1273388</f>
        <v>85278332</v>
      </c>
      <c r="H59" s="57">
        <f>G59-F59</f>
        <v>0</v>
      </c>
      <c r="I59" s="57">
        <v>75179126</v>
      </c>
      <c r="J59" s="57">
        <v>75444228</v>
      </c>
      <c r="K59" s="57">
        <f>J59-I59</f>
        <v>265102</v>
      </c>
    </row>
    <row r="60" spans="1:11" x14ac:dyDescent="0.2">
      <c r="A60" s="54">
        <v>2</v>
      </c>
      <c r="B60" s="44" t="s">
        <v>78</v>
      </c>
      <c r="C60" s="45"/>
      <c r="D60" s="55">
        <v>0.39</v>
      </c>
      <c r="E60" s="55">
        <v>0.01</v>
      </c>
      <c r="F60" s="57">
        <v>23970202</v>
      </c>
      <c r="G60" s="57">
        <f>1522570+13812826+8634806</f>
        <v>23970202</v>
      </c>
      <c r="H60" s="57">
        <f>G60-F60</f>
        <v>0</v>
      </c>
      <c r="I60" s="57">
        <v>63338061</v>
      </c>
      <c r="J60" s="57">
        <v>63908557</v>
      </c>
      <c r="K60" s="57">
        <f>J60-I60</f>
        <v>570496</v>
      </c>
    </row>
    <row r="61" spans="1:11" x14ac:dyDescent="0.2">
      <c r="A61" s="45"/>
      <c r="B61" s="45"/>
      <c r="C61" s="45"/>
      <c r="D61" s="53"/>
      <c r="E61" s="53"/>
      <c r="F61" s="57"/>
      <c r="G61" s="57"/>
      <c r="H61" s="57"/>
      <c r="I61" s="57"/>
      <c r="J61" s="57"/>
      <c r="K61" s="57"/>
    </row>
    <row r="62" spans="1:11" x14ac:dyDescent="0.2">
      <c r="A62" s="42"/>
      <c r="B62" s="42"/>
      <c r="C62" s="42"/>
      <c r="D62" s="58"/>
      <c r="E62" s="58"/>
      <c r="F62" s="59"/>
      <c r="G62" s="59"/>
      <c r="H62" s="59"/>
      <c r="I62" s="59"/>
      <c r="J62" s="59"/>
      <c r="K62" s="59"/>
    </row>
    <row r="63" spans="1:11" x14ac:dyDescent="0.2">
      <c r="A63" s="44" t="s">
        <v>79</v>
      </c>
      <c r="B63" s="45"/>
      <c r="C63" s="44"/>
      <c r="D63" s="44"/>
      <c r="E63" s="45"/>
      <c r="F63" s="44"/>
      <c r="G63" s="59"/>
      <c r="H63" s="59"/>
      <c r="I63" s="59"/>
      <c r="J63" s="59"/>
      <c r="K63" s="59"/>
    </row>
    <row r="64" spans="1:11" x14ac:dyDescent="0.2">
      <c r="A64" s="8" t="s">
        <v>3</v>
      </c>
      <c r="B64" s="46"/>
      <c r="C64" s="46"/>
      <c r="D64" s="64" t="s">
        <v>5</v>
      </c>
      <c r="E64" s="62"/>
      <c r="F64" s="10" t="s">
        <v>80</v>
      </c>
      <c r="G64" s="10" t="s">
        <v>80</v>
      </c>
      <c r="H64" s="9" t="s">
        <v>81</v>
      </c>
      <c r="I64" s="9" t="s">
        <v>82</v>
      </c>
      <c r="J64" s="57"/>
      <c r="K64" s="57"/>
    </row>
    <row r="65" spans="1:11" x14ac:dyDescent="0.2">
      <c r="A65" s="45"/>
      <c r="B65" s="45"/>
      <c r="C65" s="45"/>
      <c r="D65" s="12" t="s">
        <v>13</v>
      </c>
      <c r="E65" s="12" t="s">
        <v>14</v>
      </c>
      <c r="F65" s="11" t="s">
        <v>83</v>
      </c>
      <c r="G65" s="11" t="s">
        <v>83</v>
      </c>
      <c r="H65" s="12" t="s">
        <v>84</v>
      </c>
      <c r="I65" s="12" t="s">
        <v>71</v>
      </c>
      <c r="J65" s="57"/>
      <c r="K65" s="57"/>
    </row>
    <row r="66" spans="1:11" x14ac:dyDescent="0.2">
      <c r="A66" s="45"/>
      <c r="B66" s="45"/>
      <c r="C66" s="45"/>
      <c r="D66" s="53"/>
      <c r="E66" s="53"/>
      <c r="F66" s="11" t="s">
        <v>85</v>
      </c>
      <c r="G66" s="12" t="s">
        <v>86</v>
      </c>
      <c r="H66" s="11" t="s">
        <v>87</v>
      </c>
      <c r="I66" s="12" t="s">
        <v>88</v>
      </c>
      <c r="J66" s="57"/>
      <c r="K66" s="57"/>
    </row>
    <row r="67" spans="1:11" x14ac:dyDescent="0.2">
      <c r="A67" s="50"/>
      <c r="B67" s="50"/>
      <c r="C67" s="50"/>
      <c r="D67" s="60"/>
      <c r="E67" s="60"/>
      <c r="F67" s="16" t="s">
        <v>89</v>
      </c>
      <c r="G67" s="16" t="s">
        <v>90</v>
      </c>
      <c r="H67" s="16" t="s">
        <v>91</v>
      </c>
      <c r="I67" s="16" t="s">
        <v>91</v>
      </c>
      <c r="J67" s="57"/>
      <c r="K67" s="57"/>
    </row>
    <row r="68" spans="1:11" x14ac:dyDescent="0.2">
      <c r="A68" s="45"/>
      <c r="B68" s="45"/>
      <c r="C68" s="42"/>
      <c r="D68" s="58"/>
      <c r="E68" s="58"/>
      <c r="F68" s="59"/>
      <c r="G68" s="59"/>
      <c r="H68" s="59"/>
      <c r="I68" s="59"/>
      <c r="J68" s="59"/>
      <c r="K68" s="59"/>
    </row>
    <row r="69" spans="1:11" x14ac:dyDescent="0.2">
      <c r="A69" s="54">
        <v>3</v>
      </c>
      <c r="B69" s="45" t="s">
        <v>92</v>
      </c>
      <c r="C69" s="45"/>
      <c r="D69" s="55">
        <v>0.94</v>
      </c>
      <c r="E69" s="55">
        <v>0.01</v>
      </c>
      <c r="F69" s="57">
        <v>71170204</v>
      </c>
      <c r="G69" s="57">
        <v>84259809</v>
      </c>
      <c r="H69" s="57">
        <f>156162305-100635</f>
        <v>156061670</v>
      </c>
      <c r="I69" s="59">
        <f>+H69-G69-F69</f>
        <v>631657</v>
      </c>
      <c r="J69" s="57"/>
      <c r="K69" s="57"/>
    </row>
    <row r="70" spans="1:11" x14ac:dyDescent="0.2">
      <c r="A70" s="45"/>
      <c r="B70" s="42"/>
      <c r="C70" s="42"/>
      <c r="D70" s="58"/>
      <c r="E70" s="58"/>
      <c r="F70" s="59"/>
      <c r="G70" s="59"/>
      <c r="H70" s="59"/>
      <c r="I70" s="57"/>
      <c r="J70" s="59"/>
      <c r="K70" s="59"/>
    </row>
    <row r="71" spans="1:11" x14ac:dyDescent="0.2">
      <c r="A71" s="42"/>
      <c r="B71" s="42"/>
      <c r="C71" s="42"/>
      <c r="D71" s="58"/>
      <c r="E71" s="58"/>
      <c r="F71" s="59"/>
      <c r="G71" s="59"/>
      <c r="H71" s="59"/>
      <c r="I71" s="59"/>
      <c r="J71" s="59"/>
      <c r="K71" s="59"/>
    </row>
    <row r="72" spans="1:11" x14ac:dyDescent="0.2">
      <c r="A72" s="61"/>
      <c r="B72" s="61"/>
      <c r="C72" s="61"/>
      <c r="D72" s="61"/>
      <c r="E72" s="61"/>
      <c r="F72" s="61"/>
      <c r="G72" s="61"/>
      <c r="H72" s="61"/>
      <c r="I72" s="61"/>
      <c r="J72" s="61"/>
      <c r="K72" s="61"/>
    </row>
    <row r="73" spans="1:11" x14ac:dyDescent="0.2">
      <c r="A73" s="61"/>
      <c r="B73" s="61"/>
      <c r="C73" s="61"/>
      <c r="D73" s="61"/>
      <c r="E73" s="61"/>
      <c r="F73" s="61"/>
      <c r="G73" s="61"/>
      <c r="H73" s="61"/>
      <c r="I73" s="61"/>
      <c r="J73" s="61"/>
      <c r="K73" s="61"/>
    </row>
    <row r="74" spans="1:11" x14ac:dyDescent="0.2">
      <c r="A74" s="61"/>
      <c r="B74" s="61"/>
      <c r="C74" s="61"/>
      <c r="D74" s="61"/>
      <c r="E74" s="61"/>
      <c r="F74" s="61"/>
      <c r="G74" s="61"/>
      <c r="H74" s="61"/>
      <c r="I74" s="61"/>
      <c r="J74" s="61"/>
      <c r="K74" s="61"/>
    </row>
  </sheetData>
  <mergeCells count="5">
    <mergeCell ref="E5:F5"/>
    <mergeCell ref="B47:N47"/>
    <mergeCell ref="B48:N48"/>
    <mergeCell ref="D55:E55"/>
    <mergeCell ref="D64:E6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71"/>
  <sheetViews>
    <sheetView workbookViewId="0"/>
  </sheetViews>
  <sheetFormatPr baseColWidth="10" defaultRowHeight="12.75" x14ac:dyDescent="0.2"/>
  <cols>
    <col min="1" max="1" width="4.7109375" style="4" customWidth="1"/>
    <col min="2" max="2" width="31.42578125" style="4" customWidth="1"/>
    <col min="3" max="4" width="14" style="4" customWidth="1"/>
    <col min="5" max="5" width="8.140625" style="4" customWidth="1"/>
    <col min="6" max="6" width="8.5703125" style="4" customWidth="1"/>
    <col min="7" max="7" width="17" style="4" bestFit="1" customWidth="1"/>
    <col min="8" max="8" width="16.7109375" style="4" bestFit="1" customWidth="1"/>
    <col min="9" max="9" width="18" style="4" bestFit="1" customWidth="1"/>
    <col min="10" max="10" width="17.7109375" style="4" bestFit="1" customWidth="1"/>
    <col min="11" max="11" width="15.7109375" style="4" customWidth="1"/>
    <col min="12" max="12" width="16.28515625" style="4" customWidth="1"/>
    <col min="13" max="13" width="15.140625" style="4" customWidth="1"/>
    <col min="14" max="14" width="14.28515625" style="4" customWidth="1"/>
    <col min="15" max="15" width="14.5703125" style="4" bestFit="1" customWidth="1"/>
    <col min="16" max="256" width="11.42578125" style="4"/>
    <col min="257" max="257" width="4.7109375" style="4" customWidth="1"/>
    <col min="258" max="258" width="31.42578125" style="4" customWidth="1"/>
    <col min="259" max="260" width="14" style="4" customWidth="1"/>
    <col min="261" max="261" width="8.140625" style="4" customWidth="1"/>
    <col min="262" max="262" width="8.5703125" style="4" customWidth="1"/>
    <col min="263" max="263" width="17" style="4" bestFit="1" customWidth="1"/>
    <col min="264" max="264" width="16.7109375" style="4" bestFit="1" customWidth="1"/>
    <col min="265" max="265" width="18" style="4" bestFit="1" customWidth="1"/>
    <col min="266" max="266" width="17.7109375" style="4" bestFit="1" customWidth="1"/>
    <col min="267" max="267" width="15.7109375" style="4" customWidth="1"/>
    <col min="268" max="268" width="16.28515625" style="4" customWidth="1"/>
    <col min="269" max="269" width="15.140625" style="4" customWidth="1"/>
    <col min="270" max="270" width="14.28515625" style="4" customWidth="1"/>
    <col min="271" max="271" width="14.5703125" style="4" bestFit="1" customWidth="1"/>
    <col min="272" max="512" width="11.42578125" style="4"/>
    <col min="513" max="513" width="4.7109375" style="4" customWidth="1"/>
    <col min="514" max="514" width="31.42578125" style="4" customWidth="1"/>
    <col min="515" max="516" width="14" style="4" customWidth="1"/>
    <col min="517" max="517" width="8.140625" style="4" customWidth="1"/>
    <col min="518" max="518" width="8.5703125" style="4" customWidth="1"/>
    <col min="519" max="519" width="17" style="4" bestFit="1" customWidth="1"/>
    <col min="520" max="520" width="16.7109375" style="4" bestFit="1" customWidth="1"/>
    <col min="521" max="521" width="18" style="4" bestFit="1" customWidth="1"/>
    <col min="522" max="522" width="17.7109375" style="4" bestFit="1" customWidth="1"/>
    <col min="523" max="523" width="15.7109375" style="4" customWidth="1"/>
    <col min="524" max="524" width="16.28515625" style="4" customWidth="1"/>
    <col min="525" max="525" width="15.140625" style="4" customWidth="1"/>
    <col min="526" max="526" width="14.28515625" style="4" customWidth="1"/>
    <col min="527" max="527" width="14.5703125" style="4" bestFit="1" customWidth="1"/>
    <col min="528" max="768" width="11.42578125" style="4"/>
    <col min="769" max="769" width="4.7109375" style="4" customWidth="1"/>
    <col min="770" max="770" width="31.42578125" style="4" customWidth="1"/>
    <col min="771" max="772" width="14" style="4" customWidth="1"/>
    <col min="773" max="773" width="8.140625" style="4" customWidth="1"/>
    <col min="774" max="774" width="8.5703125" style="4" customWidth="1"/>
    <col min="775" max="775" width="17" style="4" bestFit="1" customWidth="1"/>
    <col min="776" max="776" width="16.7109375" style="4" bestFit="1" customWidth="1"/>
    <col min="777" max="777" width="18" style="4" bestFit="1" customWidth="1"/>
    <col min="778" max="778" width="17.7109375" style="4" bestFit="1" customWidth="1"/>
    <col min="779" max="779" width="15.7109375" style="4" customWidth="1"/>
    <col min="780" max="780" width="16.28515625" style="4" customWidth="1"/>
    <col min="781" max="781" width="15.140625" style="4" customWidth="1"/>
    <col min="782" max="782" width="14.28515625" style="4" customWidth="1"/>
    <col min="783" max="783" width="14.5703125" style="4" bestFit="1" customWidth="1"/>
    <col min="784" max="1024" width="11.42578125" style="4"/>
    <col min="1025" max="1025" width="4.7109375" style="4" customWidth="1"/>
    <col min="1026" max="1026" width="31.42578125" style="4" customWidth="1"/>
    <col min="1027" max="1028" width="14" style="4" customWidth="1"/>
    <col min="1029" max="1029" width="8.140625" style="4" customWidth="1"/>
    <col min="1030" max="1030" width="8.5703125" style="4" customWidth="1"/>
    <col min="1031" max="1031" width="17" style="4" bestFit="1" customWidth="1"/>
    <col min="1032" max="1032" width="16.7109375" style="4" bestFit="1" customWidth="1"/>
    <col min="1033" max="1033" width="18" style="4" bestFit="1" customWidth="1"/>
    <col min="1034" max="1034" width="17.7109375" style="4" bestFit="1" customWidth="1"/>
    <col min="1035" max="1035" width="15.7109375" style="4" customWidth="1"/>
    <col min="1036" max="1036" width="16.28515625" style="4" customWidth="1"/>
    <col min="1037" max="1037" width="15.140625" style="4" customWidth="1"/>
    <col min="1038" max="1038" width="14.28515625" style="4" customWidth="1"/>
    <col min="1039" max="1039" width="14.5703125" style="4" bestFit="1" customWidth="1"/>
    <col min="1040" max="1280" width="11.42578125" style="4"/>
    <col min="1281" max="1281" width="4.7109375" style="4" customWidth="1"/>
    <col min="1282" max="1282" width="31.42578125" style="4" customWidth="1"/>
    <col min="1283" max="1284" width="14" style="4" customWidth="1"/>
    <col min="1285" max="1285" width="8.140625" style="4" customWidth="1"/>
    <col min="1286" max="1286" width="8.5703125" style="4" customWidth="1"/>
    <col min="1287" max="1287" width="17" style="4" bestFit="1" customWidth="1"/>
    <col min="1288" max="1288" width="16.7109375" style="4" bestFit="1" customWidth="1"/>
    <col min="1289" max="1289" width="18" style="4" bestFit="1" customWidth="1"/>
    <col min="1290" max="1290" width="17.7109375" style="4" bestFit="1" customWidth="1"/>
    <col min="1291" max="1291" width="15.7109375" style="4" customWidth="1"/>
    <col min="1292" max="1292" width="16.28515625" style="4" customWidth="1"/>
    <col min="1293" max="1293" width="15.140625" style="4" customWidth="1"/>
    <col min="1294" max="1294" width="14.28515625" style="4" customWidth="1"/>
    <col min="1295" max="1295" width="14.5703125" style="4" bestFit="1" customWidth="1"/>
    <col min="1296" max="1536" width="11.42578125" style="4"/>
    <col min="1537" max="1537" width="4.7109375" style="4" customWidth="1"/>
    <col min="1538" max="1538" width="31.42578125" style="4" customWidth="1"/>
    <col min="1539" max="1540" width="14" style="4" customWidth="1"/>
    <col min="1541" max="1541" width="8.140625" style="4" customWidth="1"/>
    <col min="1542" max="1542" width="8.5703125" style="4" customWidth="1"/>
    <col min="1543" max="1543" width="17" style="4" bestFit="1" customWidth="1"/>
    <col min="1544" max="1544" width="16.7109375" style="4" bestFit="1" customWidth="1"/>
    <col min="1545" max="1545" width="18" style="4" bestFit="1" customWidth="1"/>
    <col min="1546" max="1546" width="17.7109375" style="4" bestFit="1" customWidth="1"/>
    <col min="1547" max="1547" width="15.7109375" style="4" customWidth="1"/>
    <col min="1548" max="1548" width="16.28515625" style="4" customWidth="1"/>
    <col min="1549" max="1549" width="15.140625" style="4" customWidth="1"/>
    <col min="1550" max="1550" width="14.28515625" style="4" customWidth="1"/>
    <col min="1551" max="1551" width="14.5703125" style="4" bestFit="1" customWidth="1"/>
    <col min="1552" max="1792" width="11.42578125" style="4"/>
    <col min="1793" max="1793" width="4.7109375" style="4" customWidth="1"/>
    <col min="1794" max="1794" width="31.42578125" style="4" customWidth="1"/>
    <col min="1795" max="1796" width="14" style="4" customWidth="1"/>
    <col min="1797" max="1797" width="8.140625" style="4" customWidth="1"/>
    <col min="1798" max="1798" width="8.5703125" style="4" customWidth="1"/>
    <col min="1799" max="1799" width="17" style="4" bestFit="1" customWidth="1"/>
    <col min="1800" max="1800" width="16.7109375" style="4" bestFit="1" customWidth="1"/>
    <col min="1801" max="1801" width="18" style="4" bestFit="1" customWidth="1"/>
    <col min="1802" max="1802" width="17.7109375" style="4" bestFit="1" customWidth="1"/>
    <col min="1803" max="1803" width="15.7109375" style="4" customWidth="1"/>
    <col min="1804" max="1804" width="16.28515625" style="4" customWidth="1"/>
    <col min="1805" max="1805" width="15.140625" style="4" customWidth="1"/>
    <col min="1806" max="1806" width="14.28515625" style="4" customWidth="1"/>
    <col min="1807" max="1807" width="14.5703125" style="4" bestFit="1" customWidth="1"/>
    <col min="1808" max="2048" width="11.42578125" style="4"/>
    <col min="2049" max="2049" width="4.7109375" style="4" customWidth="1"/>
    <col min="2050" max="2050" width="31.42578125" style="4" customWidth="1"/>
    <col min="2051" max="2052" width="14" style="4" customWidth="1"/>
    <col min="2053" max="2053" width="8.140625" style="4" customWidth="1"/>
    <col min="2054" max="2054" width="8.5703125" style="4" customWidth="1"/>
    <col min="2055" max="2055" width="17" style="4" bestFit="1" customWidth="1"/>
    <col min="2056" max="2056" width="16.7109375" style="4" bestFit="1" customWidth="1"/>
    <col min="2057" max="2057" width="18" style="4" bestFit="1" customWidth="1"/>
    <col min="2058" max="2058" width="17.7109375" style="4" bestFit="1" customWidth="1"/>
    <col min="2059" max="2059" width="15.7109375" style="4" customWidth="1"/>
    <col min="2060" max="2060" width="16.28515625" style="4" customWidth="1"/>
    <col min="2061" max="2061" width="15.140625" style="4" customWidth="1"/>
    <col min="2062" max="2062" width="14.28515625" style="4" customWidth="1"/>
    <col min="2063" max="2063" width="14.5703125" style="4" bestFit="1" customWidth="1"/>
    <col min="2064" max="2304" width="11.42578125" style="4"/>
    <col min="2305" max="2305" width="4.7109375" style="4" customWidth="1"/>
    <col min="2306" max="2306" width="31.42578125" style="4" customWidth="1"/>
    <col min="2307" max="2308" width="14" style="4" customWidth="1"/>
    <col min="2309" max="2309" width="8.140625" style="4" customWidth="1"/>
    <col min="2310" max="2310" width="8.5703125" style="4" customWidth="1"/>
    <col min="2311" max="2311" width="17" style="4" bestFit="1" customWidth="1"/>
    <col min="2312" max="2312" width="16.7109375" style="4" bestFit="1" customWidth="1"/>
    <col min="2313" max="2313" width="18" style="4" bestFit="1" customWidth="1"/>
    <col min="2314" max="2314" width="17.7109375" style="4" bestFit="1" customWidth="1"/>
    <col min="2315" max="2315" width="15.7109375" style="4" customWidth="1"/>
    <col min="2316" max="2316" width="16.28515625" style="4" customWidth="1"/>
    <col min="2317" max="2317" width="15.140625" style="4" customWidth="1"/>
    <col min="2318" max="2318" width="14.28515625" style="4" customWidth="1"/>
    <col min="2319" max="2319" width="14.5703125" style="4" bestFit="1" customWidth="1"/>
    <col min="2320" max="2560" width="11.42578125" style="4"/>
    <col min="2561" max="2561" width="4.7109375" style="4" customWidth="1"/>
    <col min="2562" max="2562" width="31.42578125" style="4" customWidth="1"/>
    <col min="2563" max="2564" width="14" style="4" customWidth="1"/>
    <col min="2565" max="2565" width="8.140625" style="4" customWidth="1"/>
    <col min="2566" max="2566" width="8.5703125" style="4" customWidth="1"/>
    <col min="2567" max="2567" width="17" style="4" bestFit="1" customWidth="1"/>
    <col min="2568" max="2568" width="16.7109375" style="4" bestFit="1" customWidth="1"/>
    <col min="2569" max="2569" width="18" style="4" bestFit="1" customWidth="1"/>
    <col min="2570" max="2570" width="17.7109375" style="4" bestFit="1" customWidth="1"/>
    <col min="2571" max="2571" width="15.7109375" style="4" customWidth="1"/>
    <col min="2572" max="2572" width="16.28515625" style="4" customWidth="1"/>
    <col min="2573" max="2573" width="15.140625" style="4" customWidth="1"/>
    <col min="2574" max="2574" width="14.28515625" style="4" customWidth="1"/>
    <col min="2575" max="2575" width="14.5703125" style="4" bestFit="1" customWidth="1"/>
    <col min="2576" max="2816" width="11.42578125" style="4"/>
    <col min="2817" max="2817" width="4.7109375" style="4" customWidth="1"/>
    <col min="2818" max="2818" width="31.42578125" style="4" customWidth="1"/>
    <col min="2819" max="2820" width="14" style="4" customWidth="1"/>
    <col min="2821" max="2821" width="8.140625" style="4" customWidth="1"/>
    <col min="2822" max="2822" width="8.5703125" style="4" customWidth="1"/>
    <col min="2823" max="2823" width="17" style="4" bestFit="1" customWidth="1"/>
    <col min="2824" max="2824" width="16.7109375" style="4" bestFit="1" customWidth="1"/>
    <col min="2825" max="2825" width="18" style="4" bestFit="1" customWidth="1"/>
    <col min="2826" max="2826" width="17.7109375" style="4" bestFit="1" customWidth="1"/>
    <col min="2827" max="2827" width="15.7109375" style="4" customWidth="1"/>
    <col min="2828" max="2828" width="16.28515625" style="4" customWidth="1"/>
    <col min="2829" max="2829" width="15.140625" style="4" customWidth="1"/>
    <col min="2830" max="2830" width="14.28515625" style="4" customWidth="1"/>
    <col min="2831" max="2831" width="14.5703125" style="4" bestFit="1" customWidth="1"/>
    <col min="2832" max="3072" width="11.42578125" style="4"/>
    <col min="3073" max="3073" width="4.7109375" style="4" customWidth="1"/>
    <col min="3074" max="3074" width="31.42578125" style="4" customWidth="1"/>
    <col min="3075" max="3076" width="14" style="4" customWidth="1"/>
    <col min="3077" max="3077" width="8.140625" style="4" customWidth="1"/>
    <col min="3078" max="3078" width="8.5703125" style="4" customWidth="1"/>
    <col min="3079" max="3079" width="17" style="4" bestFit="1" customWidth="1"/>
    <col min="3080" max="3080" width="16.7109375" style="4" bestFit="1" customWidth="1"/>
    <col min="3081" max="3081" width="18" style="4" bestFit="1" customWidth="1"/>
    <col min="3082" max="3082" width="17.7109375" style="4" bestFit="1" customWidth="1"/>
    <col min="3083" max="3083" width="15.7109375" style="4" customWidth="1"/>
    <col min="3084" max="3084" width="16.28515625" style="4" customWidth="1"/>
    <col min="3085" max="3085" width="15.140625" style="4" customWidth="1"/>
    <col min="3086" max="3086" width="14.28515625" style="4" customWidth="1"/>
    <col min="3087" max="3087" width="14.5703125" style="4" bestFit="1" customWidth="1"/>
    <col min="3088" max="3328" width="11.42578125" style="4"/>
    <col min="3329" max="3329" width="4.7109375" style="4" customWidth="1"/>
    <col min="3330" max="3330" width="31.42578125" style="4" customWidth="1"/>
    <col min="3331" max="3332" width="14" style="4" customWidth="1"/>
    <col min="3333" max="3333" width="8.140625" style="4" customWidth="1"/>
    <col min="3334" max="3334" width="8.5703125" style="4" customWidth="1"/>
    <col min="3335" max="3335" width="17" style="4" bestFit="1" customWidth="1"/>
    <col min="3336" max="3336" width="16.7109375" style="4" bestFit="1" customWidth="1"/>
    <col min="3337" max="3337" width="18" style="4" bestFit="1" customWidth="1"/>
    <col min="3338" max="3338" width="17.7109375" style="4" bestFit="1" customWidth="1"/>
    <col min="3339" max="3339" width="15.7109375" style="4" customWidth="1"/>
    <col min="3340" max="3340" width="16.28515625" style="4" customWidth="1"/>
    <col min="3341" max="3341" width="15.140625" style="4" customWidth="1"/>
    <col min="3342" max="3342" width="14.28515625" style="4" customWidth="1"/>
    <col min="3343" max="3343" width="14.5703125" style="4" bestFit="1" customWidth="1"/>
    <col min="3344" max="3584" width="11.42578125" style="4"/>
    <col min="3585" max="3585" width="4.7109375" style="4" customWidth="1"/>
    <col min="3586" max="3586" width="31.42578125" style="4" customWidth="1"/>
    <col min="3587" max="3588" width="14" style="4" customWidth="1"/>
    <col min="3589" max="3589" width="8.140625" style="4" customWidth="1"/>
    <col min="3590" max="3590" width="8.5703125" style="4" customWidth="1"/>
    <col min="3591" max="3591" width="17" style="4" bestFit="1" customWidth="1"/>
    <col min="3592" max="3592" width="16.7109375" style="4" bestFit="1" customWidth="1"/>
    <col min="3593" max="3593" width="18" style="4" bestFit="1" customWidth="1"/>
    <col min="3594" max="3594" width="17.7109375" style="4" bestFit="1" customWidth="1"/>
    <col min="3595" max="3595" width="15.7109375" style="4" customWidth="1"/>
    <col min="3596" max="3596" width="16.28515625" style="4" customWidth="1"/>
    <col min="3597" max="3597" width="15.140625" style="4" customWidth="1"/>
    <col min="3598" max="3598" width="14.28515625" style="4" customWidth="1"/>
    <col min="3599" max="3599" width="14.5703125" style="4" bestFit="1" customWidth="1"/>
    <col min="3600" max="3840" width="11.42578125" style="4"/>
    <col min="3841" max="3841" width="4.7109375" style="4" customWidth="1"/>
    <col min="3842" max="3842" width="31.42578125" style="4" customWidth="1"/>
    <col min="3843" max="3844" width="14" style="4" customWidth="1"/>
    <col min="3845" max="3845" width="8.140625" style="4" customWidth="1"/>
    <col min="3846" max="3846" width="8.5703125" style="4" customWidth="1"/>
    <col min="3847" max="3847" width="17" style="4" bestFit="1" customWidth="1"/>
    <col min="3848" max="3848" width="16.7109375" style="4" bestFit="1" customWidth="1"/>
    <col min="3849" max="3849" width="18" style="4" bestFit="1" customWidth="1"/>
    <col min="3850" max="3850" width="17.7109375" style="4" bestFit="1" customWidth="1"/>
    <col min="3851" max="3851" width="15.7109375" style="4" customWidth="1"/>
    <col min="3852" max="3852" width="16.28515625" style="4" customWidth="1"/>
    <col min="3853" max="3853" width="15.140625" style="4" customWidth="1"/>
    <col min="3854" max="3854" width="14.28515625" style="4" customWidth="1"/>
    <col min="3855" max="3855" width="14.5703125" style="4" bestFit="1" customWidth="1"/>
    <col min="3856" max="4096" width="11.42578125" style="4"/>
    <col min="4097" max="4097" width="4.7109375" style="4" customWidth="1"/>
    <col min="4098" max="4098" width="31.42578125" style="4" customWidth="1"/>
    <col min="4099" max="4100" width="14" style="4" customWidth="1"/>
    <col min="4101" max="4101" width="8.140625" style="4" customWidth="1"/>
    <col min="4102" max="4102" width="8.5703125" style="4" customWidth="1"/>
    <col min="4103" max="4103" width="17" style="4" bestFit="1" customWidth="1"/>
    <col min="4104" max="4104" width="16.7109375" style="4" bestFit="1" customWidth="1"/>
    <col min="4105" max="4105" width="18" style="4" bestFit="1" customWidth="1"/>
    <col min="4106" max="4106" width="17.7109375" style="4" bestFit="1" customWidth="1"/>
    <col min="4107" max="4107" width="15.7109375" style="4" customWidth="1"/>
    <col min="4108" max="4108" width="16.28515625" style="4" customWidth="1"/>
    <col min="4109" max="4109" width="15.140625" style="4" customWidth="1"/>
    <col min="4110" max="4110" width="14.28515625" style="4" customWidth="1"/>
    <col min="4111" max="4111" width="14.5703125" style="4" bestFit="1" customWidth="1"/>
    <col min="4112" max="4352" width="11.42578125" style="4"/>
    <col min="4353" max="4353" width="4.7109375" style="4" customWidth="1"/>
    <col min="4354" max="4354" width="31.42578125" style="4" customWidth="1"/>
    <col min="4355" max="4356" width="14" style="4" customWidth="1"/>
    <col min="4357" max="4357" width="8.140625" style="4" customWidth="1"/>
    <col min="4358" max="4358" width="8.5703125" style="4" customWidth="1"/>
    <col min="4359" max="4359" width="17" style="4" bestFit="1" customWidth="1"/>
    <col min="4360" max="4360" width="16.7109375" style="4" bestFit="1" customWidth="1"/>
    <col min="4361" max="4361" width="18" style="4" bestFit="1" customWidth="1"/>
    <col min="4362" max="4362" width="17.7109375" style="4" bestFit="1" customWidth="1"/>
    <col min="4363" max="4363" width="15.7109375" style="4" customWidth="1"/>
    <col min="4364" max="4364" width="16.28515625" style="4" customWidth="1"/>
    <col min="4365" max="4365" width="15.140625" style="4" customWidth="1"/>
    <col min="4366" max="4366" width="14.28515625" style="4" customWidth="1"/>
    <col min="4367" max="4367" width="14.5703125" style="4" bestFit="1" customWidth="1"/>
    <col min="4368" max="4608" width="11.42578125" style="4"/>
    <col min="4609" max="4609" width="4.7109375" style="4" customWidth="1"/>
    <col min="4610" max="4610" width="31.42578125" style="4" customWidth="1"/>
    <col min="4611" max="4612" width="14" style="4" customWidth="1"/>
    <col min="4613" max="4613" width="8.140625" style="4" customWidth="1"/>
    <col min="4614" max="4614" width="8.5703125" style="4" customWidth="1"/>
    <col min="4615" max="4615" width="17" style="4" bestFit="1" customWidth="1"/>
    <col min="4616" max="4616" width="16.7109375" style="4" bestFit="1" customWidth="1"/>
    <col min="4617" max="4617" width="18" style="4" bestFit="1" customWidth="1"/>
    <col min="4618" max="4618" width="17.7109375" style="4" bestFit="1" customWidth="1"/>
    <col min="4619" max="4619" width="15.7109375" style="4" customWidth="1"/>
    <col min="4620" max="4620" width="16.28515625" style="4" customWidth="1"/>
    <col min="4621" max="4621" width="15.140625" style="4" customWidth="1"/>
    <col min="4622" max="4622" width="14.28515625" style="4" customWidth="1"/>
    <col min="4623" max="4623" width="14.5703125" style="4" bestFit="1" customWidth="1"/>
    <col min="4624" max="4864" width="11.42578125" style="4"/>
    <col min="4865" max="4865" width="4.7109375" style="4" customWidth="1"/>
    <col min="4866" max="4866" width="31.42578125" style="4" customWidth="1"/>
    <col min="4867" max="4868" width="14" style="4" customWidth="1"/>
    <col min="4869" max="4869" width="8.140625" style="4" customWidth="1"/>
    <col min="4870" max="4870" width="8.5703125" style="4" customWidth="1"/>
    <col min="4871" max="4871" width="17" style="4" bestFit="1" customWidth="1"/>
    <col min="4872" max="4872" width="16.7109375" style="4" bestFit="1" customWidth="1"/>
    <col min="4873" max="4873" width="18" style="4" bestFit="1" customWidth="1"/>
    <col min="4874" max="4874" width="17.7109375" style="4" bestFit="1" customWidth="1"/>
    <col min="4875" max="4875" width="15.7109375" style="4" customWidth="1"/>
    <col min="4876" max="4876" width="16.28515625" style="4" customWidth="1"/>
    <col min="4877" max="4877" width="15.140625" style="4" customWidth="1"/>
    <col min="4878" max="4878" width="14.28515625" style="4" customWidth="1"/>
    <col min="4879" max="4879" width="14.5703125" style="4" bestFit="1" customWidth="1"/>
    <col min="4880" max="5120" width="11.42578125" style="4"/>
    <col min="5121" max="5121" width="4.7109375" style="4" customWidth="1"/>
    <col min="5122" max="5122" width="31.42578125" style="4" customWidth="1"/>
    <col min="5123" max="5124" width="14" style="4" customWidth="1"/>
    <col min="5125" max="5125" width="8.140625" style="4" customWidth="1"/>
    <col min="5126" max="5126" width="8.5703125" style="4" customWidth="1"/>
    <col min="5127" max="5127" width="17" style="4" bestFit="1" customWidth="1"/>
    <col min="5128" max="5128" width="16.7109375" style="4" bestFit="1" customWidth="1"/>
    <col min="5129" max="5129" width="18" style="4" bestFit="1" customWidth="1"/>
    <col min="5130" max="5130" width="17.7109375" style="4" bestFit="1" customWidth="1"/>
    <col min="5131" max="5131" width="15.7109375" style="4" customWidth="1"/>
    <col min="5132" max="5132" width="16.28515625" style="4" customWidth="1"/>
    <col min="5133" max="5133" width="15.140625" style="4" customWidth="1"/>
    <col min="5134" max="5134" width="14.28515625" style="4" customWidth="1"/>
    <col min="5135" max="5135" width="14.5703125" style="4" bestFit="1" customWidth="1"/>
    <col min="5136" max="5376" width="11.42578125" style="4"/>
    <col min="5377" max="5377" width="4.7109375" style="4" customWidth="1"/>
    <col min="5378" max="5378" width="31.42578125" style="4" customWidth="1"/>
    <col min="5379" max="5380" width="14" style="4" customWidth="1"/>
    <col min="5381" max="5381" width="8.140625" style="4" customWidth="1"/>
    <col min="5382" max="5382" width="8.5703125" style="4" customWidth="1"/>
    <col min="5383" max="5383" width="17" style="4" bestFit="1" customWidth="1"/>
    <col min="5384" max="5384" width="16.7109375" style="4" bestFit="1" customWidth="1"/>
    <col min="5385" max="5385" width="18" style="4" bestFit="1" customWidth="1"/>
    <col min="5386" max="5386" width="17.7109375" style="4" bestFit="1" customWidth="1"/>
    <col min="5387" max="5387" width="15.7109375" style="4" customWidth="1"/>
    <col min="5388" max="5388" width="16.28515625" style="4" customWidth="1"/>
    <col min="5389" max="5389" width="15.140625" style="4" customWidth="1"/>
    <col min="5390" max="5390" width="14.28515625" style="4" customWidth="1"/>
    <col min="5391" max="5391" width="14.5703125" style="4" bestFit="1" customWidth="1"/>
    <col min="5392" max="5632" width="11.42578125" style="4"/>
    <col min="5633" max="5633" width="4.7109375" style="4" customWidth="1"/>
    <col min="5634" max="5634" width="31.42578125" style="4" customWidth="1"/>
    <col min="5635" max="5636" width="14" style="4" customWidth="1"/>
    <col min="5637" max="5637" width="8.140625" style="4" customWidth="1"/>
    <col min="5638" max="5638" width="8.5703125" style="4" customWidth="1"/>
    <col min="5639" max="5639" width="17" style="4" bestFit="1" customWidth="1"/>
    <col min="5640" max="5640" width="16.7109375" style="4" bestFit="1" customWidth="1"/>
    <col min="5641" max="5641" width="18" style="4" bestFit="1" customWidth="1"/>
    <col min="5642" max="5642" width="17.7109375" style="4" bestFit="1" customWidth="1"/>
    <col min="5643" max="5643" width="15.7109375" style="4" customWidth="1"/>
    <col min="5644" max="5644" width="16.28515625" style="4" customWidth="1"/>
    <col min="5645" max="5645" width="15.140625" style="4" customWidth="1"/>
    <col min="5646" max="5646" width="14.28515625" style="4" customWidth="1"/>
    <col min="5647" max="5647" width="14.5703125" style="4" bestFit="1" customWidth="1"/>
    <col min="5648" max="5888" width="11.42578125" style="4"/>
    <col min="5889" max="5889" width="4.7109375" style="4" customWidth="1"/>
    <col min="5890" max="5890" width="31.42578125" style="4" customWidth="1"/>
    <col min="5891" max="5892" width="14" style="4" customWidth="1"/>
    <col min="5893" max="5893" width="8.140625" style="4" customWidth="1"/>
    <col min="5894" max="5894" width="8.5703125" style="4" customWidth="1"/>
    <col min="5895" max="5895" width="17" style="4" bestFit="1" customWidth="1"/>
    <col min="5896" max="5896" width="16.7109375" style="4" bestFit="1" customWidth="1"/>
    <col min="5897" max="5897" width="18" style="4" bestFit="1" customWidth="1"/>
    <col min="5898" max="5898" width="17.7109375" style="4" bestFit="1" customWidth="1"/>
    <col min="5899" max="5899" width="15.7109375" style="4" customWidth="1"/>
    <col min="5900" max="5900" width="16.28515625" style="4" customWidth="1"/>
    <col min="5901" max="5901" width="15.140625" style="4" customWidth="1"/>
    <col min="5902" max="5902" width="14.28515625" style="4" customWidth="1"/>
    <col min="5903" max="5903" width="14.5703125" style="4" bestFit="1" customWidth="1"/>
    <col min="5904" max="6144" width="11.42578125" style="4"/>
    <col min="6145" max="6145" width="4.7109375" style="4" customWidth="1"/>
    <col min="6146" max="6146" width="31.42578125" style="4" customWidth="1"/>
    <col min="6147" max="6148" width="14" style="4" customWidth="1"/>
    <col min="6149" max="6149" width="8.140625" style="4" customWidth="1"/>
    <col min="6150" max="6150" width="8.5703125" style="4" customWidth="1"/>
    <col min="6151" max="6151" width="17" style="4" bestFit="1" customWidth="1"/>
    <col min="6152" max="6152" width="16.7109375" style="4" bestFit="1" customWidth="1"/>
    <col min="6153" max="6153" width="18" style="4" bestFit="1" customWidth="1"/>
    <col min="6154" max="6154" width="17.7109375" style="4" bestFit="1" customWidth="1"/>
    <col min="6155" max="6155" width="15.7109375" style="4" customWidth="1"/>
    <col min="6156" max="6156" width="16.28515625" style="4" customWidth="1"/>
    <col min="6157" max="6157" width="15.140625" style="4" customWidth="1"/>
    <col min="6158" max="6158" width="14.28515625" style="4" customWidth="1"/>
    <col min="6159" max="6159" width="14.5703125" style="4" bestFit="1" customWidth="1"/>
    <col min="6160" max="6400" width="11.42578125" style="4"/>
    <col min="6401" max="6401" width="4.7109375" style="4" customWidth="1"/>
    <col min="6402" max="6402" width="31.42578125" style="4" customWidth="1"/>
    <col min="6403" max="6404" width="14" style="4" customWidth="1"/>
    <col min="6405" max="6405" width="8.140625" style="4" customWidth="1"/>
    <col min="6406" max="6406" width="8.5703125" style="4" customWidth="1"/>
    <col min="6407" max="6407" width="17" style="4" bestFit="1" customWidth="1"/>
    <col min="6408" max="6408" width="16.7109375" style="4" bestFit="1" customWidth="1"/>
    <col min="6409" max="6409" width="18" style="4" bestFit="1" customWidth="1"/>
    <col min="6410" max="6410" width="17.7109375" style="4" bestFit="1" customWidth="1"/>
    <col min="6411" max="6411" width="15.7109375" style="4" customWidth="1"/>
    <col min="6412" max="6412" width="16.28515625" style="4" customWidth="1"/>
    <col min="6413" max="6413" width="15.140625" style="4" customWidth="1"/>
    <col min="6414" max="6414" width="14.28515625" style="4" customWidth="1"/>
    <col min="6415" max="6415" width="14.5703125" style="4" bestFit="1" customWidth="1"/>
    <col min="6416" max="6656" width="11.42578125" style="4"/>
    <col min="6657" max="6657" width="4.7109375" style="4" customWidth="1"/>
    <col min="6658" max="6658" width="31.42578125" style="4" customWidth="1"/>
    <col min="6659" max="6660" width="14" style="4" customWidth="1"/>
    <col min="6661" max="6661" width="8.140625" style="4" customWidth="1"/>
    <col min="6662" max="6662" width="8.5703125" style="4" customWidth="1"/>
    <col min="6663" max="6663" width="17" style="4" bestFit="1" customWidth="1"/>
    <col min="6664" max="6664" width="16.7109375" style="4" bestFit="1" customWidth="1"/>
    <col min="6665" max="6665" width="18" style="4" bestFit="1" customWidth="1"/>
    <col min="6666" max="6666" width="17.7109375" style="4" bestFit="1" customWidth="1"/>
    <col min="6667" max="6667" width="15.7109375" style="4" customWidth="1"/>
    <col min="6668" max="6668" width="16.28515625" style="4" customWidth="1"/>
    <col min="6669" max="6669" width="15.140625" style="4" customWidth="1"/>
    <col min="6670" max="6670" width="14.28515625" style="4" customWidth="1"/>
    <col min="6671" max="6671" width="14.5703125" style="4" bestFit="1" customWidth="1"/>
    <col min="6672" max="6912" width="11.42578125" style="4"/>
    <col min="6913" max="6913" width="4.7109375" style="4" customWidth="1"/>
    <col min="6914" max="6914" width="31.42578125" style="4" customWidth="1"/>
    <col min="6915" max="6916" width="14" style="4" customWidth="1"/>
    <col min="6917" max="6917" width="8.140625" style="4" customWidth="1"/>
    <col min="6918" max="6918" width="8.5703125" style="4" customWidth="1"/>
    <col min="6919" max="6919" width="17" style="4" bestFit="1" customWidth="1"/>
    <col min="6920" max="6920" width="16.7109375" style="4" bestFit="1" customWidth="1"/>
    <col min="6921" max="6921" width="18" style="4" bestFit="1" customWidth="1"/>
    <col min="6922" max="6922" width="17.7109375" style="4" bestFit="1" customWidth="1"/>
    <col min="6923" max="6923" width="15.7109375" style="4" customWidth="1"/>
    <col min="6924" max="6924" width="16.28515625" style="4" customWidth="1"/>
    <col min="6925" max="6925" width="15.140625" style="4" customWidth="1"/>
    <col min="6926" max="6926" width="14.28515625" style="4" customWidth="1"/>
    <col min="6927" max="6927" width="14.5703125" style="4" bestFit="1" customWidth="1"/>
    <col min="6928" max="7168" width="11.42578125" style="4"/>
    <col min="7169" max="7169" width="4.7109375" style="4" customWidth="1"/>
    <col min="7170" max="7170" width="31.42578125" style="4" customWidth="1"/>
    <col min="7171" max="7172" width="14" style="4" customWidth="1"/>
    <col min="7173" max="7173" width="8.140625" style="4" customWidth="1"/>
    <col min="7174" max="7174" width="8.5703125" style="4" customWidth="1"/>
    <col min="7175" max="7175" width="17" style="4" bestFit="1" customWidth="1"/>
    <col min="7176" max="7176" width="16.7109375" style="4" bestFit="1" customWidth="1"/>
    <col min="7177" max="7177" width="18" style="4" bestFit="1" customWidth="1"/>
    <col min="7178" max="7178" width="17.7109375" style="4" bestFit="1" customWidth="1"/>
    <col min="7179" max="7179" width="15.7109375" style="4" customWidth="1"/>
    <col min="7180" max="7180" width="16.28515625" style="4" customWidth="1"/>
    <col min="7181" max="7181" width="15.140625" style="4" customWidth="1"/>
    <col min="7182" max="7182" width="14.28515625" style="4" customWidth="1"/>
    <col min="7183" max="7183" width="14.5703125" style="4" bestFit="1" customWidth="1"/>
    <col min="7184" max="7424" width="11.42578125" style="4"/>
    <col min="7425" max="7425" width="4.7109375" style="4" customWidth="1"/>
    <col min="7426" max="7426" width="31.42578125" style="4" customWidth="1"/>
    <col min="7427" max="7428" width="14" style="4" customWidth="1"/>
    <col min="7429" max="7429" width="8.140625" style="4" customWidth="1"/>
    <col min="7430" max="7430" width="8.5703125" style="4" customWidth="1"/>
    <col min="7431" max="7431" width="17" style="4" bestFit="1" customWidth="1"/>
    <col min="7432" max="7432" width="16.7109375" style="4" bestFit="1" customWidth="1"/>
    <col min="7433" max="7433" width="18" style="4" bestFit="1" customWidth="1"/>
    <col min="7434" max="7434" width="17.7109375" style="4" bestFit="1" customWidth="1"/>
    <col min="7435" max="7435" width="15.7109375" style="4" customWidth="1"/>
    <col min="7436" max="7436" width="16.28515625" style="4" customWidth="1"/>
    <col min="7437" max="7437" width="15.140625" style="4" customWidth="1"/>
    <col min="7438" max="7438" width="14.28515625" style="4" customWidth="1"/>
    <col min="7439" max="7439" width="14.5703125" style="4" bestFit="1" customWidth="1"/>
    <col min="7440" max="7680" width="11.42578125" style="4"/>
    <col min="7681" max="7681" width="4.7109375" style="4" customWidth="1"/>
    <col min="7682" max="7682" width="31.42578125" style="4" customWidth="1"/>
    <col min="7683" max="7684" width="14" style="4" customWidth="1"/>
    <col min="7685" max="7685" width="8.140625" style="4" customWidth="1"/>
    <col min="7686" max="7686" width="8.5703125" style="4" customWidth="1"/>
    <col min="7687" max="7687" width="17" style="4" bestFit="1" customWidth="1"/>
    <col min="7688" max="7688" width="16.7109375" style="4" bestFit="1" customWidth="1"/>
    <col min="7689" max="7689" width="18" style="4" bestFit="1" customWidth="1"/>
    <col min="7690" max="7690" width="17.7109375" style="4" bestFit="1" customWidth="1"/>
    <col min="7691" max="7691" width="15.7109375" style="4" customWidth="1"/>
    <col min="7692" max="7692" width="16.28515625" style="4" customWidth="1"/>
    <col min="7693" max="7693" width="15.140625" style="4" customWidth="1"/>
    <col min="7694" max="7694" width="14.28515625" style="4" customWidth="1"/>
    <col min="7695" max="7695" width="14.5703125" style="4" bestFit="1" customWidth="1"/>
    <col min="7696" max="7936" width="11.42578125" style="4"/>
    <col min="7937" max="7937" width="4.7109375" style="4" customWidth="1"/>
    <col min="7938" max="7938" width="31.42578125" style="4" customWidth="1"/>
    <col min="7939" max="7940" width="14" style="4" customWidth="1"/>
    <col min="7941" max="7941" width="8.140625" style="4" customWidth="1"/>
    <col min="7942" max="7942" width="8.5703125" style="4" customWidth="1"/>
    <col min="7943" max="7943" width="17" style="4" bestFit="1" customWidth="1"/>
    <col min="7944" max="7944" width="16.7109375" style="4" bestFit="1" customWidth="1"/>
    <col min="7945" max="7945" width="18" style="4" bestFit="1" customWidth="1"/>
    <col min="7946" max="7946" width="17.7109375" style="4" bestFit="1" customWidth="1"/>
    <col min="7947" max="7947" width="15.7109375" style="4" customWidth="1"/>
    <col min="7948" max="7948" width="16.28515625" style="4" customWidth="1"/>
    <col min="7949" max="7949" width="15.140625" style="4" customWidth="1"/>
    <col min="7950" max="7950" width="14.28515625" style="4" customWidth="1"/>
    <col min="7951" max="7951" width="14.5703125" style="4" bestFit="1" customWidth="1"/>
    <col min="7952" max="8192" width="11.42578125" style="4"/>
    <col min="8193" max="8193" width="4.7109375" style="4" customWidth="1"/>
    <col min="8194" max="8194" width="31.42578125" style="4" customWidth="1"/>
    <col min="8195" max="8196" width="14" style="4" customWidth="1"/>
    <col min="8197" max="8197" width="8.140625" style="4" customWidth="1"/>
    <col min="8198" max="8198" width="8.5703125" style="4" customWidth="1"/>
    <col min="8199" max="8199" width="17" style="4" bestFit="1" customWidth="1"/>
    <col min="8200" max="8200" width="16.7109375" style="4" bestFit="1" customWidth="1"/>
    <col min="8201" max="8201" width="18" style="4" bestFit="1" customWidth="1"/>
    <col min="8202" max="8202" width="17.7109375" style="4" bestFit="1" customWidth="1"/>
    <col min="8203" max="8203" width="15.7109375" style="4" customWidth="1"/>
    <col min="8204" max="8204" width="16.28515625" style="4" customWidth="1"/>
    <col min="8205" max="8205" width="15.140625" style="4" customWidth="1"/>
    <col min="8206" max="8206" width="14.28515625" style="4" customWidth="1"/>
    <col min="8207" max="8207" width="14.5703125" style="4" bestFit="1" customWidth="1"/>
    <col min="8208" max="8448" width="11.42578125" style="4"/>
    <col min="8449" max="8449" width="4.7109375" style="4" customWidth="1"/>
    <col min="8450" max="8450" width="31.42578125" style="4" customWidth="1"/>
    <col min="8451" max="8452" width="14" style="4" customWidth="1"/>
    <col min="8453" max="8453" width="8.140625" style="4" customWidth="1"/>
    <col min="8454" max="8454" width="8.5703125" style="4" customWidth="1"/>
    <col min="8455" max="8455" width="17" style="4" bestFit="1" customWidth="1"/>
    <col min="8456" max="8456" width="16.7109375" style="4" bestFit="1" customWidth="1"/>
    <col min="8457" max="8457" width="18" style="4" bestFit="1" customWidth="1"/>
    <col min="8458" max="8458" width="17.7109375" style="4" bestFit="1" customWidth="1"/>
    <col min="8459" max="8459" width="15.7109375" style="4" customWidth="1"/>
    <col min="8460" max="8460" width="16.28515625" style="4" customWidth="1"/>
    <col min="8461" max="8461" width="15.140625" style="4" customWidth="1"/>
    <col min="8462" max="8462" width="14.28515625" style="4" customWidth="1"/>
    <col min="8463" max="8463" width="14.5703125" style="4" bestFit="1" customWidth="1"/>
    <col min="8464" max="8704" width="11.42578125" style="4"/>
    <col min="8705" max="8705" width="4.7109375" style="4" customWidth="1"/>
    <col min="8706" max="8706" width="31.42578125" style="4" customWidth="1"/>
    <col min="8707" max="8708" width="14" style="4" customWidth="1"/>
    <col min="8709" max="8709" width="8.140625" style="4" customWidth="1"/>
    <col min="8710" max="8710" width="8.5703125" style="4" customWidth="1"/>
    <col min="8711" max="8711" width="17" style="4" bestFit="1" customWidth="1"/>
    <col min="8712" max="8712" width="16.7109375" style="4" bestFit="1" customWidth="1"/>
    <col min="8713" max="8713" width="18" style="4" bestFit="1" customWidth="1"/>
    <col min="8714" max="8714" width="17.7109375" style="4" bestFit="1" customWidth="1"/>
    <col min="8715" max="8715" width="15.7109375" style="4" customWidth="1"/>
    <col min="8716" max="8716" width="16.28515625" style="4" customWidth="1"/>
    <col min="8717" max="8717" width="15.140625" style="4" customWidth="1"/>
    <col min="8718" max="8718" width="14.28515625" style="4" customWidth="1"/>
    <col min="8719" max="8719" width="14.5703125" style="4" bestFit="1" customWidth="1"/>
    <col min="8720" max="8960" width="11.42578125" style="4"/>
    <col min="8961" max="8961" width="4.7109375" style="4" customWidth="1"/>
    <col min="8962" max="8962" width="31.42578125" style="4" customWidth="1"/>
    <col min="8963" max="8964" width="14" style="4" customWidth="1"/>
    <col min="8965" max="8965" width="8.140625" style="4" customWidth="1"/>
    <col min="8966" max="8966" width="8.5703125" style="4" customWidth="1"/>
    <col min="8967" max="8967" width="17" style="4" bestFit="1" customWidth="1"/>
    <col min="8968" max="8968" width="16.7109375" style="4" bestFit="1" customWidth="1"/>
    <col min="8969" max="8969" width="18" style="4" bestFit="1" customWidth="1"/>
    <col min="8970" max="8970" width="17.7109375" style="4" bestFit="1" customWidth="1"/>
    <col min="8971" max="8971" width="15.7109375" style="4" customWidth="1"/>
    <col min="8972" max="8972" width="16.28515625" style="4" customWidth="1"/>
    <col min="8973" max="8973" width="15.140625" style="4" customWidth="1"/>
    <col min="8974" max="8974" width="14.28515625" style="4" customWidth="1"/>
    <col min="8975" max="8975" width="14.5703125" style="4" bestFit="1" customWidth="1"/>
    <col min="8976" max="9216" width="11.42578125" style="4"/>
    <col min="9217" max="9217" width="4.7109375" style="4" customWidth="1"/>
    <col min="9218" max="9218" width="31.42578125" style="4" customWidth="1"/>
    <col min="9219" max="9220" width="14" style="4" customWidth="1"/>
    <col min="9221" max="9221" width="8.140625" style="4" customWidth="1"/>
    <col min="9222" max="9222" width="8.5703125" style="4" customWidth="1"/>
    <col min="9223" max="9223" width="17" style="4" bestFit="1" customWidth="1"/>
    <col min="9224" max="9224" width="16.7109375" style="4" bestFit="1" customWidth="1"/>
    <col min="9225" max="9225" width="18" style="4" bestFit="1" customWidth="1"/>
    <col min="9226" max="9226" width="17.7109375" style="4" bestFit="1" customWidth="1"/>
    <col min="9227" max="9227" width="15.7109375" style="4" customWidth="1"/>
    <col min="9228" max="9228" width="16.28515625" style="4" customWidth="1"/>
    <col min="9229" max="9229" width="15.140625" style="4" customWidth="1"/>
    <col min="9230" max="9230" width="14.28515625" style="4" customWidth="1"/>
    <col min="9231" max="9231" width="14.5703125" style="4" bestFit="1" customWidth="1"/>
    <col min="9232" max="9472" width="11.42578125" style="4"/>
    <col min="9473" max="9473" width="4.7109375" style="4" customWidth="1"/>
    <col min="9474" max="9474" width="31.42578125" style="4" customWidth="1"/>
    <col min="9475" max="9476" width="14" style="4" customWidth="1"/>
    <col min="9477" max="9477" width="8.140625" style="4" customWidth="1"/>
    <col min="9478" max="9478" width="8.5703125" style="4" customWidth="1"/>
    <col min="9479" max="9479" width="17" style="4" bestFit="1" customWidth="1"/>
    <col min="9480" max="9480" width="16.7109375" style="4" bestFit="1" customWidth="1"/>
    <col min="9481" max="9481" width="18" style="4" bestFit="1" customWidth="1"/>
    <col min="9482" max="9482" width="17.7109375" style="4" bestFit="1" customWidth="1"/>
    <col min="9483" max="9483" width="15.7109375" style="4" customWidth="1"/>
    <col min="9484" max="9484" width="16.28515625" style="4" customWidth="1"/>
    <col min="9485" max="9485" width="15.140625" style="4" customWidth="1"/>
    <col min="9486" max="9486" width="14.28515625" style="4" customWidth="1"/>
    <col min="9487" max="9487" width="14.5703125" style="4" bestFit="1" customWidth="1"/>
    <col min="9488" max="9728" width="11.42578125" style="4"/>
    <col min="9729" max="9729" width="4.7109375" style="4" customWidth="1"/>
    <col min="9730" max="9730" width="31.42578125" style="4" customWidth="1"/>
    <col min="9731" max="9732" width="14" style="4" customWidth="1"/>
    <col min="9733" max="9733" width="8.140625" style="4" customWidth="1"/>
    <col min="9734" max="9734" width="8.5703125" style="4" customWidth="1"/>
    <col min="9735" max="9735" width="17" style="4" bestFit="1" customWidth="1"/>
    <col min="9736" max="9736" width="16.7109375" style="4" bestFit="1" customWidth="1"/>
    <col min="9737" max="9737" width="18" style="4" bestFit="1" customWidth="1"/>
    <col min="9738" max="9738" width="17.7109375" style="4" bestFit="1" customWidth="1"/>
    <col min="9739" max="9739" width="15.7109375" style="4" customWidth="1"/>
    <col min="9740" max="9740" width="16.28515625" style="4" customWidth="1"/>
    <col min="9741" max="9741" width="15.140625" style="4" customWidth="1"/>
    <col min="9742" max="9742" width="14.28515625" style="4" customWidth="1"/>
    <col min="9743" max="9743" width="14.5703125" style="4" bestFit="1" customWidth="1"/>
    <col min="9744" max="9984" width="11.42578125" style="4"/>
    <col min="9985" max="9985" width="4.7109375" style="4" customWidth="1"/>
    <col min="9986" max="9986" width="31.42578125" style="4" customWidth="1"/>
    <col min="9987" max="9988" width="14" style="4" customWidth="1"/>
    <col min="9989" max="9989" width="8.140625" style="4" customWidth="1"/>
    <col min="9990" max="9990" width="8.5703125" style="4" customWidth="1"/>
    <col min="9991" max="9991" width="17" style="4" bestFit="1" customWidth="1"/>
    <col min="9992" max="9992" width="16.7109375" style="4" bestFit="1" customWidth="1"/>
    <col min="9993" max="9993" width="18" style="4" bestFit="1" customWidth="1"/>
    <col min="9994" max="9994" width="17.7109375" style="4" bestFit="1" customWidth="1"/>
    <col min="9995" max="9995" width="15.7109375" style="4" customWidth="1"/>
    <col min="9996" max="9996" width="16.28515625" style="4" customWidth="1"/>
    <col min="9997" max="9997" width="15.140625" style="4" customWidth="1"/>
    <col min="9998" max="9998" width="14.28515625" style="4" customWidth="1"/>
    <col min="9999" max="9999" width="14.5703125" style="4" bestFit="1" customWidth="1"/>
    <col min="10000" max="10240" width="11.42578125" style="4"/>
    <col min="10241" max="10241" width="4.7109375" style="4" customWidth="1"/>
    <col min="10242" max="10242" width="31.42578125" style="4" customWidth="1"/>
    <col min="10243" max="10244" width="14" style="4" customWidth="1"/>
    <col min="10245" max="10245" width="8.140625" style="4" customWidth="1"/>
    <col min="10246" max="10246" width="8.5703125" style="4" customWidth="1"/>
    <col min="10247" max="10247" width="17" style="4" bestFit="1" customWidth="1"/>
    <col min="10248" max="10248" width="16.7109375" style="4" bestFit="1" customWidth="1"/>
    <col min="10249" max="10249" width="18" style="4" bestFit="1" customWidth="1"/>
    <col min="10250" max="10250" width="17.7109375" style="4" bestFit="1" customWidth="1"/>
    <col min="10251" max="10251" width="15.7109375" style="4" customWidth="1"/>
    <col min="10252" max="10252" width="16.28515625" style="4" customWidth="1"/>
    <col min="10253" max="10253" width="15.140625" style="4" customWidth="1"/>
    <col min="10254" max="10254" width="14.28515625" style="4" customWidth="1"/>
    <col min="10255" max="10255" width="14.5703125" style="4" bestFit="1" customWidth="1"/>
    <col min="10256" max="10496" width="11.42578125" style="4"/>
    <col min="10497" max="10497" width="4.7109375" style="4" customWidth="1"/>
    <col min="10498" max="10498" width="31.42578125" style="4" customWidth="1"/>
    <col min="10499" max="10500" width="14" style="4" customWidth="1"/>
    <col min="10501" max="10501" width="8.140625" style="4" customWidth="1"/>
    <col min="10502" max="10502" width="8.5703125" style="4" customWidth="1"/>
    <col min="10503" max="10503" width="17" style="4" bestFit="1" customWidth="1"/>
    <col min="10504" max="10504" width="16.7109375" style="4" bestFit="1" customWidth="1"/>
    <col min="10505" max="10505" width="18" style="4" bestFit="1" customWidth="1"/>
    <col min="10506" max="10506" width="17.7109375" style="4" bestFit="1" customWidth="1"/>
    <col min="10507" max="10507" width="15.7109375" style="4" customWidth="1"/>
    <col min="10508" max="10508" width="16.28515625" style="4" customWidth="1"/>
    <col min="10509" max="10509" width="15.140625" style="4" customWidth="1"/>
    <col min="10510" max="10510" width="14.28515625" style="4" customWidth="1"/>
    <col min="10511" max="10511" width="14.5703125" style="4" bestFit="1" customWidth="1"/>
    <col min="10512" max="10752" width="11.42578125" style="4"/>
    <col min="10753" max="10753" width="4.7109375" style="4" customWidth="1"/>
    <col min="10754" max="10754" width="31.42578125" style="4" customWidth="1"/>
    <col min="10755" max="10756" width="14" style="4" customWidth="1"/>
    <col min="10757" max="10757" width="8.140625" style="4" customWidth="1"/>
    <col min="10758" max="10758" width="8.5703125" style="4" customWidth="1"/>
    <col min="10759" max="10759" width="17" style="4" bestFit="1" customWidth="1"/>
    <col min="10760" max="10760" width="16.7109375" style="4" bestFit="1" customWidth="1"/>
    <col min="10761" max="10761" width="18" style="4" bestFit="1" customWidth="1"/>
    <col min="10762" max="10762" width="17.7109375" style="4" bestFit="1" customWidth="1"/>
    <col min="10763" max="10763" width="15.7109375" style="4" customWidth="1"/>
    <col min="10764" max="10764" width="16.28515625" style="4" customWidth="1"/>
    <col min="10765" max="10765" width="15.140625" style="4" customWidth="1"/>
    <col min="10766" max="10766" width="14.28515625" style="4" customWidth="1"/>
    <col min="10767" max="10767" width="14.5703125" style="4" bestFit="1" customWidth="1"/>
    <col min="10768" max="11008" width="11.42578125" style="4"/>
    <col min="11009" max="11009" width="4.7109375" style="4" customWidth="1"/>
    <col min="11010" max="11010" width="31.42578125" style="4" customWidth="1"/>
    <col min="11011" max="11012" width="14" style="4" customWidth="1"/>
    <col min="11013" max="11013" width="8.140625" style="4" customWidth="1"/>
    <col min="11014" max="11014" width="8.5703125" style="4" customWidth="1"/>
    <col min="11015" max="11015" width="17" style="4" bestFit="1" customWidth="1"/>
    <col min="11016" max="11016" width="16.7109375" style="4" bestFit="1" customWidth="1"/>
    <col min="11017" max="11017" width="18" style="4" bestFit="1" customWidth="1"/>
    <col min="11018" max="11018" width="17.7109375" style="4" bestFit="1" customWidth="1"/>
    <col min="11019" max="11019" width="15.7109375" style="4" customWidth="1"/>
    <col min="11020" max="11020" width="16.28515625" style="4" customWidth="1"/>
    <col min="11021" max="11021" width="15.140625" style="4" customWidth="1"/>
    <col min="11022" max="11022" width="14.28515625" style="4" customWidth="1"/>
    <col min="11023" max="11023" width="14.5703125" style="4" bestFit="1" customWidth="1"/>
    <col min="11024" max="11264" width="11.42578125" style="4"/>
    <col min="11265" max="11265" width="4.7109375" style="4" customWidth="1"/>
    <col min="11266" max="11266" width="31.42578125" style="4" customWidth="1"/>
    <col min="11267" max="11268" width="14" style="4" customWidth="1"/>
    <col min="11269" max="11269" width="8.140625" style="4" customWidth="1"/>
    <col min="11270" max="11270" width="8.5703125" style="4" customWidth="1"/>
    <col min="11271" max="11271" width="17" style="4" bestFit="1" customWidth="1"/>
    <col min="11272" max="11272" width="16.7109375" style="4" bestFit="1" customWidth="1"/>
    <col min="11273" max="11273" width="18" style="4" bestFit="1" customWidth="1"/>
    <col min="11274" max="11274" width="17.7109375" style="4" bestFit="1" customWidth="1"/>
    <col min="11275" max="11275" width="15.7109375" style="4" customWidth="1"/>
    <col min="11276" max="11276" width="16.28515625" style="4" customWidth="1"/>
    <col min="11277" max="11277" width="15.140625" style="4" customWidth="1"/>
    <col min="11278" max="11278" width="14.28515625" style="4" customWidth="1"/>
    <col min="11279" max="11279" width="14.5703125" style="4" bestFit="1" customWidth="1"/>
    <col min="11280" max="11520" width="11.42578125" style="4"/>
    <col min="11521" max="11521" width="4.7109375" style="4" customWidth="1"/>
    <col min="11522" max="11522" width="31.42578125" style="4" customWidth="1"/>
    <col min="11523" max="11524" width="14" style="4" customWidth="1"/>
    <col min="11525" max="11525" width="8.140625" style="4" customWidth="1"/>
    <col min="11526" max="11526" width="8.5703125" style="4" customWidth="1"/>
    <col min="11527" max="11527" width="17" style="4" bestFit="1" customWidth="1"/>
    <col min="11528" max="11528" width="16.7109375" style="4" bestFit="1" customWidth="1"/>
    <col min="11529" max="11529" width="18" style="4" bestFit="1" customWidth="1"/>
    <col min="11530" max="11530" width="17.7109375" style="4" bestFit="1" customWidth="1"/>
    <col min="11531" max="11531" width="15.7109375" style="4" customWidth="1"/>
    <col min="11532" max="11532" width="16.28515625" style="4" customWidth="1"/>
    <col min="11533" max="11533" width="15.140625" style="4" customWidth="1"/>
    <col min="11534" max="11534" width="14.28515625" style="4" customWidth="1"/>
    <col min="11535" max="11535" width="14.5703125" style="4" bestFit="1" customWidth="1"/>
    <col min="11536" max="11776" width="11.42578125" style="4"/>
    <col min="11777" max="11777" width="4.7109375" style="4" customWidth="1"/>
    <col min="11778" max="11778" width="31.42578125" style="4" customWidth="1"/>
    <col min="11779" max="11780" width="14" style="4" customWidth="1"/>
    <col min="11781" max="11781" width="8.140625" style="4" customWidth="1"/>
    <col min="11782" max="11782" width="8.5703125" style="4" customWidth="1"/>
    <col min="11783" max="11783" width="17" style="4" bestFit="1" customWidth="1"/>
    <col min="11784" max="11784" width="16.7109375" style="4" bestFit="1" customWidth="1"/>
    <col min="11785" max="11785" width="18" style="4" bestFit="1" customWidth="1"/>
    <col min="11786" max="11786" width="17.7109375" style="4" bestFit="1" customWidth="1"/>
    <col min="11787" max="11787" width="15.7109375" style="4" customWidth="1"/>
    <col min="11788" max="11788" width="16.28515625" style="4" customWidth="1"/>
    <col min="11789" max="11789" width="15.140625" style="4" customWidth="1"/>
    <col min="11790" max="11790" width="14.28515625" style="4" customWidth="1"/>
    <col min="11791" max="11791" width="14.5703125" style="4" bestFit="1" customWidth="1"/>
    <col min="11792" max="12032" width="11.42578125" style="4"/>
    <col min="12033" max="12033" width="4.7109375" style="4" customWidth="1"/>
    <col min="12034" max="12034" width="31.42578125" style="4" customWidth="1"/>
    <col min="12035" max="12036" width="14" style="4" customWidth="1"/>
    <col min="12037" max="12037" width="8.140625" style="4" customWidth="1"/>
    <col min="12038" max="12038" width="8.5703125" style="4" customWidth="1"/>
    <col min="12039" max="12039" width="17" style="4" bestFit="1" customWidth="1"/>
    <col min="12040" max="12040" width="16.7109375" style="4" bestFit="1" customWidth="1"/>
    <col min="12041" max="12041" width="18" style="4" bestFit="1" customWidth="1"/>
    <col min="12042" max="12042" width="17.7109375" style="4" bestFit="1" customWidth="1"/>
    <col min="12043" max="12043" width="15.7109375" style="4" customWidth="1"/>
    <col min="12044" max="12044" width="16.28515625" style="4" customWidth="1"/>
    <col min="12045" max="12045" width="15.140625" style="4" customWidth="1"/>
    <col min="12046" max="12046" width="14.28515625" style="4" customWidth="1"/>
    <col min="12047" max="12047" width="14.5703125" style="4" bestFit="1" customWidth="1"/>
    <col min="12048" max="12288" width="11.42578125" style="4"/>
    <col min="12289" max="12289" width="4.7109375" style="4" customWidth="1"/>
    <col min="12290" max="12290" width="31.42578125" style="4" customWidth="1"/>
    <col min="12291" max="12292" width="14" style="4" customWidth="1"/>
    <col min="12293" max="12293" width="8.140625" style="4" customWidth="1"/>
    <col min="12294" max="12294" width="8.5703125" style="4" customWidth="1"/>
    <col min="12295" max="12295" width="17" style="4" bestFit="1" customWidth="1"/>
    <col min="12296" max="12296" width="16.7109375" style="4" bestFit="1" customWidth="1"/>
    <col min="12297" max="12297" width="18" style="4" bestFit="1" customWidth="1"/>
    <col min="12298" max="12298" width="17.7109375" style="4" bestFit="1" customWidth="1"/>
    <col min="12299" max="12299" width="15.7109375" style="4" customWidth="1"/>
    <col min="12300" max="12300" width="16.28515625" style="4" customWidth="1"/>
    <col min="12301" max="12301" width="15.140625" style="4" customWidth="1"/>
    <col min="12302" max="12302" width="14.28515625" style="4" customWidth="1"/>
    <col min="12303" max="12303" width="14.5703125" style="4" bestFit="1" customWidth="1"/>
    <col min="12304" max="12544" width="11.42578125" style="4"/>
    <col min="12545" max="12545" width="4.7109375" style="4" customWidth="1"/>
    <col min="12546" max="12546" width="31.42578125" style="4" customWidth="1"/>
    <col min="12547" max="12548" width="14" style="4" customWidth="1"/>
    <col min="12549" max="12549" width="8.140625" style="4" customWidth="1"/>
    <col min="12550" max="12550" width="8.5703125" style="4" customWidth="1"/>
    <col min="12551" max="12551" width="17" style="4" bestFit="1" customWidth="1"/>
    <col min="12552" max="12552" width="16.7109375" style="4" bestFit="1" customWidth="1"/>
    <col min="12553" max="12553" width="18" style="4" bestFit="1" customWidth="1"/>
    <col min="12554" max="12554" width="17.7109375" style="4" bestFit="1" customWidth="1"/>
    <col min="12555" max="12555" width="15.7109375" style="4" customWidth="1"/>
    <col min="12556" max="12556" width="16.28515625" style="4" customWidth="1"/>
    <col min="12557" max="12557" width="15.140625" style="4" customWidth="1"/>
    <col min="12558" max="12558" width="14.28515625" style="4" customWidth="1"/>
    <col min="12559" max="12559" width="14.5703125" style="4" bestFit="1" customWidth="1"/>
    <col min="12560" max="12800" width="11.42578125" style="4"/>
    <col min="12801" max="12801" width="4.7109375" style="4" customWidth="1"/>
    <col min="12802" max="12802" width="31.42578125" style="4" customWidth="1"/>
    <col min="12803" max="12804" width="14" style="4" customWidth="1"/>
    <col min="12805" max="12805" width="8.140625" style="4" customWidth="1"/>
    <col min="12806" max="12806" width="8.5703125" style="4" customWidth="1"/>
    <col min="12807" max="12807" width="17" style="4" bestFit="1" customWidth="1"/>
    <col min="12808" max="12808" width="16.7109375" style="4" bestFit="1" customWidth="1"/>
    <col min="12809" max="12809" width="18" style="4" bestFit="1" customWidth="1"/>
    <col min="12810" max="12810" width="17.7109375" style="4" bestFit="1" customWidth="1"/>
    <col min="12811" max="12811" width="15.7109375" style="4" customWidth="1"/>
    <col min="12812" max="12812" width="16.28515625" style="4" customWidth="1"/>
    <col min="12813" max="12813" width="15.140625" style="4" customWidth="1"/>
    <col min="12814" max="12814" width="14.28515625" style="4" customWidth="1"/>
    <col min="12815" max="12815" width="14.5703125" style="4" bestFit="1" customWidth="1"/>
    <col min="12816" max="13056" width="11.42578125" style="4"/>
    <col min="13057" max="13057" width="4.7109375" style="4" customWidth="1"/>
    <col min="13058" max="13058" width="31.42578125" style="4" customWidth="1"/>
    <col min="13059" max="13060" width="14" style="4" customWidth="1"/>
    <col min="13061" max="13061" width="8.140625" style="4" customWidth="1"/>
    <col min="13062" max="13062" width="8.5703125" style="4" customWidth="1"/>
    <col min="13063" max="13063" width="17" style="4" bestFit="1" customWidth="1"/>
    <col min="13064" max="13064" width="16.7109375" style="4" bestFit="1" customWidth="1"/>
    <col min="13065" max="13065" width="18" style="4" bestFit="1" customWidth="1"/>
    <col min="13066" max="13066" width="17.7109375" style="4" bestFit="1" customWidth="1"/>
    <col min="13067" max="13067" width="15.7109375" style="4" customWidth="1"/>
    <col min="13068" max="13068" width="16.28515625" style="4" customWidth="1"/>
    <col min="13069" max="13069" width="15.140625" style="4" customWidth="1"/>
    <col min="13070" max="13070" width="14.28515625" style="4" customWidth="1"/>
    <col min="13071" max="13071" width="14.5703125" style="4" bestFit="1" customWidth="1"/>
    <col min="13072" max="13312" width="11.42578125" style="4"/>
    <col min="13313" max="13313" width="4.7109375" style="4" customWidth="1"/>
    <col min="13314" max="13314" width="31.42578125" style="4" customWidth="1"/>
    <col min="13315" max="13316" width="14" style="4" customWidth="1"/>
    <col min="13317" max="13317" width="8.140625" style="4" customWidth="1"/>
    <col min="13318" max="13318" width="8.5703125" style="4" customWidth="1"/>
    <col min="13319" max="13319" width="17" style="4" bestFit="1" customWidth="1"/>
    <col min="13320" max="13320" width="16.7109375" style="4" bestFit="1" customWidth="1"/>
    <col min="13321" max="13321" width="18" style="4" bestFit="1" customWidth="1"/>
    <col min="13322" max="13322" width="17.7109375" style="4" bestFit="1" customWidth="1"/>
    <col min="13323" max="13323" width="15.7109375" style="4" customWidth="1"/>
    <col min="13324" max="13324" width="16.28515625" style="4" customWidth="1"/>
    <col min="13325" max="13325" width="15.140625" style="4" customWidth="1"/>
    <col min="13326" max="13326" width="14.28515625" style="4" customWidth="1"/>
    <col min="13327" max="13327" width="14.5703125" style="4" bestFit="1" customWidth="1"/>
    <col min="13328" max="13568" width="11.42578125" style="4"/>
    <col min="13569" max="13569" width="4.7109375" style="4" customWidth="1"/>
    <col min="13570" max="13570" width="31.42578125" style="4" customWidth="1"/>
    <col min="13571" max="13572" width="14" style="4" customWidth="1"/>
    <col min="13573" max="13573" width="8.140625" style="4" customWidth="1"/>
    <col min="13574" max="13574" width="8.5703125" style="4" customWidth="1"/>
    <col min="13575" max="13575" width="17" style="4" bestFit="1" customWidth="1"/>
    <col min="13576" max="13576" width="16.7109375" style="4" bestFit="1" customWidth="1"/>
    <col min="13577" max="13577" width="18" style="4" bestFit="1" customWidth="1"/>
    <col min="13578" max="13578" width="17.7109375" style="4" bestFit="1" customWidth="1"/>
    <col min="13579" max="13579" width="15.7109375" style="4" customWidth="1"/>
    <col min="13580" max="13580" width="16.28515625" style="4" customWidth="1"/>
    <col min="13581" max="13581" width="15.140625" style="4" customWidth="1"/>
    <col min="13582" max="13582" width="14.28515625" style="4" customWidth="1"/>
    <col min="13583" max="13583" width="14.5703125" style="4" bestFit="1" customWidth="1"/>
    <col min="13584" max="13824" width="11.42578125" style="4"/>
    <col min="13825" max="13825" width="4.7109375" style="4" customWidth="1"/>
    <col min="13826" max="13826" width="31.42578125" style="4" customWidth="1"/>
    <col min="13827" max="13828" width="14" style="4" customWidth="1"/>
    <col min="13829" max="13829" width="8.140625" style="4" customWidth="1"/>
    <col min="13830" max="13830" width="8.5703125" style="4" customWidth="1"/>
    <col min="13831" max="13831" width="17" style="4" bestFit="1" customWidth="1"/>
    <col min="13832" max="13832" width="16.7109375" style="4" bestFit="1" customWidth="1"/>
    <col min="13833" max="13833" width="18" style="4" bestFit="1" customWidth="1"/>
    <col min="13834" max="13834" width="17.7109375" style="4" bestFit="1" customWidth="1"/>
    <col min="13835" max="13835" width="15.7109375" style="4" customWidth="1"/>
    <col min="13836" max="13836" width="16.28515625" style="4" customWidth="1"/>
    <col min="13837" max="13837" width="15.140625" style="4" customWidth="1"/>
    <col min="13838" max="13838" width="14.28515625" style="4" customWidth="1"/>
    <col min="13839" max="13839" width="14.5703125" style="4" bestFit="1" customWidth="1"/>
    <col min="13840" max="14080" width="11.42578125" style="4"/>
    <col min="14081" max="14081" width="4.7109375" style="4" customWidth="1"/>
    <col min="14082" max="14082" width="31.42578125" style="4" customWidth="1"/>
    <col min="14083" max="14084" width="14" style="4" customWidth="1"/>
    <col min="14085" max="14085" width="8.140625" style="4" customWidth="1"/>
    <col min="14086" max="14086" width="8.5703125" style="4" customWidth="1"/>
    <col min="14087" max="14087" width="17" style="4" bestFit="1" customWidth="1"/>
    <col min="14088" max="14088" width="16.7109375" style="4" bestFit="1" customWidth="1"/>
    <col min="14089" max="14089" width="18" style="4" bestFit="1" customWidth="1"/>
    <col min="14090" max="14090" width="17.7109375" style="4" bestFit="1" customWidth="1"/>
    <col min="14091" max="14091" width="15.7109375" style="4" customWidth="1"/>
    <col min="14092" max="14092" width="16.28515625" style="4" customWidth="1"/>
    <col min="14093" max="14093" width="15.140625" style="4" customWidth="1"/>
    <col min="14094" max="14094" width="14.28515625" style="4" customWidth="1"/>
    <col min="14095" max="14095" width="14.5703125" style="4" bestFit="1" customWidth="1"/>
    <col min="14096" max="14336" width="11.42578125" style="4"/>
    <col min="14337" max="14337" width="4.7109375" style="4" customWidth="1"/>
    <col min="14338" max="14338" width="31.42578125" style="4" customWidth="1"/>
    <col min="14339" max="14340" width="14" style="4" customWidth="1"/>
    <col min="14341" max="14341" width="8.140625" style="4" customWidth="1"/>
    <col min="14342" max="14342" width="8.5703125" style="4" customWidth="1"/>
    <col min="14343" max="14343" width="17" style="4" bestFit="1" customWidth="1"/>
    <col min="14344" max="14344" width="16.7109375" style="4" bestFit="1" customWidth="1"/>
    <col min="14345" max="14345" width="18" style="4" bestFit="1" customWidth="1"/>
    <col min="14346" max="14346" width="17.7109375" style="4" bestFit="1" customWidth="1"/>
    <col min="14347" max="14347" width="15.7109375" style="4" customWidth="1"/>
    <col min="14348" max="14348" width="16.28515625" style="4" customWidth="1"/>
    <col min="14349" max="14349" width="15.140625" style="4" customWidth="1"/>
    <col min="14350" max="14350" width="14.28515625" style="4" customWidth="1"/>
    <col min="14351" max="14351" width="14.5703125" style="4" bestFit="1" customWidth="1"/>
    <col min="14352" max="14592" width="11.42578125" style="4"/>
    <col min="14593" max="14593" width="4.7109375" style="4" customWidth="1"/>
    <col min="14594" max="14594" width="31.42578125" style="4" customWidth="1"/>
    <col min="14595" max="14596" width="14" style="4" customWidth="1"/>
    <col min="14597" max="14597" width="8.140625" style="4" customWidth="1"/>
    <col min="14598" max="14598" width="8.5703125" style="4" customWidth="1"/>
    <col min="14599" max="14599" width="17" style="4" bestFit="1" customWidth="1"/>
    <col min="14600" max="14600" width="16.7109375" style="4" bestFit="1" customWidth="1"/>
    <col min="14601" max="14601" width="18" style="4" bestFit="1" customWidth="1"/>
    <col min="14602" max="14602" width="17.7109375" style="4" bestFit="1" customWidth="1"/>
    <col min="14603" max="14603" width="15.7109375" style="4" customWidth="1"/>
    <col min="14604" max="14604" width="16.28515625" style="4" customWidth="1"/>
    <col min="14605" max="14605" width="15.140625" style="4" customWidth="1"/>
    <col min="14606" max="14606" width="14.28515625" style="4" customWidth="1"/>
    <col min="14607" max="14607" width="14.5703125" style="4" bestFit="1" customWidth="1"/>
    <col min="14608" max="14848" width="11.42578125" style="4"/>
    <col min="14849" max="14849" width="4.7109375" style="4" customWidth="1"/>
    <col min="14850" max="14850" width="31.42578125" style="4" customWidth="1"/>
    <col min="14851" max="14852" width="14" style="4" customWidth="1"/>
    <col min="14853" max="14853" width="8.140625" style="4" customWidth="1"/>
    <col min="14854" max="14854" width="8.5703125" style="4" customWidth="1"/>
    <col min="14855" max="14855" width="17" style="4" bestFit="1" customWidth="1"/>
    <col min="14856" max="14856" width="16.7109375" style="4" bestFit="1" customWidth="1"/>
    <col min="14857" max="14857" width="18" style="4" bestFit="1" customWidth="1"/>
    <col min="14858" max="14858" width="17.7109375" style="4" bestFit="1" customWidth="1"/>
    <col min="14859" max="14859" width="15.7109375" style="4" customWidth="1"/>
    <col min="14860" max="14860" width="16.28515625" style="4" customWidth="1"/>
    <col min="14861" max="14861" width="15.140625" style="4" customWidth="1"/>
    <col min="14862" max="14862" width="14.28515625" style="4" customWidth="1"/>
    <col min="14863" max="14863" width="14.5703125" style="4" bestFit="1" customWidth="1"/>
    <col min="14864" max="15104" width="11.42578125" style="4"/>
    <col min="15105" max="15105" width="4.7109375" style="4" customWidth="1"/>
    <col min="15106" max="15106" width="31.42578125" style="4" customWidth="1"/>
    <col min="15107" max="15108" width="14" style="4" customWidth="1"/>
    <col min="15109" max="15109" width="8.140625" style="4" customWidth="1"/>
    <col min="15110" max="15110" width="8.5703125" style="4" customWidth="1"/>
    <col min="15111" max="15111" width="17" style="4" bestFit="1" customWidth="1"/>
    <col min="15112" max="15112" width="16.7109375" style="4" bestFit="1" customWidth="1"/>
    <col min="15113" max="15113" width="18" style="4" bestFit="1" customWidth="1"/>
    <col min="15114" max="15114" width="17.7109375" style="4" bestFit="1" customWidth="1"/>
    <col min="15115" max="15115" width="15.7109375" style="4" customWidth="1"/>
    <col min="15116" max="15116" width="16.28515625" style="4" customWidth="1"/>
    <col min="15117" max="15117" width="15.140625" style="4" customWidth="1"/>
    <col min="15118" max="15118" width="14.28515625" style="4" customWidth="1"/>
    <col min="15119" max="15119" width="14.5703125" style="4" bestFit="1" customWidth="1"/>
    <col min="15120" max="15360" width="11.42578125" style="4"/>
    <col min="15361" max="15361" width="4.7109375" style="4" customWidth="1"/>
    <col min="15362" max="15362" width="31.42578125" style="4" customWidth="1"/>
    <col min="15363" max="15364" width="14" style="4" customWidth="1"/>
    <col min="15365" max="15365" width="8.140625" style="4" customWidth="1"/>
    <col min="15366" max="15366" width="8.5703125" style="4" customWidth="1"/>
    <col min="15367" max="15367" width="17" style="4" bestFit="1" customWidth="1"/>
    <col min="15368" max="15368" width="16.7109375" style="4" bestFit="1" customWidth="1"/>
    <col min="15369" max="15369" width="18" style="4" bestFit="1" customWidth="1"/>
    <col min="15370" max="15370" width="17.7109375" style="4" bestFit="1" customWidth="1"/>
    <col min="15371" max="15371" width="15.7109375" style="4" customWidth="1"/>
    <col min="15372" max="15372" width="16.28515625" style="4" customWidth="1"/>
    <col min="15373" max="15373" width="15.140625" style="4" customWidth="1"/>
    <col min="15374" max="15374" width="14.28515625" style="4" customWidth="1"/>
    <col min="15375" max="15375" width="14.5703125" style="4" bestFit="1" customWidth="1"/>
    <col min="15376" max="15616" width="11.42578125" style="4"/>
    <col min="15617" max="15617" width="4.7109375" style="4" customWidth="1"/>
    <col min="15618" max="15618" width="31.42578125" style="4" customWidth="1"/>
    <col min="15619" max="15620" width="14" style="4" customWidth="1"/>
    <col min="15621" max="15621" width="8.140625" style="4" customWidth="1"/>
    <col min="15622" max="15622" width="8.5703125" style="4" customWidth="1"/>
    <col min="15623" max="15623" width="17" style="4" bestFit="1" customWidth="1"/>
    <col min="15624" max="15624" width="16.7109375" style="4" bestFit="1" customWidth="1"/>
    <col min="15625" max="15625" width="18" style="4" bestFit="1" customWidth="1"/>
    <col min="15626" max="15626" width="17.7109375" style="4" bestFit="1" customWidth="1"/>
    <col min="15627" max="15627" width="15.7109375" style="4" customWidth="1"/>
    <col min="15628" max="15628" width="16.28515625" style="4" customWidth="1"/>
    <col min="15629" max="15629" width="15.140625" style="4" customWidth="1"/>
    <col min="15630" max="15630" width="14.28515625" style="4" customWidth="1"/>
    <col min="15631" max="15631" width="14.5703125" style="4" bestFit="1" customWidth="1"/>
    <col min="15632" max="15872" width="11.42578125" style="4"/>
    <col min="15873" max="15873" width="4.7109375" style="4" customWidth="1"/>
    <col min="15874" max="15874" width="31.42578125" style="4" customWidth="1"/>
    <col min="15875" max="15876" width="14" style="4" customWidth="1"/>
    <col min="15877" max="15877" width="8.140625" style="4" customWidth="1"/>
    <col min="15878" max="15878" width="8.5703125" style="4" customWidth="1"/>
    <col min="15879" max="15879" width="17" style="4" bestFit="1" customWidth="1"/>
    <col min="15880" max="15880" width="16.7109375" style="4" bestFit="1" customWidth="1"/>
    <col min="15881" max="15881" width="18" style="4" bestFit="1" customWidth="1"/>
    <col min="15882" max="15882" width="17.7109375" style="4" bestFit="1" customWidth="1"/>
    <col min="15883" max="15883" width="15.7109375" style="4" customWidth="1"/>
    <col min="15884" max="15884" width="16.28515625" style="4" customWidth="1"/>
    <col min="15885" max="15885" width="15.140625" style="4" customWidth="1"/>
    <col min="15886" max="15886" width="14.28515625" style="4" customWidth="1"/>
    <col min="15887" max="15887" width="14.5703125" style="4" bestFit="1" customWidth="1"/>
    <col min="15888" max="16128" width="11.42578125" style="4"/>
    <col min="16129" max="16129" width="4.7109375" style="4" customWidth="1"/>
    <col min="16130" max="16130" width="31.42578125" style="4" customWidth="1"/>
    <col min="16131" max="16132" width="14" style="4" customWidth="1"/>
    <col min="16133" max="16133" width="8.140625" style="4" customWidth="1"/>
    <col min="16134" max="16134" width="8.5703125" style="4" customWidth="1"/>
    <col min="16135" max="16135" width="17" style="4" bestFit="1" customWidth="1"/>
    <col min="16136" max="16136" width="16.7109375" style="4" bestFit="1" customWidth="1"/>
    <col min="16137" max="16137" width="18" style="4" bestFit="1" customWidth="1"/>
    <col min="16138" max="16138" width="17.7109375" style="4" bestFit="1" customWidth="1"/>
    <col min="16139" max="16139" width="15.7109375" style="4" customWidth="1"/>
    <col min="16140" max="16140" width="16.28515625" style="4" customWidth="1"/>
    <col min="16141" max="16141" width="15.140625" style="4" customWidth="1"/>
    <col min="16142" max="16142" width="14.28515625" style="4" customWidth="1"/>
    <col min="16143" max="16143" width="14.5703125" style="4" bestFit="1" customWidth="1"/>
    <col min="16144" max="16384" width="11.42578125" style="4"/>
  </cols>
  <sheetData>
    <row r="2" spans="1:15" x14ac:dyDescent="0.2">
      <c r="A2" s="1" t="s">
        <v>0</v>
      </c>
      <c r="B2" s="1"/>
      <c r="C2" s="2"/>
      <c r="D2" s="2"/>
      <c r="E2" s="2"/>
      <c r="F2" s="3"/>
    </row>
    <row r="3" spans="1:15" x14ac:dyDescent="0.2">
      <c r="A3" s="5" t="s">
        <v>1</v>
      </c>
      <c r="B3" s="5"/>
      <c r="C3" s="2"/>
      <c r="D3" s="2"/>
      <c r="E3" s="2"/>
    </row>
    <row r="4" spans="1:15" x14ac:dyDescent="0.2">
      <c r="A4" s="6" t="s">
        <v>94</v>
      </c>
      <c r="B4" s="5"/>
      <c r="C4" s="2"/>
      <c r="D4" s="2"/>
      <c r="E4" s="2"/>
      <c r="H4" s="2"/>
      <c r="N4" s="7"/>
    </row>
    <row r="5" spans="1:15" ht="13.5" customHeight="1" x14ac:dyDescent="0.2">
      <c r="A5" s="8" t="s">
        <v>3</v>
      </c>
      <c r="B5" s="8"/>
      <c r="C5" s="9" t="s">
        <v>4</v>
      </c>
      <c r="D5" s="9" t="s">
        <v>4</v>
      </c>
      <c r="E5" s="62" t="s">
        <v>5</v>
      </c>
      <c r="F5" s="62"/>
      <c r="G5" s="9" t="s">
        <v>6</v>
      </c>
      <c r="H5" s="10" t="s">
        <v>7</v>
      </c>
      <c r="I5" s="10" t="s">
        <v>8</v>
      </c>
      <c r="J5" s="9" t="s">
        <v>9</v>
      </c>
      <c r="K5" s="9" t="s">
        <v>10</v>
      </c>
      <c r="L5" s="9" t="s">
        <v>10</v>
      </c>
      <c r="M5" s="9" t="s">
        <v>10</v>
      </c>
      <c r="N5" s="9" t="s">
        <v>10</v>
      </c>
      <c r="O5" s="3"/>
    </row>
    <row r="6" spans="1:15" x14ac:dyDescent="0.2">
      <c r="C6" s="11" t="s">
        <v>11</v>
      </c>
      <c r="D6" s="12" t="s">
        <v>12</v>
      </c>
      <c r="E6" s="12" t="s">
        <v>13</v>
      </c>
      <c r="F6" s="12" t="s">
        <v>14</v>
      </c>
      <c r="G6" s="11" t="s">
        <v>15</v>
      </c>
      <c r="H6" s="11" t="s">
        <v>16</v>
      </c>
      <c r="I6" s="12" t="s">
        <v>17</v>
      </c>
      <c r="J6" s="12" t="s">
        <v>18</v>
      </c>
      <c r="K6" s="12" t="s">
        <v>19</v>
      </c>
      <c r="L6" s="12" t="s">
        <v>20</v>
      </c>
      <c r="M6" s="13" t="s">
        <v>21</v>
      </c>
      <c r="N6" s="14" t="s">
        <v>22</v>
      </c>
      <c r="O6" s="3"/>
    </row>
    <row r="7" spans="1:15" x14ac:dyDescent="0.2">
      <c r="A7" s="7"/>
      <c r="B7" s="7"/>
      <c r="C7" s="7"/>
      <c r="D7" s="7"/>
      <c r="E7" s="7"/>
      <c r="F7" s="7"/>
      <c r="G7" s="15" t="s">
        <v>23</v>
      </c>
      <c r="H7" s="15" t="s">
        <v>11</v>
      </c>
      <c r="I7" s="15" t="s">
        <v>23</v>
      </c>
      <c r="J7" s="16"/>
      <c r="K7" s="17"/>
      <c r="L7" s="17"/>
      <c r="M7" s="17"/>
      <c r="N7" s="17"/>
    </row>
    <row r="8" spans="1:15" x14ac:dyDescent="0.2">
      <c r="G8" s="18"/>
      <c r="H8" s="11"/>
      <c r="I8" s="18"/>
      <c r="J8" s="19"/>
    </row>
    <row r="9" spans="1:15" x14ac:dyDescent="0.2">
      <c r="A9" s="1" t="s">
        <v>24</v>
      </c>
      <c r="G9" s="18"/>
      <c r="I9" s="20"/>
      <c r="J9" s="19"/>
    </row>
    <row r="10" spans="1:15" x14ac:dyDescent="0.2">
      <c r="A10" s="20">
        <v>1</v>
      </c>
      <c r="B10" s="21" t="s">
        <v>25</v>
      </c>
      <c r="C10" s="4">
        <v>1920599</v>
      </c>
      <c r="D10" s="4">
        <v>2611447</v>
      </c>
      <c r="E10" s="22">
        <v>1.18</v>
      </c>
      <c r="F10" s="22">
        <v>0.46</v>
      </c>
      <c r="G10" s="4">
        <v>3805942</v>
      </c>
      <c r="H10" s="4">
        <f t="shared" ref="H10:H37" si="0">+K10+L10+M10+N10</f>
        <v>3871310</v>
      </c>
      <c r="I10" s="20">
        <f t="shared" ref="I10:I37" si="1">H10-G10</f>
        <v>65368</v>
      </c>
      <c r="J10" s="20">
        <v>1353</v>
      </c>
      <c r="K10" s="20">
        <v>0</v>
      </c>
      <c r="L10" s="4">
        <v>1885343</v>
      </c>
      <c r="M10" s="20">
        <v>0</v>
      </c>
      <c r="N10" s="20">
        <v>1985967</v>
      </c>
    </row>
    <row r="11" spans="1:15" x14ac:dyDescent="0.2">
      <c r="A11" s="20">
        <v>2</v>
      </c>
      <c r="B11" s="23" t="s">
        <v>26</v>
      </c>
      <c r="C11" s="20">
        <v>15767712</v>
      </c>
      <c r="D11" s="20">
        <v>27486441</v>
      </c>
      <c r="E11" s="22">
        <v>2.2400000000000002</v>
      </c>
      <c r="F11" s="22">
        <v>0.56999999999999995</v>
      </c>
      <c r="G11" s="20">
        <v>62063041</v>
      </c>
      <c r="H11" s="20">
        <f t="shared" si="0"/>
        <v>74098805</v>
      </c>
      <c r="I11" s="20">
        <f t="shared" si="1"/>
        <v>12035764</v>
      </c>
      <c r="J11" s="20">
        <v>6135364</v>
      </c>
      <c r="K11" s="20">
        <v>2067889</v>
      </c>
      <c r="L11" s="20">
        <v>44333832</v>
      </c>
      <c r="M11" s="20">
        <v>0</v>
      </c>
      <c r="N11" s="20">
        <v>27697084</v>
      </c>
    </row>
    <row r="12" spans="1:15" s="20" customFormat="1" x14ac:dyDescent="0.2">
      <c r="A12" s="20">
        <v>3</v>
      </c>
      <c r="B12" s="23" t="s">
        <v>27</v>
      </c>
      <c r="C12" s="4">
        <v>15063168</v>
      </c>
      <c r="D12" s="4">
        <v>33316445</v>
      </c>
      <c r="E12" s="22">
        <v>6.23</v>
      </c>
      <c r="F12" s="22">
        <v>0.45</v>
      </c>
      <c r="G12" s="4">
        <v>207503175</v>
      </c>
      <c r="H12" s="4">
        <f t="shared" si="0"/>
        <v>220978156</v>
      </c>
      <c r="I12" s="20">
        <f t="shared" si="1"/>
        <v>13474981</v>
      </c>
      <c r="J12" s="20">
        <v>16971633</v>
      </c>
      <c r="K12" s="4">
        <v>166949267</v>
      </c>
      <c r="L12" s="4">
        <v>25490740</v>
      </c>
      <c r="M12" s="20">
        <v>0</v>
      </c>
      <c r="N12" s="20">
        <v>28538149</v>
      </c>
      <c r="O12" s="4"/>
    </row>
    <row r="13" spans="1:15" x14ac:dyDescent="0.2">
      <c r="A13" s="20">
        <v>4</v>
      </c>
      <c r="B13" s="24" t="s">
        <v>28</v>
      </c>
      <c r="C13" s="20">
        <v>11717998</v>
      </c>
      <c r="D13" s="20">
        <v>15198620</v>
      </c>
      <c r="E13" s="22">
        <v>5.71</v>
      </c>
      <c r="F13" s="22">
        <v>0.77</v>
      </c>
      <c r="G13" s="20">
        <v>99915222</v>
      </c>
      <c r="H13" s="20">
        <f t="shared" si="0"/>
        <v>110038992</v>
      </c>
      <c r="I13" s="20">
        <f t="shared" si="1"/>
        <v>10123770</v>
      </c>
      <c r="J13" s="20">
        <v>679872</v>
      </c>
      <c r="K13" s="20">
        <v>44994456</v>
      </c>
      <c r="L13" s="20">
        <v>43423326</v>
      </c>
      <c r="M13" s="20">
        <v>0</v>
      </c>
      <c r="N13" s="20">
        <v>21621210</v>
      </c>
    </row>
    <row r="14" spans="1:15" x14ac:dyDescent="0.2">
      <c r="A14" s="20">
        <v>5</v>
      </c>
      <c r="B14" s="24" t="s">
        <v>29</v>
      </c>
      <c r="C14" s="20">
        <v>83373823</v>
      </c>
      <c r="D14" s="20">
        <v>196512346</v>
      </c>
      <c r="E14" s="22">
        <v>7.91</v>
      </c>
      <c r="F14" s="22">
        <v>0.28000000000000003</v>
      </c>
      <c r="G14" s="20">
        <v>1605793380</v>
      </c>
      <c r="H14" s="20">
        <f t="shared" si="0"/>
        <v>1666754801</v>
      </c>
      <c r="I14" s="20">
        <f t="shared" si="1"/>
        <v>60961421</v>
      </c>
      <c r="J14" s="20">
        <v>61080650</v>
      </c>
      <c r="K14" s="20">
        <v>1443877134</v>
      </c>
      <c r="L14" s="20">
        <v>77115151</v>
      </c>
      <c r="M14" s="20">
        <v>0</v>
      </c>
      <c r="N14" s="20">
        <v>145762516</v>
      </c>
    </row>
    <row r="15" spans="1:15" x14ac:dyDescent="0.2">
      <c r="A15" s="20">
        <v>6</v>
      </c>
      <c r="B15" s="21" t="s">
        <v>30</v>
      </c>
      <c r="C15" s="4">
        <v>7686043</v>
      </c>
      <c r="D15" s="4">
        <v>31385329</v>
      </c>
      <c r="E15" s="22">
        <v>2.37</v>
      </c>
      <c r="F15" s="22">
        <v>0.24</v>
      </c>
      <c r="G15" s="4">
        <v>74391402</v>
      </c>
      <c r="H15" s="4">
        <f t="shared" si="0"/>
        <v>101639037</v>
      </c>
      <c r="I15" s="20">
        <f t="shared" si="1"/>
        <v>27247635</v>
      </c>
      <c r="J15" s="20">
        <v>2852305</v>
      </c>
      <c r="K15" s="4">
        <v>66385081</v>
      </c>
      <c r="L15" s="4">
        <v>147164</v>
      </c>
      <c r="M15" s="4">
        <v>173114</v>
      </c>
      <c r="N15" s="20">
        <v>34933678</v>
      </c>
    </row>
    <row r="16" spans="1:15" s="20" customFormat="1" x14ac:dyDescent="0.2">
      <c r="A16" s="20">
        <v>7</v>
      </c>
      <c r="B16" s="23" t="s">
        <v>31</v>
      </c>
      <c r="C16" s="20">
        <v>15669267</v>
      </c>
      <c r="D16" s="20">
        <v>26944195</v>
      </c>
      <c r="E16" s="22">
        <v>1.84</v>
      </c>
      <c r="F16" s="22">
        <v>0.57999999999999996</v>
      </c>
      <c r="G16" s="20">
        <v>49664472</v>
      </c>
      <c r="H16" s="20">
        <f t="shared" si="0"/>
        <v>67802988</v>
      </c>
      <c r="I16" s="20">
        <f t="shared" si="1"/>
        <v>18138516</v>
      </c>
      <c r="J16" s="20">
        <v>220581</v>
      </c>
      <c r="K16" s="20">
        <v>0</v>
      </c>
      <c r="L16" s="20">
        <v>33995205</v>
      </c>
      <c r="M16" s="4">
        <v>0</v>
      </c>
      <c r="N16" s="20">
        <v>33807783</v>
      </c>
    </row>
    <row r="17" spans="1:15" x14ac:dyDescent="0.2">
      <c r="A17" s="20">
        <v>8</v>
      </c>
      <c r="B17" s="23" t="s">
        <v>32</v>
      </c>
      <c r="C17" s="20">
        <v>48863245</v>
      </c>
      <c r="D17" s="20">
        <v>101789604</v>
      </c>
      <c r="E17" s="22">
        <v>8.77</v>
      </c>
      <c r="F17" s="22">
        <v>0.14000000000000001</v>
      </c>
      <c r="G17" s="20">
        <v>1002820201</v>
      </c>
      <c r="H17" s="20">
        <f t="shared" si="0"/>
        <v>1048177021</v>
      </c>
      <c r="I17" s="20">
        <f t="shared" si="1"/>
        <v>45356820</v>
      </c>
      <c r="J17" s="20">
        <v>10326278</v>
      </c>
      <c r="K17" s="20">
        <v>810608253</v>
      </c>
      <c r="L17" s="20">
        <v>137344352</v>
      </c>
      <c r="M17" s="20">
        <v>1954935</v>
      </c>
      <c r="N17" s="20">
        <v>98269481</v>
      </c>
    </row>
    <row r="18" spans="1:15" s="25" customFormat="1" x14ac:dyDescent="0.2">
      <c r="A18" s="20">
        <v>9</v>
      </c>
      <c r="B18" s="24" t="s">
        <v>33</v>
      </c>
      <c r="C18" s="20">
        <v>1920599</v>
      </c>
      <c r="D18" s="20">
        <v>3600378</v>
      </c>
      <c r="E18" s="22">
        <v>0.44</v>
      </c>
      <c r="F18" s="22">
        <v>0.13</v>
      </c>
      <c r="G18" s="20">
        <v>3028449</v>
      </c>
      <c r="H18" s="20">
        <f t="shared" si="0"/>
        <v>4766641</v>
      </c>
      <c r="I18" s="20">
        <f t="shared" si="1"/>
        <v>1738192</v>
      </c>
      <c r="J18" s="20">
        <v>42637</v>
      </c>
      <c r="K18" s="20">
        <v>0</v>
      </c>
      <c r="L18" s="20">
        <v>1107850</v>
      </c>
      <c r="M18" s="20">
        <v>0</v>
      </c>
      <c r="N18" s="20">
        <v>3658791</v>
      </c>
      <c r="O18" s="4"/>
    </row>
    <row r="19" spans="1:15" x14ac:dyDescent="0.2">
      <c r="A19" s="20">
        <v>10</v>
      </c>
      <c r="B19" s="24" t="s">
        <v>34</v>
      </c>
      <c r="C19" s="20">
        <v>14566455</v>
      </c>
      <c r="D19" s="20">
        <v>58155656</v>
      </c>
      <c r="E19" s="22">
        <v>5.01</v>
      </c>
      <c r="F19" s="22">
        <v>0.05</v>
      </c>
      <c r="G19" s="20">
        <v>302731697</v>
      </c>
      <c r="H19" s="20">
        <f t="shared" si="0"/>
        <v>342059623</v>
      </c>
      <c r="I19" s="20">
        <f t="shared" si="1"/>
        <v>39327926</v>
      </c>
      <c r="J19" s="20">
        <v>4513907</v>
      </c>
      <c r="K19" s="20">
        <v>284957500</v>
      </c>
      <c r="L19" s="20">
        <v>3107288</v>
      </c>
      <c r="M19" s="20">
        <v>100454</v>
      </c>
      <c r="N19" s="20">
        <v>53894381</v>
      </c>
    </row>
    <row r="20" spans="1:15" x14ac:dyDescent="0.2">
      <c r="A20" s="20">
        <v>11</v>
      </c>
      <c r="B20" s="24" t="s">
        <v>35</v>
      </c>
      <c r="C20" s="20">
        <v>138951119</v>
      </c>
      <c r="D20" s="20">
        <v>295292394</v>
      </c>
      <c r="E20" s="22">
        <v>7.94</v>
      </c>
      <c r="F20" s="22">
        <v>0.47</v>
      </c>
      <c r="G20" s="20">
        <v>2492284337</v>
      </c>
      <c r="H20" s="20">
        <f t="shared" si="0"/>
        <v>2611933976</v>
      </c>
      <c r="I20" s="20">
        <f t="shared" si="1"/>
        <v>119649639</v>
      </c>
      <c r="J20" s="20">
        <v>103891990</v>
      </c>
      <c r="K20" s="20">
        <v>2123222361</v>
      </c>
      <c r="L20" s="20">
        <v>218358301</v>
      </c>
      <c r="M20" s="20">
        <v>420252</v>
      </c>
      <c r="N20" s="20">
        <v>269933062</v>
      </c>
    </row>
    <row r="21" spans="1:15" x14ac:dyDescent="0.2">
      <c r="A21" s="20">
        <v>12</v>
      </c>
      <c r="B21" s="21" t="s">
        <v>36</v>
      </c>
      <c r="C21" s="4">
        <v>86400711</v>
      </c>
      <c r="D21" s="4">
        <v>122335822</v>
      </c>
      <c r="E21" s="22">
        <v>14.13</v>
      </c>
      <c r="F21" s="22">
        <v>0.24</v>
      </c>
      <c r="G21" s="4">
        <v>1784822167</v>
      </c>
      <c r="H21" s="4">
        <f t="shared" si="0"/>
        <v>1815241854</v>
      </c>
      <c r="I21" s="20">
        <f t="shared" si="1"/>
        <v>30419687</v>
      </c>
      <c r="J21" s="20">
        <v>5635693</v>
      </c>
      <c r="K21" s="4">
        <v>1695651973</v>
      </c>
      <c r="L21" s="4">
        <v>2769483</v>
      </c>
      <c r="M21" s="20">
        <v>0</v>
      </c>
      <c r="N21" s="20">
        <v>116820398</v>
      </c>
    </row>
    <row r="22" spans="1:15" x14ac:dyDescent="0.2">
      <c r="A22" s="20">
        <v>13</v>
      </c>
      <c r="B22" s="21" t="s">
        <v>37</v>
      </c>
      <c r="C22" s="4">
        <v>67031433</v>
      </c>
      <c r="D22" s="4">
        <v>143093337</v>
      </c>
      <c r="E22" s="22">
        <v>9.0299999999999994</v>
      </c>
      <c r="F22" s="22">
        <v>0.14000000000000001</v>
      </c>
      <c r="G22" s="4">
        <v>1381107306</v>
      </c>
      <c r="H22" s="4">
        <f t="shared" si="0"/>
        <v>1409902046</v>
      </c>
      <c r="I22" s="20">
        <f t="shared" si="1"/>
        <v>28794740</v>
      </c>
      <c r="J22" s="20">
        <v>33672784</v>
      </c>
      <c r="K22" s="4">
        <v>1244474116</v>
      </c>
      <c r="L22" s="4">
        <v>70481611</v>
      </c>
      <c r="M22" s="20">
        <v>0</v>
      </c>
      <c r="N22" s="20">
        <v>94946319</v>
      </c>
    </row>
    <row r="23" spans="1:15" x14ac:dyDescent="0.2">
      <c r="A23" s="20">
        <v>14</v>
      </c>
      <c r="B23" s="23" t="s">
        <v>38</v>
      </c>
      <c r="C23" s="20">
        <v>35737860</v>
      </c>
      <c r="D23" s="20">
        <v>78203673</v>
      </c>
      <c r="E23" s="22">
        <v>6.79</v>
      </c>
      <c r="F23" s="22">
        <v>0.46</v>
      </c>
      <c r="G23" s="20">
        <v>560041809</v>
      </c>
      <c r="H23" s="20">
        <f t="shared" si="0"/>
        <v>576308411</v>
      </c>
      <c r="I23" s="20">
        <f t="shared" si="1"/>
        <v>16266602</v>
      </c>
      <c r="J23" s="20">
        <v>26766809</v>
      </c>
      <c r="K23" s="20">
        <v>453245239</v>
      </c>
      <c r="L23" s="20">
        <v>72286670</v>
      </c>
      <c r="M23" s="20">
        <v>0</v>
      </c>
      <c r="N23" s="20">
        <v>50776502</v>
      </c>
    </row>
    <row r="24" spans="1:15" s="2" customFormat="1" x14ac:dyDescent="0.2">
      <c r="A24" s="20">
        <v>15</v>
      </c>
      <c r="B24" s="24" t="s">
        <v>39</v>
      </c>
      <c r="C24" s="20">
        <v>36428030</v>
      </c>
      <c r="D24" s="20">
        <v>52244652</v>
      </c>
      <c r="E24" s="22">
        <v>10.86</v>
      </c>
      <c r="F24" s="22">
        <v>0.7</v>
      </c>
      <c r="G24" s="20">
        <v>692208827</v>
      </c>
      <c r="H24" s="20">
        <f t="shared" si="0"/>
        <v>700592132</v>
      </c>
      <c r="I24" s="20">
        <f t="shared" si="1"/>
        <v>8383305</v>
      </c>
      <c r="J24" s="20">
        <v>14933828</v>
      </c>
      <c r="K24" s="20">
        <v>478033982</v>
      </c>
      <c r="L24" s="20">
        <v>173944391</v>
      </c>
      <c r="M24" s="20">
        <v>0</v>
      </c>
      <c r="N24" s="20">
        <v>48613759</v>
      </c>
      <c r="O24" s="4"/>
    </row>
    <row r="25" spans="1:15" s="2" customFormat="1" x14ac:dyDescent="0.2">
      <c r="A25" s="20">
        <v>16</v>
      </c>
      <c r="B25" s="24" t="s">
        <v>40</v>
      </c>
      <c r="C25" s="20">
        <v>1920599</v>
      </c>
      <c r="D25" s="20">
        <v>3207381</v>
      </c>
      <c r="E25" s="22">
        <v>0.5</v>
      </c>
      <c r="F25" s="22">
        <v>0.03</v>
      </c>
      <c r="G25" s="20">
        <v>3415413</v>
      </c>
      <c r="H25" s="20">
        <f t="shared" si="0"/>
        <v>3817989</v>
      </c>
      <c r="I25" s="20">
        <f t="shared" si="1"/>
        <v>402576</v>
      </c>
      <c r="J25" s="20">
        <v>868664</v>
      </c>
      <c r="K25" s="20">
        <v>0</v>
      </c>
      <c r="L25" s="20">
        <v>1494814</v>
      </c>
      <c r="M25" s="20">
        <v>0</v>
      </c>
      <c r="N25" s="20">
        <v>2323175</v>
      </c>
      <c r="O25" s="4"/>
    </row>
    <row r="26" spans="1:15" s="2" customFormat="1" x14ac:dyDescent="0.2">
      <c r="A26" s="20">
        <v>17</v>
      </c>
      <c r="B26" s="24" t="s">
        <v>41</v>
      </c>
      <c r="C26" s="20">
        <v>26456397</v>
      </c>
      <c r="D26" s="20">
        <v>68493758</v>
      </c>
      <c r="E26" s="22">
        <v>3.03</v>
      </c>
      <c r="F26" s="22">
        <v>0.31</v>
      </c>
      <c r="G26" s="20">
        <v>323465989</v>
      </c>
      <c r="H26" s="20">
        <f t="shared" si="0"/>
        <v>369595546</v>
      </c>
      <c r="I26" s="20">
        <f t="shared" si="1"/>
        <v>46129557</v>
      </c>
      <c r="J26" s="20">
        <v>1035826</v>
      </c>
      <c r="K26" s="20">
        <v>77541117</v>
      </c>
      <c r="L26" s="20">
        <v>211254578</v>
      </c>
      <c r="M26" s="20">
        <v>7646818</v>
      </c>
      <c r="N26" s="20">
        <v>73153033</v>
      </c>
      <c r="O26" s="4"/>
    </row>
    <row r="27" spans="1:15" s="2" customFormat="1" x14ac:dyDescent="0.2">
      <c r="A27" s="20">
        <v>18</v>
      </c>
      <c r="B27" s="21" t="s">
        <v>42</v>
      </c>
      <c r="C27" s="4">
        <v>21864942</v>
      </c>
      <c r="D27" s="4">
        <v>66549655</v>
      </c>
      <c r="E27" s="22">
        <v>2.68</v>
      </c>
      <c r="F27" s="22">
        <v>0.33</v>
      </c>
      <c r="G27" s="4">
        <v>258425650</v>
      </c>
      <c r="H27" s="4">
        <f t="shared" si="0"/>
        <v>304844054</v>
      </c>
      <c r="I27" s="20">
        <f t="shared" si="1"/>
        <v>46418404</v>
      </c>
      <c r="J27" s="20">
        <v>10271736</v>
      </c>
      <c r="K27" s="4">
        <v>91274234</v>
      </c>
      <c r="L27" s="4">
        <v>145811026</v>
      </c>
      <c r="M27" s="4">
        <v>72632</v>
      </c>
      <c r="N27" s="20">
        <v>67686162</v>
      </c>
      <c r="O27" s="4"/>
    </row>
    <row r="28" spans="1:15" s="20" customFormat="1" x14ac:dyDescent="0.2">
      <c r="A28" s="20">
        <v>19</v>
      </c>
      <c r="B28" s="21" t="s">
        <v>43</v>
      </c>
      <c r="C28" s="4">
        <v>1920599</v>
      </c>
      <c r="D28" s="4">
        <v>10471005</v>
      </c>
      <c r="E28" s="22">
        <v>0.28000000000000003</v>
      </c>
      <c r="F28" s="22">
        <v>0.06</v>
      </c>
      <c r="G28" s="4">
        <v>4233225</v>
      </c>
      <c r="H28" s="4">
        <f t="shared" si="0"/>
        <v>11233667</v>
      </c>
      <c r="I28" s="20">
        <f t="shared" si="1"/>
        <v>7000442</v>
      </c>
      <c r="J28" s="20">
        <v>1192777</v>
      </c>
      <c r="K28" s="4">
        <v>0</v>
      </c>
      <c r="L28" s="4">
        <v>2312626</v>
      </c>
      <c r="M28" s="20">
        <v>0</v>
      </c>
      <c r="N28" s="20">
        <v>8921041</v>
      </c>
    </row>
    <row r="29" spans="1:15" s="20" customFormat="1" x14ac:dyDescent="0.2">
      <c r="A29" s="20">
        <v>20</v>
      </c>
      <c r="B29" s="23" t="s">
        <v>44</v>
      </c>
      <c r="C29" s="20">
        <v>1920599</v>
      </c>
      <c r="D29" s="20">
        <v>2085857</v>
      </c>
      <c r="E29" s="22">
        <v>15.21</v>
      </c>
      <c r="F29" s="22">
        <v>0.85</v>
      </c>
      <c r="G29" s="20">
        <v>32297634</v>
      </c>
      <c r="H29" s="20">
        <f t="shared" si="0"/>
        <v>32496079</v>
      </c>
      <c r="I29" s="20">
        <f t="shared" si="1"/>
        <v>198445</v>
      </c>
      <c r="J29" s="20">
        <v>39043</v>
      </c>
      <c r="K29" s="20">
        <v>28659950</v>
      </c>
      <c r="L29" s="20">
        <v>1729538</v>
      </c>
      <c r="M29" s="20">
        <v>0</v>
      </c>
      <c r="N29" s="20">
        <v>2106591</v>
      </c>
    </row>
    <row r="30" spans="1:15" x14ac:dyDescent="0.2">
      <c r="A30" s="20">
        <v>21</v>
      </c>
      <c r="B30" s="21" t="s">
        <v>45</v>
      </c>
      <c r="C30" s="4">
        <v>106392379</v>
      </c>
      <c r="D30" s="4">
        <v>132779267</v>
      </c>
      <c r="E30" s="22">
        <v>14.41</v>
      </c>
      <c r="F30" s="22">
        <v>0.54</v>
      </c>
      <c r="G30" s="4">
        <v>1992154968</v>
      </c>
      <c r="H30" s="4">
        <f t="shared" si="0"/>
        <v>1992436700</v>
      </c>
      <c r="I30" s="20">
        <f t="shared" si="1"/>
        <v>281732</v>
      </c>
      <c r="J30" s="20">
        <v>1677069</v>
      </c>
      <c r="K30" s="4">
        <v>1747808437</v>
      </c>
      <c r="L30" s="4">
        <v>139924383</v>
      </c>
      <c r="M30" s="20">
        <v>0</v>
      </c>
      <c r="N30" s="4">
        <v>104703880</v>
      </c>
    </row>
    <row r="31" spans="1:15" s="20" customFormat="1" x14ac:dyDescent="0.2">
      <c r="A31" s="20">
        <v>22</v>
      </c>
      <c r="B31" s="23" t="s">
        <v>46</v>
      </c>
      <c r="C31" s="20">
        <v>23256710</v>
      </c>
      <c r="D31" s="20">
        <v>48630830</v>
      </c>
      <c r="E31" s="22">
        <v>9.44</v>
      </c>
      <c r="F31" s="22">
        <v>0.14000000000000001</v>
      </c>
      <c r="G31" s="20">
        <v>476053048</v>
      </c>
      <c r="H31" s="20">
        <f t="shared" si="0"/>
        <v>501825919</v>
      </c>
      <c r="I31" s="20">
        <f t="shared" si="1"/>
        <v>25772871</v>
      </c>
      <c r="J31" s="20">
        <v>161705</v>
      </c>
      <c r="K31" s="20">
        <v>443627321</v>
      </c>
      <c r="L31" s="20">
        <v>9169017</v>
      </c>
      <c r="M31" s="20">
        <v>0</v>
      </c>
      <c r="N31" s="20">
        <v>49029581</v>
      </c>
    </row>
    <row r="32" spans="1:15" s="20" customFormat="1" x14ac:dyDescent="0.2">
      <c r="A32" s="20">
        <v>23</v>
      </c>
      <c r="B32" s="21" t="s">
        <v>47</v>
      </c>
      <c r="C32" s="4">
        <v>60151987</v>
      </c>
      <c r="D32" s="4">
        <v>101669628</v>
      </c>
      <c r="E32" s="22">
        <v>8.31</v>
      </c>
      <c r="F32" s="22">
        <v>0.59</v>
      </c>
      <c r="G32" s="4">
        <v>877066001</v>
      </c>
      <c r="H32" s="4">
        <f t="shared" si="0"/>
        <v>901047192</v>
      </c>
      <c r="I32" s="20">
        <f t="shared" si="1"/>
        <v>23981191</v>
      </c>
      <c r="J32" s="20">
        <v>29244317</v>
      </c>
      <c r="K32" s="4">
        <v>769681173</v>
      </c>
      <c r="L32" s="4">
        <v>51349462</v>
      </c>
      <c r="M32" s="20">
        <v>0</v>
      </c>
      <c r="N32" s="20">
        <v>80016557</v>
      </c>
    </row>
    <row r="33" spans="1:15" x14ac:dyDescent="0.2">
      <c r="A33" s="20">
        <v>24</v>
      </c>
      <c r="B33" s="21" t="s">
        <v>48</v>
      </c>
      <c r="C33" s="4">
        <v>85450660</v>
      </c>
      <c r="D33" s="4">
        <v>94929266</v>
      </c>
      <c r="E33" s="22">
        <v>17.8</v>
      </c>
      <c r="F33" s="22">
        <v>0.44</v>
      </c>
      <c r="G33" s="4">
        <v>1744603241</v>
      </c>
      <c r="H33" s="4">
        <f t="shared" si="0"/>
        <v>1765144785</v>
      </c>
      <c r="I33" s="20">
        <f t="shared" si="1"/>
        <v>20541544</v>
      </c>
      <c r="J33" s="20">
        <v>4877937</v>
      </c>
      <c r="K33" s="4">
        <v>1622195247</v>
      </c>
      <c r="L33" s="4">
        <v>37429660</v>
      </c>
      <c r="M33" s="20">
        <v>0</v>
      </c>
      <c r="N33" s="20">
        <v>105519878</v>
      </c>
    </row>
    <row r="34" spans="1:15" s="20" customFormat="1" x14ac:dyDescent="0.2">
      <c r="A34" s="20">
        <v>25</v>
      </c>
      <c r="B34" s="24" t="s">
        <v>49</v>
      </c>
      <c r="C34" s="20">
        <v>19296408</v>
      </c>
      <c r="D34" s="20">
        <v>31563461</v>
      </c>
      <c r="E34" s="22">
        <v>12.2</v>
      </c>
      <c r="F34" s="22">
        <v>0.26</v>
      </c>
      <c r="G34" s="20">
        <v>396119532</v>
      </c>
      <c r="H34" s="20">
        <f t="shared" si="0"/>
        <v>406112590</v>
      </c>
      <c r="I34" s="20">
        <f t="shared" si="1"/>
        <v>9993058</v>
      </c>
      <c r="J34" s="20">
        <v>6797442</v>
      </c>
      <c r="K34" s="20">
        <v>376401018</v>
      </c>
      <c r="L34" s="20">
        <v>452483</v>
      </c>
      <c r="M34" s="20">
        <v>1814</v>
      </c>
      <c r="N34" s="20">
        <v>29257275</v>
      </c>
      <c r="O34" s="4"/>
    </row>
    <row r="35" spans="1:15" s="20" customFormat="1" x14ac:dyDescent="0.2">
      <c r="A35" s="20">
        <v>26</v>
      </c>
      <c r="B35" s="24" t="s">
        <v>50</v>
      </c>
      <c r="C35" s="20">
        <v>1920599</v>
      </c>
      <c r="D35" s="20">
        <v>4671828</v>
      </c>
      <c r="E35" s="22">
        <v>1.51</v>
      </c>
      <c r="F35" s="22">
        <v>0.04</v>
      </c>
      <c r="G35" s="20">
        <v>8790304</v>
      </c>
      <c r="H35" s="20">
        <f t="shared" si="0"/>
        <v>11259072</v>
      </c>
      <c r="I35" s="20">
        <f t="shared" si="1"/>
        <v>2468768</v>
      </c>
      <c r="J35" s="20">
        <v>377019</v>
      </c>
      <c r="K35" s="20">
        <v>6869705</v>
      </c>
      <c r="L35" s="20">
        <v>0</v>
      </c>
      <c r="M35" s="20">
        <v>0</v>
      </c>
      <c r="N35" s="20">
        <v>4389367</v>
      </c>
      <c r="O35" s="4"/>
    </row>
    <row r="36" spans="1:15" s="20" customFormat="1" x14ac:dyDescent="0.2">
      <c r="A36" s="20">
        <v>27</v>
      </c>
      <c r="B36" s="21" t="s">
        <v>51</v>
      </c>
      <c r="C36" s="4">
        <v>23951539</v>
      </c>
      <c r="D36" s="4">
        <v>154541154</v>
      </c>
      <c r="E36" s="22">
        <v>0.67</v>
      </c>
      <c r="F36" s="22">
        <v>0.15</v>
      </c>
      <c r="G36" s="4">
        <v>136288212</v>
      </c>
      <c r="H36" s="4">
        <f t="shared" si="0"/>
        <v>208794985</v>
      </c>
      <c r="I36" s="20">
        <f t="shared" si="1"/>
        <v>72506773</v>
      </c>
      <c r="J36" s="20">
        <v>62404418</v>
      </c>
      <c r="K36" s="4">
        <v>0</v>
      </c>
      <c r="L36" s="4">
        <v>113030132</v>
      </c>
      <c r="M36" s="20">
        <v>0</v>
      </c>
      <c r="N36" s="20">
        <v>95764853</v>
      </c>
      <c r="O36" s="4"/>
    </row>
    <row r="37" spans="1:15" x14ac:dyDescent="0.2">
      <c r="A37" s="20">
        <v>28</v>
      </c>
      <c r="B37" s="24" t="s">
        <v>52</v>
      </c>
      <c r="C37" s="20">
        <v>39789060</v>
      </c>
      <c r="D37" s="20">
        <v>76695451</v>
      </c>
      <c r="E37" s="22">
        <v>8.66</v>
      </c>
      <c r="F37" s="22">
        <v>0.27</v>
      </c>
      <c r="G37" s="20">
        <v>733631391</v>
      </c>
      <c r="H37" s="20">
        <f t="shared" si="0"/>
        <v>755749158</v>
      </c>
      <c r="I37" s="20">
        <f t="shared" si="1"/>
        <v>22117767</v>
      </c>
      <c r="J37" s="20">
        <v>7030492</v>
      </c>
      <c r="K37" s="20">
        <v>595834072</v>
      </c>
      <c r="L37" s="20">
        <v>98646449</v>
      </c>
      <c r="M37" s="20">
        <v>98045</v>
      </c>
      <c r="N37" s="20">
        <v>61170592</v>
      </c>
    </row>
    <row r="38" spans="1:15" x14ac:dyDescent="0.2">
      <c r="A38" s="26" t="s">
        <v>53</v>
      </c>
      <c r="B38" s="27"/>
      <c r="C38" s="28">
        <f>SUM(C10:C37)</f>
        <v>995390540</v>
      </c>
      <c r="D38" s="28">
        <f>SUM(D10:D37)</f>
        <v>1984458880</v>
      </c>
      <c r="E38" s="29"/>
      <c r="F38" s="29"/>
      <c r="G38" s="28">
        <f t="shared" ref="G38:N38" si="2">SUM(G10:G37)</f>
        <v>17308726035</v>
      </c>
      <c r="H38" s="28">
        <f t="shared" si="2"/>
        <v>18018523529</v>
      </c>
      <c r="I38" s="28">
        <f t="shared" si="2"/>
        <v>709797494</v>
      </c>
      <c r="J38" s="28">
        <f t="shared" si="2"/>
        <v>413704129</v>
      </c>
      <c r="K38" s="28">
        <f t="shared" si="2"/>
        <v>14574359525</v>
      </c>
      <c r="L38" s="28">
        <f t="shared" si="2"/>
        <v>1718394875</v>
      </c>
      <c r="M38" s="28">
        <f t="shared" si="2"/>
        <v>10468064</v>
      </c>
      <c r="N38" s="28">
        <f t="shared" si="2"/>
        <v>1715301065</v>
      </c>
    </row>
    <row r="39" spans="1:15" x14ac:dyDescent="0.2">
      <c r="A39" s="30"/>
      <c r="B39" s="30"/>
      <c r="E39" s="31"/>
      <c r="F39" s="31"/>
    </row>
    <row r="40" spans="1:15" x14ac:dyDescent="0.2">
      <c r="A40" s="1" t="s">
        <v>54</v>
      </c>
      <c r="B40" s="32"/>
      <c r="E40" s="31"/>
      <c r="F40" s="31"/>
      <c r="H40" s="20"/>
      <c r="I40" s="20"/>
      <c r="N40" s="33"/>
    </row>
    <row r="41" spans="1:15" s="20" customFormat="1" x14ac:dyDescent="0.2">
      <c r="A41" s="20">
        <v>1</v>
      </c>
      <c r="B41" s="23" t="s">
        <v>55</v>
      </c>
      <c r="C41" s="20">
        <v>2560799</v>
      </c>
      <c r="D41" s="20">
        <v>24281955</v>
      </c>
      <c r="E41" s="22">
        <v>1.67</v>
      </c>
      <c r="F41" s="22">
        <v>0.03</v>
      </c>
      <c r="G41" s="20">
        <v>42301647</v>
      </c>
      <c r="H41" s="20">
        <f>+K41+L41+M41+N41</f>
        <v>52685510</v>
      </c>
      <c r="I41" s="20">
        <f>H41-G41</f>
        <v>10383863</v>
      </c>
      <c r="J41" s="20">
        <v>11794888</v>
      </c>
      <c r="K41" s="20">
        <v>39684979</v>
      </c>
      <c r="L41" s="20">
        <v>55869</v>
      </c>
      <c r="M41" s="4">
        <v>0</v>
      </c>
      <c r="N41" s="20">
        <v>12944662</v>
      </c>
      <c r="O41" s="4"/>
    </row>
    <row r="42" spans="1:15" s="20" customFormat="1" x14ac:dyDescent="0.2">
      <c r="B42" s="23"/>
      <c r="C42" s="4"/>
      <c r="D42" s="4"/>
      <c r="E42" s="31"/>
      <c r="F42" s="31"/>
      <c r="G42" s="4"/>
      <c r="J42" s="4"/>
      <c r="K42" s="4"/>
      <c r="L42" s="4"/>
      <c r="M42" s="4"/>
      <c r="N42" s="4"/>
      <c r="O42" s="4"/>
    </row>
    <row r="43" spans="1:15" x14ac:dyDescent="0.2">
      <c r="A43" s="26" t="s">
        <v>56</v>
      </c>
      <c r="B43" s="34"/>
      <c r="C43" s="28">
        <f>SUM(C41)</f>
        <v>2560799</v>
      </c>
      <c r="D43" s="28">
        <f>SUM(D41)</f>
        <v>24281955</v>
      </c>
      <c r="E43" s="29"/>
      <c r="F43" s="29"/>
      <c r="G43" s="28">
        <f t="shared" ref="G43:N43" si="3">SUM(G41)</f>
        <v>42301647</v>
      </c>
      <c r="H43" s="28">
        <f t="shared" si="3"/>
        <v>52685510</v>
      </c>
      <c r="I43" s="28">
        <f t="shared" si="3"/>
        <v>10383863</v>
      </c>
      <c r="J43" s="28">
        <f t="shared" si="3"/>
        <v>11794888</v>
      </c>
      <c r="K43" s="28">
        <f t="shared" si="3"/>
        <v>39684979</v>
      </c>
      <c r="L43" s="28">
        <f t="shared" si="3"/>
        <v>55869</v>
      </c>
      <c r="M43" s="28">
        <f t="shared" si="3"/>
        <v>0</v>
      </c>
      <c r="N43" s="28">
        <f t="shared" si="3"/>
        <v>12944662</v>
      </c>
    </row>
    <row r="44" spans="1:15" ht="13.5" thickBot="1" x14ac:dyDescent="0.25">
      <c r="E44" s="31"/>
      <c r="F44" s="31"/>
      <c r="J44" s="20"/>
      <c r="K44" s="20"/>
      <c r="L44" s="20"/>
      <c r="N44" s="33"/>
    </row>
    <row r="45" spans="1:15" ht="13.5" thickBot="1" x14ac:dyDescent="0.25">
      <c r="A45" s="35" t="s">
        <v>57</v>
      </c>
      <c r="B45" s="36"/>
      <c r="C45" s="37">
        <f>C38+C43</f>
        <v>997951339</v>
      </c>
      <c r="D45" s="37">
        <f>D38+D43</f>
        <v>2008740835</v>
      </c>
      <c r="E45" s="38"/>
      <c r="F45" s="38"/>
      <c r="G45" s="37">
        <f t="shared" ref="G45:N45" si="4">G38+G43</f>
        <v>17351027682</v>
      </c>
      <c r="H45" s="37">
        <f t="shared" si="4"/>
        <v>18071209039</v>
      </c>
      <c r="I45" s="37">
        <f t="shared" si="4"/>
        <v>720181357</v>
      </c>
      <c r="J45" s="37">
        <f t="shared" si="4"/>
        <v>425499017</v>
      </c>
      <c r="K45" s="39">
        <f t="shared" si="4"/>
        <v>14614044504</v>
      </c>
      <c r="L45" s="39">
        <f t="shared" si="4"/>
        <v>1718450744</v>
      </c>
      <c r="M45" s="37">
        <f t="shared" si="4"/>
        <v>10468064</v>
      </c>
      <c r="N45" s="37">
        <f t="shared" si="4"/>
        <v>1728245727</v>
      </c>
    </row>
    <row r="46" spans="1:15" ht="12.75" customHeight="1" x14ac:dyDescent="0.2"/>
    <row r="47" spans="1:15" ht="37.5" customHeight="1" x14ac:dyDescent="0.2">
      <c r="A47" s="40" t="s">
        <v>58</v>
      </c>
      <c r="B47" s="63" t="s">
        <v>95</v>
      </c>
      <c r="C47" s="63"/>
      <c r="D47" s="63"/>
      <c r="E47" s="63"/>
      <c r="F47" s="63"/>
      <c r="G47" s="63"/>
      <c r="H47" s="63"/>
      <c r="I47" s="63"/>
      <c r="J47" s="63"/>
      <c r="K47" s="63"/>
      <c r="L47" s="63"/>
      <c r="M47" s="63"/>
      <c r="N47" s="63"/>
    </row>
    <row r="48" spans="1:15" ht="25.5" customHeight="1" x14ac:dyDescent="0.2">
      <c r="A48" s="40" t="s">
        <v>60</v>
      </c>
      <c r="B48" s="63" t="s">
        <v>61</v>
      </c>
      <c r="C48" s="63"/>
      <c r="D48" s="63"/>
      <c r="E48" s="63"/>
      <c r="F48" s="63"/>
      <c r="G48" s="63"/>
      <c r="H48" s="63"/>
      <c r="I48" s="63"/>
      <c r="J48" s="63"/>
      <c r="K48" s="63"/>
      <c r="L48" s="63"/>
      <c r="M48" s="63"/>
      <c r="N48" s="63"/>
    </row>
    <row r="49" spans="1:11" x14ac:dyDescent="0.2">
      <c r="E49" s="31"/>
      <c r="F49" s="31"/>
    </row>
    <row r="50" spans="1:11" x14ac:dyDescent="0.2">
      <c r="E50" s="31"/>
      <c r="F50" s="31"/>
    </row>
    <row r="51" spans="1:11" x14ac:dyDescent="0.2">
      <c r="A51" s="1" t="s">
        <v>64</v>
      </c>
      <c r="B51" s="41"/>
      <c r="C51" s="42"/>
      <c r="D51" s="42"/>
      <c r="E51" s="42"/>
      <c r="F51" s="42"/>
      <c r="G51" s="42"/>
      <c r="H51" s="42"/>
      <c r="I51" s="42"/>
      <c r="J51" s="42"/>
      <c r="K51" s="42"/>
    </row>
    <row r="52" spans="1:11" x14ac:dyDescent="0.2">
      <c r="A52" s="6" t="s">
        <v>94</v>
      </c>
      <c r="B52" s="5"/>
      <c r="C52" s="2"/>
      <c r="D52" s="2"/>
      <c r="F52" s="42"/>
      <c r="G52" s="42"/>
      <c r="H52" s="42"/>
      <c r="I52" s="42"/>
      <c r="J52" s="42"/>
      <c r="K52" s="42"/>
    </row>
    <row r="53" spans="1:11" x14ac:dyDescent="0.2">
      <c r="A53" s="42"/>
      <c r="B53" s="42"/>
      <c r="C53" s="42"/>
      <c r="D53" s="42"/>
      <c r="E53" s="42"/>
      <c r="F53" s="42"/>
      <c r="G53" s="42"/>
      <c r="H53" s="43"/>
      <c r="I53" s="42"/>
      <c r="J53" s="42"/>
      <c r="K53" s="42"/>
    </row>
    <row r="54" spans="1:11" x14ac:dyDescent="0.2">
      <c r="A54" s="44" t="s">
        <v>66</v>
      </c>
      <c r="B54" s="45"/>
      <c r="C54" s="44"/>
      <c r="D54" s="45"/>
      <c r="E54" s="42"/>
      <c r="F54" s="42"/>
      <c r="G54" s="42"/>
      <c r="H54" s="42"/>
      <c r="I54" s="42"/>
      <c r="J54" s="42"/>
      <c r="K54" s="42"/>
    </row>
    <row r="55" spans="1:11" x14ac:dyDescent="0.2">
      <c r="A55" s="8" t="s">
        <v>3</v>
      </c>
      <c r="B55" s="46"/>
      <c r="C55" s="46"/>
      <c r="D55" s="64" t="s">
        <v>5</v>
      </c>
      <c r="E55" s="62"/>
      <c r="F55" s="47" t="s">
        <v>67</v>
      </c>
      <c r="G55" s="47" t="s">
        <v>10</v>
      </c>
      <c r="H55" s="48" t="s">
        <v>68</v>
      </c>
      <c r="I55" s="47" t="s">
        <v>67</v>
      </c>
      <c r="J55" s="47" t="s">
        <v>10</v>
      </c>
      <c r="K55" s="48" t="s">
        <v>68</v>
      </c>
    </row>
    <row r="56" spans="1:11" x14ac:dyDescent="0.2">
      <c r="A56" s="45"/>
      <c r="B56" s="45"/>
      <c r="C56" s="45"/>
      <c r="D56" s="12" t="s">
        <v>13</v>
      </c>
      <c r="E56" s="12" t="s">
        <v>14</v>
      </c>
      <c r="F56" s="49" t="s">
        <v>69</v>
      </c>
      <c r="G56" s="49" t="s">
        <v>70</v>
      </c>
      <c r="H56" s="49" t="s">
        <v>71</v>
      </c>
      <c r="I56" s="49" t="s">
        <v>72</v>
      </c>
      <c r="J56" s="49" t="s">
        <v>70</v>
      </c>
      <c r="K56" s="49" t="s">
        <v>71</v>
      </c>
    </row>
    <row r="57" spans="1:11" x14ac:dyDescent="0.2">
      <c r="A57" s="50"/>
      <c r="B57" s="50"/>
      <c r="C57" s="50"/>
      <c r="D57" s="50"/>
      <c r="E57" s="50"/>
      <c r="F57" s="51" t="s">
        <v>73</v>
      </c>
      <c r="G57" s="51" t="s">
        <v>74</v>
      </c>
      <c r="H57" s="51" t="s">
        <v>75</v>
      </c>
      <c r="I57" s="51" t="s">
        <v>4</v>
      </c>
      <c r="J57" s="52" t="s">
        <v>76</v>
      </c>
      <c r="K57" s="52" t="s">
        <v>76</v>
      </c>
    </row>
    <row r="58" spans="1:11" x14ac:dyDescent="0.2">
      <c r="A58" s="45"/>
      <c r="B58" s="45"/>
      <c r="C58" s="45"/>
      <c r="D58" s="53"/>
      <c r="E58" s="53"/>
      <c r="F58" s="12"/>
      <c r="G58" s="12"/>
      <c r="H58" s="12"/>
      <c r="I58" s="12"/>
      <c r="J58" s="11"/>
      <c r="K58" s="11"/>
    </row>
    <row r="59" spans="1:11" x14ac:dyDescent="0.2">
      <c r="A59" s="54">
        <v>1</v>
      </c>
      <c r="B59" s="44" t="s">
        <v>77</v>
      </c>
      <c r="C59" s="45"/>
      <c r="D59" s="55">
        <v>1.18</v>
      </c>
      <c r="E59" s="56">
        <v>3.0000000000000001E-3</v>
      </c>
      <c r="F59" s="57">
        <v>87462718</v>
      </c>
      <c r="G59" s="57">
        <v>87462718</v>
      </c>
      <c r="H59" s="57">
        <f>G59-F59</f>
        <v>0</v>
      </c>
      <c r="I59" s="57">
        <v>74295098</v>
      </c>
      <c r="J59" s="57">
        <v>74535444</v>
      </c>
      <c r="K59" s="57">
        <f>J59-I59</f>
        <v>240346</v>
      </c>
    </row>
    <row r="60" spans="1:11" x14ac:dyDescent="0.2">
      <c r="A60" s="54">
        <v>2</v>
      </c>
      <c r="B60" s="44" t="s">
        <v>78</v>
      </c>
      <c r="C60" s="45"/>
      <c r="D60" s="55">
        <v>0.38</v>
      </c>
      <c r="E60" s="55">
        <v>0.01</v>
      </c>
      <c r="F60" s="57">
        <v>24171378</v>
      </c>
      <c r="G60" s="57">
        <v>24171378</v>
      </c>
      <c r="H60" s="57">
        <f>G60-F60</f>
        <v>0</v>
      </c>
      <c r="I60" s="57">
        <v>66231871</v>
      </c>
      <c r="J60" s="57">
        <v>66766515</v>
      </c>
      <c r="K60" s="57">
        <f>J60-I60</f>
        <v>534644</v>
      </c>
    </row>
    <row r="61" spans="1:11" x14ac:dyDescent="0.2">
      <c r="A61" s="45"/>
      <c r="B61" s="45"/>
      <c r="C61" s="45"/>
      <c r="D61" s="53"/>
      <c r="E61" s="53"/>
      <c r="F61" s="57"/>
      <c r="G61" s="57"/>
      <c r="H61" s="57"/>
      <c r="I61" s="57"/>
      <c r="J61" s="57"/>
      <c r="K61" s="57"/>
    </row>
    <row r="62" spans="1:11" x14ac:dyDescent="0.2">
      <c r="A62" s="42"/>
      <c r="B62" s="42"/>
      <c r="C62" s="42"/>
      <c r="D62" s="58"/>
      <c r="E62" s="58"/>
      <c r="F62" s="59"/>
      <c r="G62" s="59"/>
      <c r="H62" s="59"/>
      <c r="I62" s="59"/>
      <c r="J62" s="59"/>
      <c r="K62" s="59"/>
    </row>
    <row r="63" spans="1:11" x14ac:dyDescent="0.2">
      <c r="A63" s="44" t="s">
        <v>79</v>
      </c>
      <c r="B63" s="45"/>
      <c r="C63" s="44"/>
      <c r="D63" s="44"/>
      <c r="E63" s="45"/>
      <c r="F63" s="44"/>
      <c r="G63" s="59"/>
      <c r="H63" s="59"/>
      <c r="I63" s="59"/>
      <c r="J63" s="59"/>
      <c r="K63" s="59"/>
    </row>
    <row r="64" spans="1:11" x14ac:dyDescent="0.2">
      <c r="A64" s="8" t="s">
        <v>3</v>
      </c>
      <c r="B64" s="46"/>
      <c r="C64" s="46"/>
      <c r="D64" s="64" t="s">
        <v>5</v>
      </c>
      <c r="E64" s="62"/>
      <c r="F64" s="10" t="s">
        <v>80</v>
      </c>
      <c r="G64" s="10" t="s">
        <v>80</v>
      </c>
      <c r="H64" s="9" t="s">
        <v>81</v>
      </c>
      <c r="I64" s="9" t="s">
        <v>82</v>
      </c>
      <c r="J64" s="57"/>
      <c r="K64" s="57"/>
    </row>
    <row r="65" spans="1:11" x14ac:dyDescent="0.2">
      <c r="A65" s="45"/>
      <c r="B65" s="45"/>
      <c r="C65" s="45"/>
      <c r="D65" s="12" t="s">
        <v>13</v>
      </c>
      <c r="E65" s="12" t="s">
        <v>14</v>
      </c>
      <c r="F65" s="11" t="s">
        <v>83</v>
      </c>
      <c r="G65" s="11" t="s">
        <v>83</v>
      </c>
      <c r="H65" s="12" t="s">
        <v>84</v>
      </c>
      <c r="I65" s="12" t="s">
        <v>71</v>
      </c>
      <c r="J65" s="57"/>
      <c r="K65" s="57"/>
    </row>
    <row r="66" spans="1:11" x14ac:dyDescent="0.2">
      <c r="A66" s="45"/>
      <c r="B66" s="45"/>
      <c r="C66" s="45"/>
      <c r="D66" s="53"/>
      <c r="E66" s="53"/>
      <c r="F66" s="11" t="s">
        <v>85</v>
      </c>
      <c r="G66" s="12" t="s">
        <v>86</v>
      </c>
      <c r="H66" s="11" t="s">
        <v>87</v>
      </c>
      <c r="I66" s="12" t="s">
        <v>88</v>
      </c>
      <c r="J66" s="57"/>
      <c r="K66" s="57"/>
    </row>
    <row r="67" spans="1:11" x14ac:dyDescent="0.2">
      <c r="A67" s="50"/>
      <c r="B67" s="50"/>
      <c r="C67" s="50"/>
      <c r="D67" s="60"/>
      <c r="E67" s="60"/>
      <c r="F67" s="16" t="s">
        <v>89</v>
      </c>
      <c r="G67" s="16" t="s">
        <v>90</v>
      </c>
      <c r="H67" s="16" t="s">
        <v>91</v>
      </c>
      <c r="I67" s="16" t="s">
        <v>91</v>
      </c>
      <c r="J67" s="57"/>
      <c r="K67" s="57"/>
    </row>
    <row r="68" spans="1:11" x14ac:dyDescent="0.2">
      <c r="A68" s="45"/>
      <c r="B68" s="45"/>
      <c r="C68" s="42"/>
      <c r="D68" s="58"/>
      <c r="E68" s="58"/>
      <c r="F68" s="59"/>
      <c r="G68" s="59"/>
      <c r="H68" s="59"/>
      <c r="I68" s="59"/>
      <c r="J68" s="59"/>
      <c r="K68" s="59"/>
    </row>
    <row r="69" spans="1:11" x14ac:dyDescent="0.2">
      <c r="A69" s="54">
        <v>3</v>
      </c>
      <c r="B69" s="45" t="s">
        <v>92</v>
      </c>
      <c r="C69" s="45"/>
      <c r="D69" s="55">
        <v>0.9</v>
      </c>
      <c r="E69" s="55">
        <v>0.01</v>
      </c>
      <c r="F69" s="57">
        <v>71830751</v>
      </c>
      <c r="G69" s="57">
        <v>88911121</v>
      </c>
      <c r="H69" s="57">
        <v>161597880</v>
      </c>
      <c r="I69" s="57">
        <f>+H69-G69-F69</f>
        <v>856008</v>
      </c>
      <c r="J69" s="57"/>
      <c r="K69" s="57"/>
    </row>
    <row r="70" spans="1:11" x14ac:dyDescent="0.2">
      <c r="A70" s="45"/>
      <c r="B70" s="42"/>
      <c r="C70" s="42"/>
      <c r="D70" s="58"/>
      <c r="E70" s="58"/>
      <c r="F70" s="59"/>
      <c r="G70" s="59"/>
      <c r="H70" s="59"/>
      <c r="I70" s="57"/>
      <c r="J70" s="59"/>
      <c r="K70" s="59"/>
    </row>
    <row r="71" spans="1:11" x14ac:dyDescent="0.2">
      <c r="A71" s="42"/>
      <c r="B71" s="42"/>
      <c r="C71" s="42"/>
      <c r="D71" s="58"/>
      <c r="E71" s="58"/>
      <c r="F71" s="59"/>
      <c r="G71" s="59"/>
      <c r="H71" s="59"/>
      <c r="I71" s="59"/>
      <c r="J71" s="59"/>
      <c r="K71" s="59"/>
    </row>
  </sheetData>
  <mergeCells count="5">
    <mergeCell ref="E5:F5"/>
    <mergeCell ref="B47:N47"/>
    <mergeCell ref="B48:N48"/>
    <mergeCell ref="D55:E55"/>
    <mergeCell ref="D64:E6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Marzo</vt:lpstr>
      <vt:lpstr>Junio</vt:lpstr>
      <vt:lpstr>Sept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2013-12-13T15:35:15Z</dcterms:modified>
</cp:coreProperties>
</file>