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Marzo" sheetId="1" r:id="rId1"/>
    <sheet name="Junio" sheetId="2" r:id="rId2"/>
    <sheet name="Sept" sheetId="3" r:id="rId3"/>
    <sheet name="Dic" sheetId="4" r:id="rId4"/>
  </sheets>
  <calcPr calcId="145621"/>
</workbook>
</file>

<file path=xl/calcChain.xml><?xml version="1.0" encoding="utf-8"?>
<calcChain xmlns="http://schemas.openxmlformats.org/spreadsheetml/2006/main">
  <c r="I67" i="4" l="1"/>
  <c r="K58" i="4"/>
  <c r="H58" i="4"/>
  <c r="K57" i="4"/>
  <c r="H57" i="4"/>
  <c r="M40" i="4"/>
  <c r="L40" i="4"/>
  <c r="K40" i="4"/>
  <c r="J40" i="4"/>
  <c r="I40" i="4"/>
  <c r="F40" i="4"/>
  <c r="C40" i="4"/>
  <c r="G38" i="4"/>
  <c r="H38" i="4" s="1"/>
  <c r="H40" i="4" s="1"/>
  <c r="M35" i="4"/>
  <c r="M42" i="4" s="1"/>
  <c r="L35" i="4"/>
  <c r="L42" i="4" s="1"/>
  <c r="J35" i="4"/>
  <c r="J42" i="4" s="1"/>
  <c r="I35" i="4"/>
  <c r="I42" i="4" s="1"/>
  <c r="F35" i="4"/>
  <c r="F42" i="4" s="1"/>
  <c r="C35" i="4"/>
  <c r="C42" i="4" s="1"/>
  <c r="G34" i="4"/>
  <c r="H34" i="4" s="1"/>
  <c r="K33" i="4"/>
  <c r="G33" i="4" s="1"/>
  <c r="H33" i="4" s="1"/>
  <c r="G32" i="4"/>
  <c r="H32" i="4" s="1"/>
  <c r="K31" i="4"/>
  <c r="G31" i="4" s="1"/>
  <c r="H31" i="4" s="1"/>
  <c r="K30" i="4"/>
  <c r="G30" i="4" s="1"/>
  <c r="H30" i="4" s="1"/>
  <c r="G29" i="4"/>
  <c r="H29" i="4" s="1"/>
  <c r="K28" i="4"/>
  <c r="G28" i="4" s="1"/>
  <c r="H28" i="4" s="1"/>
  <c r="H27" i="4"/>
  <c r="G27" i="4"/>
  <c r="K26" i="4"/>
  <c r="G26" i="4"/>
  <c r="H26" i="4" s="1"/>
  <c r="K25" i="4"/>
  <c r="G25" i="4" s="1"/>
  <c r="H25" i="4" s="1"/>
  <c r="K24" i="4"/>
  <c r="G24" i="4" s="1"/>
  <c r="H24" i="4" s="1"/>
  <c r="G23" i="4"/>
  <c r="H23" i="4" s="1"/>
  <c r="H22" i="4"/>
  <c r="G22" i="4"/>
  <c r="G21" i="4"/>
  <c r="H21" i="4" s="1"/>
  <c r="H20" i="4"/>
  <c r="G20" i="4"/>
  <c r="G19" i="4"/>
  <c r="H19" i="4" s="1"/>
  <c r="K18" i="4"/>
  <c r="G18" i="4" s="1"/>
  <c r="H18" i="4" s="1"/>
  <c r="H17" i="4"/>
  <c r="G17" i="4"/>
  <c r="H16" i="4"/>
  <c r="G16" i="4"/>
  <c r="H15" i="4"/>
  <c r="G15" i="4"/>
  <c r="H14" i="4"/>
  <c r="G14" i="4"/>
  <c r="K13" i="4"/>
  <c r="G13" i="4" s="1"/>
  <c r="H13" i="4" s="1"/>
  <c r="G12" i="4"/>
  <c r="H12" i="4" s="1"/>
  <c r="H11" i="4"/>
  <c r="G11" i="4"/>
  <c r="G10" i="4"/>
  <c r="I66" i="3"/>
  <c r="K57" i="3"/>
  <c r="H57" i="3"/>
  <c r="K56" i="3"/>
  <c r="H56" i="3"/>
  <c r="M41" i="3"/>
  <c r="L41" i="3"/>
  <c r="K41" i="3"/>
  <c r="J41" i="3"/>
  <c r="I41" i="3"/>
  <c r="F41" i="3"/>
  <c r="C41" i="3"/>
  <c r="G39" i="3"/>
  <c r="H39" i="3" s="1"/>
  <c r="H41" i="3" s="1"/>
  <c r="M36" i="3"/>
  <c r="M43" i="3" s="1"/>
  <c r="L36" i="3"/>
  <c r="L43" i="3" s="1"/>
  <c r="J36" i="3"/>
  <c r="J43" i="3" s="1"/>
  <c r="I36" i="3"/>
  <c r="I43" i="3" s="1"/>
  <c r="F36" i="3"/>
  <c r="F43" i="3" s="1"/>
  <c r="C36" i="3"/>
  <c r="C43" i="3" s="1"/>
  <c r="G35" i="3"/>
  <c r="H35" i="3" s="1"/>
  <c r="G34" i="3"/>
  <c r="H34" i="3" s="1"/>
  <c r="G33" i="3"/>
  <c r="H33" i="3" s="1"/>
  <c r="G32" i="3"/>
  <c r="H32" i="3" s="1"/>
  <c r="K31" i="3"/>
  <c r="K36" i="3" s="1"/>
  <c r="K43" i="3" s="1"/>
  <c r="G31" i="3"/>
  <c r="H31" i="3" s="1"/>
  <c r="H30" i="3"/>
  <c r="G30" i="3"/>
  <c r="G29" i="3"/>
  <c r="H29" i="3" s="1"/>
  <c r="H28" i="3"/>
  <c r="G28" i="3"/>
  <c r="G27" i="3"/>
  <c r="H27" i="3" s="1"/>
  <c r="H26" i="3"/>
  <c r="G26" i="3"/>
  <c r="G25" i="3"/>
  <c r="H25" i="3" s="1"/>
  <c r="G24" i="3"/>
  <c r="H24" i="3" s="1"/>
  <c r="G23" i="3"/>
  <c r="H23" i="3" s="1"/>
  <c r="G22" i="3"/>
  <c r="H22" i="3" s="1"/>
  <c r="G21" i="3"/>
  <c r="H21" i="3" s="1"/>
  <c r="G20" i="3"/>
  <c r="H20" i="3" s="1"/>
  <c r="G19" i="3"/>
  <c r="H19" i="3" s="1"/>
  <c r="G18" i="3"/>
  <c r="H18" i="3" s="1"/>
  <c r="G17" i="3"/>
  <c r="H17" i="3" s="1"/>
  <c r="G16" i="3"/>
  <c r="H16" i="3" s="1"/>
  <c r="G15" i="3"/>
  <c r="H15" i="3" s="1"/>
  <c r="G14" i="3"/>
  <c r="H14" i="3" s="1"/>
  <c r="G13" i="3"/>
  <c r="H13" i="3" s="1"/>
  <c r="G12" i="3"/>
  <c r="H12" i="3" s="1"/>
  <c r="G11" i="3"/>
  <c r="H11" i="3" s="1"/>
  <c r="G10" i="3"/>
  <c r="H10" i="3" s="1"/>
  <c r="H36" i="3" s="1"/>
  <c r="H43" i="3" s="1"/>
  <c r="I67" i="2"/>
  <c r="K58" i="2"/>
  <c r="G58" i="2"/>
  <c r="H58" i="2" s="1"/>
  <c r="K57" i="2"/>
  <c r="G57" i="2"/>
  <c r="H57" i="2" s="1"/>
  <c r="M41" i="2"/>
  <c r="L41" i="2"/>
  <c r="K41" i="2"/>
  <c r="J41" i="2"/>
  <c r="I41" i="2"/>
  <c r="F41" i="2"/>
  <c r="C41" i="2"/>
  <c r="G39" i="2"/>
  <c r="H39" i="2" s="1"/>
  <c r="H41" i="2" s="1"/>
  <c r="M36" i="2"/>
  <c r="M43" i="2" s="1"/>
  <c r="L36" i="2"/>
  <c r="L43" i="2" s="1"/>
  <c r="J36" i="2"/>
  <c r="J43" i="2" s="1"/>
  <c r="I36" i="2"/>
  <c r="I43" i="2" s="1"/>
  <c r="F36" i="2"/>
  <c r="F43" i="2" s="1"/>
  <c r="C36" i="2"/>
  <c r="C43" i="2" s="1"/>
  <c r="K35" i="2"/>
  <c r="G35" i="2"/>
  <c r="H35" i="2" s="1"/>
  <c r="K34" i="2"/>
  <c r="G34" i="2" s="1"/>
  <c r="H34" i="2" s="1"/>
  <c r="K33" i="2"/>
  <c r="G33" i="2" s="1"/>
  <c r="H33" i="2" s="1"/>
  <c r="K32" i="2"/>
  <c r="H32" i="2"/>
  <c r="G32" i="2"/>
  <c r="K31" i="2"/>
  <c r="G31" i="2"/>
  <c r="H31" i="2" s="1"/>
  <c r="K30" i="2"/>
  <c r="G30" i="2" s="1"/>
  <c r="H30" i="2" s="1"/>
  <c r="K29" i="2"/>
  <c r="G29" i="2" s="1"/>
  <c r="H29" i="2" s="1"/>
  <c r="K28" i="2"/>
  <c r="H28" i="2"/>
  <c r="G28" i="2"/>
  <c r="K27" i="2"/>
  <c r="G27" i="2"/>
  <c r="H27" i="2" s="1"/>
  <c r="K26" i="2"/>
  <c r="G26" i="2" s="1"/>
  <c r="H26" i="2" s="1"/>
  <c r="K25" i="2"/>
  <c r="G25" i="2" s="1"/>
  <c r="H25" i="2" s="1"/>
  <c r="K24" i="2"/>
  <c r="H24" i="2"/>
  <c r="G24" i="2"/>
  <c r="K23" i="2"/>
  <c r="G23" i="2"/>
  <c r="H23" i="2" s="1"/>
  <c r="K22" i="2"/>
  <c r="G22" i="2" s="1"/>
  <c r="H22" i="2" s="1"/>
  <c r="K21" i="2"/>
  <c r="G21" i="2" s="1"/>
  <c r="H21" i="2" s="1"/>
  <c r="K20" i="2"/>
  <c r="H20" i="2"/>
  <c r="G20" i="2"/>
  <c r="K19" i="2"/>
  <c r="G19" i="2"/>
  <c r="H19" i="2" s="1"/>
  <c r="K18" i="2"/>
  <c r="G18" i="2" s="1"/>
  <c r="H18" i="2" s="1"/>
  <c r="K17" i="2"/>
  <c r="G17" i="2" s="1"/>
  <c r="H17" i="2" s="1"/>
  <c r="K16" i="2"/>
  <c r="H16" i="2"/>
  <c r="G16" i="2"/>
  <c r="K15" i="2"/>
  <c r="G15" i="2"/>
  <c r="H15" i="2" s="1"/>
  <c r="K14" i="2"/>
  <c r="G14" i="2" s="1"/>
  <c r="H14" i="2" s="1"/>
  <c r="K13" i="2"/>
  <c r="G13" i="2" s="1"/>
  <c r="H13" i="2" s="1"/>
  <c r="K12" i="2"/>
  <c r="K36" i="2" s="1"/>
  <c r="K43" i="2" s="1"/>
  <c r="H12" i="2"/>
  <c r="G12" i="2"/>
  <c r="G11" i="2"/>
  <c r="H11" i="2" s="1"/>
  <c r="H10" i="2"/>
  <c r="G10" i="2"/>
  <c r="I61" i="1"/>
  <c r="K52" i="1"/>
  <c r="G52" i="1"/>
  <c r="H52" i="1" s="1"/>
  <c r="K51" i="1"/>
  <c r="G51" i="1"/>
  <c r="H51" i="1" s="1"/>
  <c r="M38" i="1"/>
  <c r="L38" i="1"/>
  <c r="J38" i="1"/>
  <c r="I38" i="1"/>
  <c r="F38" i="1"/>
  <c r="C38" i="1"/>
  <c r="K37" i="1"/>
  <c r="G37" i="1" s="1"/>
  <c r="M35" i="1"/>
  <c r="M40" i="1" s="1"/>
  <c r="L35" i="1"/>
  <c r="L40" i="1" s="1"/>
  <c r="J35" i="1"/>
  <c r="J40" i="1" s="1"/>
  <c r="I35" i="1"/>
  <c r="I40" i="1" s="1"/>
  <c r="F35" i="1"/>
  <c r="F40" i="1" s="1"/>
  <c r="C35" i="1"/>
  <c r="C40" i="1" s="1"/>
  <c r="K34" i="1"/>
  <c r="G34" i="1" s="1"/>
  <c r="H34" i="1" s="1"/>
  <c r="K33" i="1"/>
  <c r="G33" i="1" s="1"/>
  <c r="H33" i="1" s="1"/>
  <c r="K32" i="1"/>
  <c r="G32" i="1"/>
  <c r="H32" i="1" s="1"/>
  <c r="K31" i="1"/>
  <c r="G31" i="1"/>
  <c r="H31" i="1" s="1"/>
  <c r="K30" i="1"/>
  <c r="G30" i="1" s="1"/>
  <c r="H30" i="1" s="1"/>
  <c r="K29" i="1"/>
  <c r="G29" i="1" s="1"/>
  <c r="H29" i="1" s="1"/>
  <c r="K28" i="1"/>
  <c r="G28" i="1"/>
  <c r="H28" i="1" s="1"/>
  <c r="K27" i="1"/>
  <c r="G27" i="1"/>
  <c r="H27" i="1" s="1"/>
  <c r="K26" i="1"/>
  <c r="G26" i="1" s="1"/>
  <c r="H26" i="1" s="1"/>
  <c r="K25" i="1"/>
  <c r="G25" i="1" s="1"/>
  <c r="H25" i="1" s="1"/>
  <c r="K24" i="1"/>
  <c r="H24" i="1"/>
  <c r="G24" i="1"/>
  <c r="K23" i="1"/>
  <c r="G23" i="1"/>
  <c r="H23" i="1" s="1"/>
  <c r="K22" i="1"/>
  <c r="G22" i="1" s="1"/>
  <c r="H22" i="1" s="1"/>
  <c r="K21" i="1"/>
  <c r="G21" i="1" s="1"/>
  <c r="H21" i="1" s="1"/>
  <c r="K20" i="1"/>
  <c r="H20" i="1"/>
  <c r="G20" i="1"/>
  <c r="K19" i="1"/>
  <c r="G19" i="1"/>
  <c r="H19" i="1" s="1"/>
  <c r="K18" i="1"/>
  <c r="G18" i="1" s="1"/>
  <c r="H18" i="1" s="1"/>
  <c r="K17" i="1"/>
  <c r="G17" i="1" s="1"/>
  <c r="H17" i="1" s="1"/>
  <c r="K16" i="1"/>
  <c r="H16" i="1"/>
  <c r="G16" i="1"/>
  <c r="K15" i="1"/>
  <c r="G15" i="1"/>
  <c r="H15" i="1" s="1"/>
  <c r="K14" i="1"/>
  <c r="G14" i="1" s="1"/>
  <c r="H14" i="1" s="1"/>
  <c r="K13" i="1"/>
  <c r="G13" i="1" s="1"/>
  <c r="H13" i="1" s="1"/>
  <c r="K12" i="1"/>
  <c r="H12" i="1"/>
  <c r="G12" i="1"/>
  <c r="K11" i="1"/>
  <c r="G11" i="1"/>
  <c r="H11" i="1" s="1"/>
  <c r="K10" i="1"/>
  <c r="G10" i="1" s="1"/>
  <c r="H10" i="1" s="1"/>
  <c r="K9" i="1"/>
  <c r="K35" i="1" s="1"/>
  <c r="G8" i="1"/>
  <c r="H8" i="1" s="1"/>
  <c r="G35" i="4" l="1"/>
  <c r="G42" i="4" s="1"/>
  <c r="G40" i="4"/>
  <c r="H10" i="4"/>
  <c r="H35" i="4" s="1"/>
  <c r="H42" i="4" s="1"/>
  <c r="K35" i="4"/>
  <c r="K42" i="4" s="1"/>
  <c r="G41" i="3"/>
  <c r="G36" i="3"/>
  <c r="G43" i="3" s="1"/>
  <c r="G36" i="2"/>
  <c r="H36" i="2"/>
  <c r="H43" i="2" s="1"/>
  <c r="G41" i="2"/>
  <c r="G38" i="1"/>
  <c r="H37" i="1"/>
  <c r="H38" i="1" s="1"/>
  <c r="K40" i="1"/>
  <c r="G9" i="1"/>
  <c r="H9" i="1" s="1"/>
  <c r="H35" i="1" s="1"/>
  <c r="H40" i="1" s="1"/>
  <c r="G35" i="1"/>
  <c r="G40" i="1" s="1"/>
  <c r="K38" i="1"/>
  <c r="G43" i="2" l="1"/>
</calcChain>
</file>

<file path=xl/sharedStrings.xml><?xml version="1.0" encoding="utf-8"?>
<sst xmlns="http://schemas.openxmlformats.org/spreadsheetml/2006/main" count="444" uniqueCount="112">
  <si>
    <t>CUMPLIMIENTO DE NORMAS</t>
  </si>
  <si>
    <t>SEGUROS DE VIDA</t>
  </si>
  <si>
    <t>(al 31 de marzo de 2007, montos expresados en miles de pesos)</t>
  </si>
  <si>
    <t>SOCIEDAD</t>
  </si>
  <si>
    <t>PATRIMONIO</t>
  </si>
  <si>
    <t>ENDEUDAMIENTO</t>
  </si>
  <si>
    <t>OBLIGACION DE</t>
  </si>
  <si>
    <t>INVER.REPRES.</t>
  </si>
  <si>
    <t>SUPERAV.(DEF) DE</t>
  </si>
  <si>
    <t>INVERSIONES NO</t>
  </si>
  <si>
    <t>INVERSIONES</t>
  </si>
  <si>
    <t>DE RIESGO</t>
  </si>
  <si>
    <t>TOTAL</t>
  </si>
  <si>
    <t>FINANC.</t>
  </si>
  <si>
    <t>INVERTIR LAS RES.</t>
  </si>
  <si>
    <t>DE RES.TEC Y PAT.</t>
  </si>
  <si>
    <t>INV.REPRES.DE RES.</t>
  </si>
  <si>
    <t>REPRESENTATIVAS</t>
  </si>
  <si>
    <t>RES. PREVIS.</t>
  </si>
  <si>
    <t>RES. NO PREVIS.</t>
  </si>
  <si>
    <t>RES. ADIC.</t>
  </si>
  <si>
    <t>PAT. RIESGO</t>
  </si>
  <si>
    <t>TEC. Y PAT.RIESGO</t>
  </si>
  <si>
    <t xml:space="preserve">ABN Amro </t>
  </si>
  <si>
    <t xml:space="preserve">Ace </t>
  </si>
  <si>
    <t>Banchile</t>
  </si>
  <si>
    <t>BBVA</t>
  </si>
  <si>
    <t>Bice</t>
  </si>
  <si>
    <t>Bci</t>
  </si>
  <si>
    <t xml:space="preserve">Cardif   </t>
  </si>
  <si>
    <t>Chilena Consolidada</t>
  </si>
  <si>
    <t xml:space="preserve">Cigna   </t>
  </si>
  <si>
    <t xml:space="preserve">CLC </t>
  </si>
  <si>
    <t>CN Life</t>
  </si>
  <si>
    <t>Consorcio Nacional</t>
  </si>
  <si>
    <t>Cruz del Sur</t>
  </si>
  <si>
    <t xml:space="preserve">Euroamérica </t>
  </si>
  <si>
    <t xml:space="preserve">Huelén </t>
  </si>
  <si>
    <t xml:space="preserve">ING </t>
  </si>
  <si>
    <t>Interamericana</t>
  </si>
  <si>
    <t xml:space="preserve">Mapfre  </t>
  </si>
  <si>
    <t>Met Life</t>
  </si>
  <si>
    <t>Ohio National</t>
  </si>
  <si>
    <t>Penta</t>
  </si>
  <si>
    <t>Principal</t>
  </si>
  <si>
    <t>Renta Nacional</t>
  </si>
  <si>
    <t>Santander</t>
  </si>
  <si>
    <t xml:space="preserve">Security Previsión </t>
  </si>
  <si>
    <t>Security Rentas</t>
  </si>
  <si>
    <t xml:space="preserve">Vida Corp  </t>
  </si>
  <si>
    <t xml:space="preserve">TOTAL ASEGURADORAS    </t>
  </si>
  <si>
    <t>Caja Reaseguradora</t>
  </si>
  <si>
    <t>TOTAL REASEGURADORAS</t>
  </si>
  <si>
    <t>MUTUALIDADES</t>
  </si>
  <si>
    <t>VENTAS INSTITUCIONALES EXCLUSIVAMENTE</t>
  </si>
  <si>
    <t xml:space="preserve">             ENDEUDAMIENTO</t>
  </si>
  <si>
    <t>OBLIGACION</t>
  </si>
  <si>
    <t>SUPERAVIT (DEF)</t>
  </si>
  <si>
    <t>DE INV.LAS</t>
  </si>
  <si>
    <t>REPRESENT.</t>
  </si>
  <si>
    <t>DE INV.REPRES.</t>
  </si>
  <si>
    <t>DE INV.EL</t>
  </si>
  <si>
    <t>R.TECNICAS</t>
  </si>
  <si>
    <t>DE RES.TEC</t>
  </si>
  <si>
    <t>DE PATRIMONIO</t>
  </si>
  <si>
    <t>MUTUALIDAD DE CARABINEROS</t>
  </si>
  <si>
    <t>MUTUALIDAD DEL EJERCITO Y AVIACION</t>
  </si>
  <si>
    <t>VENTAS INSTITUCIONALES Y NO INSTITUCIONALES SIMULTANEAMENTE</t>
  </si>
  <si>
    <t xml:space="preserve">OBLIGACION DE </t>
  </si>
  <si>
    <t xml:space="preserve">INVERSIONES </t>
  </si>
  <si>
    <t>SUPERAVIT (DEFICIT)</t>
  </si>
  <si>
    <t xml:space="preserve"> INV.LAS R.TEC.</t>
  </si>
  <si>
    <t>TOTALES</t>
  </si>
  <si>
    <t>Y  PAT.RIESGO</t>
  </si>
  <si>
    <t>Y  PATRIMONIO</t>
  </si>
  <si>
    <t>REPRES.DE R.TECN.</t>
  </si>
  <si>
    <t>DE RES.TECNICAS</t>
  </si>
  <si>
    <t>VENTAS NO INST.</t>
  </si>
  <si>
    <t>VENTAS INST.</t>
  </si>
  <si>
    <t>Y PATRIMONIO</t>
  </si>
  <si>
    <t>MUTUAL DE SEGUROS</t>
  </si>
  <si>
    <t>COMPAÑIAS DE SEGUROS DEL SEGUNDO GRUPO</t>
  </si>
  <si>
    <t>(al 30 de junio de 2007, montos expresados en miles de pesos)</t>
  </si>
  <si>
    <t>Compañías de Seguros de Vida</t>
  </si>
  <si>
    <t>Metlife</t>
  </si>
  <si>
    <t>Security Previsión (1)</t>
  </si>
  <si>
    <t>TOTAL CIAS. DE SEGUROS DE VIDA</t>
  </si>
  <si>
    <t>Compañías de Reaseguros de Vida</t>
  </si>
  <si>
    <t>TOTAL CIAS. DE REASEGUROS DE VIDA</t>
  </si>
  <si>
    <t>TOTAL CIAS. DEL SEGUNDO GRUPO</t>
  </si>
  <si>
    <t>(1)</t>
  </si>
  <si>
    <t>Con fecha 30 de junio de 2007, la compañía Security Rentas Seguros de Vida S.A. se ha fusionado con la compañía Seguros Vida Security Previsión S.A.</t>
  </si>
  <si>
    <t>DE INV. LAS</t>
  </si>
  <si>
    <t>DE INV. REPRES.</t>
  </si>
  <si>
    <t>DE INV. EL</t>
  </si>
  <si>
    <t>RES. TECNICAS</t>
  </si>
  <si>
    <t>DE RES.TEC.</t>
  </si>
  <si>
    <t>DE RES. TEC.</t>
  </si>
  <si>
    <t xml:space="preserve"> INV. LAS RES. TEC.</t>
  </si>
  <si>
    <t>Y  PAT. RIESGO</t>
  </si>
  <si>
    <t>REPRES. DE RES. TEC.</t>
  </si>
  <si>
    <t>DE RES. TECNICAS</t>
  </si>
  <si>
    <t>(al 30 de septiembre de 2007, montos expresados en miles de pesos)</t>
  </si>
  <si>
    <t>1,17</t>
  </si>
  <si>
    <t>0,01</t>
  </si>
  <si>
    <t>(al 31 de diciembre de 2007, montos expresados en miles de pesos)</t>
  </si>
  <si>
    <t>ABN Amro (1)</t>
  </si>
  <si>
    <t xml:space="preserve">CorpVida  </t>
  </si>
  <si>
    <t>Security Previsión (2)</t>
  </si>
  <si>
    <t>La compañía presenta déficit de inversiones representativas de Reservas Técnicas y Patrimonio de Riesgo ascendente a M$15.963. Para solucionar dicho déficit, la compañía contrató créditos por M$300.000, los que fueron ingresados en una cuenta corriente bancaria de la compañía.</t>
  </si>
  <si>
    <t>(2)</t>
  </si>
  <si>
    <t>Con fecha 30 de junio de 2007, la compañía Security Rentas Seguros de Vida S.A. se ha fusionado con la compañía Seguros Vida Security Previsión S.A. Con fecha 31 de diciembre de 2007 la compañía Cigna Compañía de Seguros de Vida (Chile) S.A. se ha fusionado con la compañía Seguros Vida Security Previsión S.A.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</si>
</sst>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0"/>
      <name val="MS Sans Serif"/>
      <family val="2"/>
    </font>
    <font>
      <sz val="10"/>
      <name val="MS Sans Serif"/>
    </font>
    <font>
      <sz val="10"/>
      <name val="MS Sans Serif"/>
      <family val="2"/>
    </font>
    <font>
      <sz val="8"/>
      <name val="MS Sans Serif"/>
    </font>
    <font>
      <sz val="8"/>
      <name val="MS Sans Serif"/>
      <family val="2"/>
    </font>
    <font>
      <sz val="10"/>
      <color rgb="FFFF0000"/>
      <name val="MS Sans Serif"/>
      <family val="2"/>
    </font>
    <font>
      <sz val="9"/>
      <name val="MS Sans Serif"/>
      <family val="2"/>
    </font>
    <font>
      <sz val="9"/>
      <name val="MS Sans Serif"/>
    </font>
    <font>
      <b/>
      <sz val="10"/>
      <name val="MS Sans Serif"/>
    </font>
    <font>
      <sz val="10"/>
      <name val="Times New Roman"/>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s>
  <cellStyleXfs count="1">
    <xf numFmtId="0" fontId="0" fillId="0" borderId="0"/>
  </cellStyleXfs>
  <cellXfs count="84">
    <xf numFmtId="0" fontId="0" fillId="0" borderId="0" xfId="0"/>
    <xf numFmtId="3" fontId="1" fillId="0"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applyAlignment="1"/>
    <xf numFmtId="3" fontId="2" fillId="0" borderId="0" xfId="0" applyNumberFormat="1" applyFont="1" applyFill="1" applyBorder="1" applyAlignment="1">
      <alignment horizontal="right"/>
    </xf>
    <xf numFmtId="3" fontId="1" fillId="0" borderId="0" xfId="0" quotePrefix="1" applyNumberFormat="1" applyFont="1" applyFill="1" applyBorder="1" applyAlignment="1">
      <alignment horizontal="left"/>
    </xf>
    <xf numFmtId="3" fontId="3" fillId="0" borderId="0" xfId="0" quotePrefix="1" applyNumberFormat="1" applyFont="1" applyFill="1" applyBorder="1" applyAlignment="1">
      <alignment horizontal="left"/>
    </xf>
    <xf numFmtId="3" fontId="2" fillId="0" borderId="1" xfId="0" applyNumberFormat="1" applyFont="1" applyFill="1" applyBorder="1" applyAlignment="1">
      <alignment horizontal="right"/>
    </xf>
    <xf numFmtId="3" fontId="4" fillId="0" borderId="2" xfId="0" applyNumberFormat="1" applyFont="1" applyFill="1" applyBorder="1" applyAlignment="1">
      <alignment horizontal="left"/>
    </xf>
    <xf numFmtId="3" fontId="4" fillId="0" borderId="2" xfId="0" applyNumberFormat="1" applyFont="1" applyFill="1" applyBorder="1" applyAlignment="1">
      <alignment horizontal="right"/>
    </xf>
    <xf numFmtId="3" fontId="4" fillId="0" borderId="2" xfId="0" quotePrefix="1" applyNumberFormat="1" applyFont="1" applyFill="1" applyBorder="1" applyAlignment="1">
      <alignment horizontal="right"/>
    </xf>
    <xf numFmtId="3" fontId="4" fillId="0" borderId="0" xfId="0" quotePrefix="1" applyNumberFormat="1" applyFont="1" applyFill="1" applyBorder="1" applyAlignment="1">
      <alignment horizontal="right"/>
    </xf>
    <xf numFmtId="3" fontId="4" fillId="0" borderId="0" xfId="0" applyNumberFormat="1" applyFont="1" applyFill="1" applyBorder="1" applyAlignment="1">
      <alignment horizontal="right"/>
    </xf>
    <xf numFmtId="3" fontId="5" fillId="0" borderId="0" xfId="0" applyNumberFormat="1" applyFont="1" applyFill="1" applyBorder="1" applyAlignment="1">
      <alignment horizontal="right" vertical="center"/>
    </xf>
    <xf numFmtId="3" fontId="5" fillId="0" borderId="0" xfId="0" applyNumberFormat="1" applyFont="1" applyFill="1" applyBorder="1" applyAlignment="1">
      <alignment horizontal="right"/>
    </xf>
    <xf numFmtId="3" fontId="4" fillId="0" borderId="1" xfId="0" quotePrefix="1" applyNumberFormat="1" applyFont="1" applyFill="1" applyBorder="1" applyAlignment="1">
      <alignment horizontal="right"/>
    </xf>
    <xf numFmtId="3" fontId="4" fillId="0" borderId="1" xfId="0" quotePrefix="1" applyNumberFormat="1" applyFont="1" applyFill="1" applyBorder="1" applyAlignment="1">
      <alignment horizontal="center"/>
    </xf>
    <xf numFmtId="3" fontId="4" fillId="0" borderId="1" xfId="0" applyNumberFormat="1" applyFont="1" applyFill="1" applyBorder="1" applyAlignment="1">
      <alignment horizontal="right"/>
    </xf>
    <xf numFmtId="3" fontId="4" fillId="0" borderId="0" xfId="0" quotePrefix="1" applyNumberFormat="1" applyFont="1" applyFill="1" applyBorder="1" applyAlignment="1">
      <alignment horizontal="center"/>
    </xf>
    <xf numFmtId="4" fontId="2" fillId="0" borderId="0" xfId="0" applyNumberFormat="1" applyFont="1" applyFill="1" applyBorder="1" applyAlignment="1">
      <alignment horizontal="right"/>
    </xf>
    <xf numFmtId="3" fontId="3" fillId="0" borderId="0" xfId="0" applyNumberFormat="1" applyFont="1" applyFill="1" applyBorder="1" applyAlignment="1">
      <alignment horizontal="right"/>
    </xf>
    <xf numFmtId="3" fontId="3" fillId="0" borderId="0" xfId="0" applyNumberFormat="1" applyFont="1" applyFill="1" applyBorder="1" applyAlignment="1">
      <alignment horizontal="left"/>
    </xf>
    <xf numFmtId="4" fontId="3" fillId="0" borderId="0" xfId="0" applyNumberFormat="1" applyFont="1" applyFill="1" applyBorder="1" applyAlignment="1">
      <alignment horizontal="right"/>
    </xf>
    <xf numFmtId="3" fontId="6" fillId="0" borderId="0" xfId="0" applyNumberFormat="1" applyFont="1" applyFill="1" applyBorder="1" applyAlignment="1">
      <alignment horizontal="right"/>
    </xf>
    <xf numFmtId="3" fontId="4" fillId="0" borderId="3" xfId="0" quotePrefix="1" applyNumberFormat="1" applyFont="1" applyFill="1" applyBorder="1" applyAlignment="1">
      <alignment horizontal="left"/>
    </xf>
    <xf numFmtId="3" fontId="2" fillId="0" borderId="3" xfId="0" applyNumberFormat="1" applyFont="1" applyFill="1" applyBorder="1" applyAlignment="1">
      <alignment horizontal="right"/>
    </xf>
    <xf numFmtId="4" fontId="2" fillId="0" borderId="3" xfId="0" applyNumberFormat="1" applyFont="1" applyFill="1" applyBorder="1" applyAlignment="1">
      <alignment horizontal="right"/>
    </xf>
    <xf numFmtId="3" fontId="4" fillId="0" borderId="0" xfId="0" applyNumberFormat="1" applyFont="1" applyFill="1" applyBorder="1" applyAlignment="1">
      <alignment horizontal="left"/>
    </xf>
    <xf numFmtId="3" fontId="2" fillId="0" borderId="0" xfId="0" applyNumberFormat="1" applyFont="1" applyFill="1" applyBorder="1" applyAlignment="1">
      <alignment horizontal="left"/>
    </xf>
    <xf numFmtId="3" fontId="5" fillId="0" borderId="3" xfId="0" applyNumberFormat="1" applyFont="1" applyFill="1" applyBorder="1" applyAlignment="1">
      <alignment horizontal="left"/>
    </xf>
    <xf numFmtId="3" fontId="2" fillId="0" borderId="1" xfId="0" applyNumberFormat="1" applyFont="1" applyFill="1" applyBorder="1" applyAlignment="1">
      <alignment horizontal="left"/>
    </xf>
    <xf numFmtId="4" fontId="2"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7" fillId="0" borderId="0" xfId="0" applyNumberFormat="1" applyFont="1" applyFill="1" applyBorder="1" applyAlignment="1">
      <alignment horizontal="left" vertical="top"/>
    </xf>
    <xf numFmtId="3" fontId="8" fillId="0" borderId="0" xfId="0" applyNumberFormat="1" applyFont="1" applyFill="1" applyBorder="1" applyAlignment="1">
      <alignment horizontal="justify" vertical="top" wrapText="1"/>
    </xf>
    <xf numFmtId="3" fontId="2" fillId="0" borderId="0" xfId="0" quotePrefix="1" applyNumberFormat="1" applyFont="1" applyFill="1" applyBorder="1" applyAlignment="1">
      <alignment horizontal="left"/>
    </xf>
    <xf numFmtId="0" fontId="9" fillId="0" borderId="0" xfId="0" applyFont="1" applyFill="1" applyBorder="1"/>
    <xf numFmtId="0" fontId="2" fillId="0" borderId="0" xfId="0" applyFont="1" applyFill="1" applyBorder="1"/>
    <xf numFmtId="0" fontId="4" fillId="0" borderId="0" xfId="0" quotePrefix="1" applyFont="1" applyFill="1" applyBorder="1" applyAlignment="1">
      <alignment horizontal="left"/>
    </xf>
    <xf numFmtId="0" fontId="4" fillId="0" borderId="0" xfId="0" applyFont="1" applyFill="1" applyBorder="1"/>
    <xf numFmtId="0" fontId="4" fillId="0" borderId="2" xfId="0" applyFont="1" applyFill="1" applyBorder="1"/>
    <xf numFmtId="0" fontId="4" fillId="0" borderId="3" xfId="0" applyFont="1" applyFill="1" applyBorder="1" applyAlignment="1">
      <alignment horizontal="center"/>
    </xf>
    <xf numFmtId="0" fontId="4" fillId="0" borderId="2" xfId="0" applyFont="1" applyFill="1" applyBorder="1" applyAlignment="1">
      <alignment horizontal="center"/>
    </xf>
    <xf numFmtId="0" fontId="4" fillId="0" borderId="2" xfId="0" quotePrefix="1" applyFont="1" applyFill="1" applyBorder="1" applyAlignment="1">
      <alignment horizontal="center"/>
    </xf>
    <xf numFmtId="0" fontId="4" fillId="0" borderId="0" xfId="0" applyFont="1" applyFill="1" applyBorder="1" applyAlignment="1">
      <alignment horizontal="center"/>
    </xf>
    <xf numFmtId="0" fontId="4" fillId="0" borderId="1" xfId="0" applyFont="1" applyFill="1" applyBorder="1"/>
    <xf numFmtId="0" fontId="4" fillId="0" borderId="1" xfId="0" applyFont="1" applyFill="1" applyBorder="1" applyAlignment="1">
      <alignment horizontal="center"/>
    </xf>
    <xf numFmtId="0" fontId="4" fillId="0" borderId="1" xfId="0" quotePrefix="1" applyFont="1" applyFill="1" applyBorder="1" applyAlignment="1">
      <alignment horizontal="center"/>
    </xf>
    <xf numFmtId="2" fontId="4" fillId="0" borderId="0" xfId="0" applyNumberFormat="1" applyFont="1" applyFill="1" applyBorder="1"/>
    <xf numFmtId="3" fontId="4" fillId="0" borderId="0" xfId="0" applyNumberFormat="1" applyFont="1" applyFill="1" applyBorder="1" applyAlignment="1">
      <alignment horizontal="center"/>
    </xf>
    <xf numFmtId="2" fontId="4" fillId="0" borderId="0" xfId="0" applyNumberFormat="1" applyFont="1" applyFill="1" applyBorder="1" applyAlignment="1">
      <alignment horizontal="center"/>
    </xf>
    <xf numFmtId="0" fontId="4" fillId="0" borderId="0" xfId="0" applyNumberFormat="1" applyFont="1" applyFill="1" applyBorder="1" applyAlignment="1">
      <alignment horizontal="center"/>
    </xf>
    <xf numFmtId="3" fontId="4" fillId="0" borderId="0" xfId="0" applyNumberFormat="1" applyFont="1" applyFill="1" applyBorder="1"/>
    <xf numFmtId="2" fontId="2" fillId="0" borderId="0" xfId="0" applyNumberFormat="1" applyFont="1" applyFill="1" applyBorder="1"/>
    <xf numFmtId="3" fontId="2" fillId="0" borderId="0" xfId="0" applyNumberFormat="1" applyFont="1" applyFill="1" applyBorder="1"/>
    <xf numFmtId="2" fontId="4" fillId="0" borderId="3" xfId="0" applyNumberFormat="1" applyFont="1" applyFill="1" applyBorder="1" applyAlignment="1">
      <alignment horizontal="center"/>
    </xf>
    <xf numFmtId="3" fontId="4" fillId="0" borderId="2" xfId="0" quotePrefix="1" applyNumberFormat="1" applyFont="1" applyFill="1" applyBorder="1" applyAlignment="1">
      <alignment horizontal="center"/>
    </xf>
    <xf numFmtId="3" fontId="4" fillId="0" borderId="2" xfId="0" applyNumberFormat="1" applyFont="1" applyFill="1" applyBorder="1" applyAlignment="1">
      <alignment horizontal="center"/>
    </xf>
    <xf numFmtId="2" fontId="4" fillId="0" borderId="1" xfId="0" applyNumberFormat="1" applyFont="1" applyFill="1" applyBorder="1"/>
    <xf numFmtId="3" fontId="4" fillId="0" borderId="1" xfId="0" applyNumberFormat="1" applyFont="1" applyFill="1" applyBorder="1" applyAlignment="1">
      <alignment horizontal="center"/>
    </xf>
    <xf numFmtId="0" fontId="10" fillId="0" borderId="0" xfId="0" applyFont="1" applyFill="1" applyBorder="1"/>
    <xf numFmtId="3" fontId="5" fillId="0" borderId="0" xfId="0" applyNumberFormat="1" applyFont="1" applyFill="1" applyBorder="1" applyAlignment="1">
      <alignment horizontal="center" vertical="center"/>
    </xf>
    <xf numFmtId="3" fontId="5" fillId="0" borderId="0" xfId="0" applyNumberFormat="1" applyFont="1" applyFill="1" applyBorder="1" applyAlignment="1">
      <alignment horizontal="center"/>
    </xf>
    <xf numFmtId="3" fontId="2" fillId="0" borderId="1" xfId="0" applyNumberFormat="1" applyFont="1" applyFill="1" applyBorder="1" applyAlignment="1">
      <alignment horizontal="center"/>
    </xf>
    <xf numFmtId="3" fontId="2" fillId="0" borderId="3" xfId="0" applyNumberFormat="1" applyFont="1" applyFill="1" applyBorder="1" applyAlignment="1">
      <alignment horizontal="left"/>
    </xf>
    <xf numFmtId="3" fontId="4" fillId="0" borderId="0" xfId="0" quotePrefix="1" applyNumberFormat="1" applyFont="1" applyFill="1" applyBorder="1" applyAlignment="1">
      <alignment horizontal="left"/>
    </xf>
    <xf numFmtId="3" fontId="1" fillId="0" borderId="4" xfId="0" applyNumberFormat="1" applyFont="1" applyFill="1" applyBorder="1" applyAlignment="1">
      <alignment horizontal="left"/>
    </xf>
    <xf numFmtId="3" fontId="2" fillId="0" borderId="4" xfId="0" applyNumberFormat="1" applyFont="1" applyFill="1" applyBorder="1" applyAlignment="1">
      <alignment horizontal="left"/>
    </xf>
    <xf numFmtId="3" fontId="2" fillId="0" borderId="4" xfId="0" applyNumberFormat="1" applyFont="1" applyFill="1" applyBorder="1" applyAlignment="1">
      <alignment horizontal="right"/>
    </xf>
    <xf numFmtId="4" fontId="2" fillId="0" borderId="4" xfId="0" applyNumberFormat="1" applyFont="1" applyFill="1" applyBorder="1" applyAlignment="1">
      <alignment horizontal="right"/>
    </xf>
    <xf numFmtId="3" fontId="3" fillId="0" borderId="4" xfId="0" applyNumberFormat="1" applyFont="1" applyFill="1" applyBorder="1" applyAlignment="1">
      <alignment horizontal="right"/>
    </xf>
    <xf numFmtId="3" fontId="2" fillId="0" borderId="0" xfId="0" quotePrefix="1" applyNumberFormat="1" applyFont="1" applyFill="1" applyBorder="1" applyAlignment="1">
      <alignment horizontal="right"/>
    </xf>
    <xf numFmtId="0" fontId="2" fillId="0" borderId="0" xfId="0" quotePrefix="1" applyFont="1" applyFill="1" applyBorder="1" applyAlignment="1">
      <alignment horizontal="left"/>
    </xf>
    <xf numFmtId="0" fontId="4" fillId="0" borderId="0" xfId="0" applyFont="1" applyFill="1" applyBorder="1" applyAlignment="1">
      <alignment horizontal="right"/>
    </xf>
    <xf numFmtId="0" fontId="8" fillId="0" borderId="0" xfId="0" applyFont="1" applyFill="1" applyBorder="1"/>
    <xf numFmtId="4" fontId="2" fillId="0" borderId="0" xfId="0" applyNumberFormat="1" applyFont="1" applyFill="1" applyBorder="1" applyAlignment="1">
      <alignment horizontal="left"/>
    </xf>
    <xf numFmtId="3" fontId="2" fillId="0" borderId="0" xfId="0" quotePrefix="1" applyNumberFormat="1" applyFont="1" applyFill="1" applyBorder="1" applyAlignment="1">
      <alignment horizontal="right" vertical="top"/>
    </xf>
    <xf numFmtId="3" fontId="4" fillId="0" borderId="3" xfId="0" quotePrefix="1" applyNumberFormat="1" applyFont="1" applyFill="1" applyBorder="1" applyAlignment="1">
      <alignment horizontal="center"/>
    </xf>
    <xf numFmtId="3" fontId="2" fillId="0" borderId="0" xfId="0" applyNumberFormat="1" applyFont="1" applyFill="1" applyBorder="1" applyAlignment="1">
      <alignment horizontal="left"/>
    </xf>
    <xf numFmtId="3" fontId="3" fillId="0" borderId="0" xfId="0" quotePrefix="1" applyNumberFormat="1" applyFont="1" applyFill="1" applyBorder="1" applyAlignment="1">
      <alignment horizontal="left"/>
    </xf>
    <xf numFmtId="0" fontId="2" fillId="0" borderId="0" xfId="0" applyFont="1" applyFill="1" applyBorder="1" applyAlignment="1">
      <alignment horizontal="left"/>
    </xf>
    <xf numFmtId="3" fontId="8" fillId="0" borderId="0" xfId="0" applyNumberFormat="1" applyFont="1" applyFill="1" applyBorder="1" applyAlignment="1">
      <alignment horizontal="justify" vertical="top" wrapText="1"/>
    </xf>
    <xf numFmtId="3" fontId="4" fillId="0" borderId="3" xfId="0" applyNumberFormat="1" applyFont="1" applyFill="1" applyBorder="1" applyAlignment="1">
      <alignment horizontal="center"/>
    </xf>
    <xf numFmtId="3" fontId="2" fillId="0" borderId="0" xfId="0" applyNumberFormat="1" applyFont="1" applyFill="1" applyBorder="1" applyAlignment="1">
      <alignment horizontal="justify"/>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tabSelected="1" workbookViewId="0"/>
  </sheetViews>
  <sheetFormatPr baseColWidth="10" defaultRowHeight="12.75" x14ac:dyDescent="0.2"/>
  <cols>
    <col min="1" max="1" width="2.5703125" style="4" customWidth="1"/>
    <col min="2" max="2" width="22.42578125" style="4" customWidth="1"/>
    <col min="3" max="3" width="12.140625" style="4" bestFit="1" customWidth="1"/>
    <col min="4" max="4" width="8.140625" style="4" customWidth="1"/>
    <col min="5" max="5" width="8.5703125" style="4" customWidth="1"/>
    <col min="6" max="6" width="17" style="4" bestFit="1" customWidth="1"/>
    <col min="7" max="7" width="16.7109375" style="4" bestFit="1" customWidth="1"/>
    <col min="8" max="8" width="18" style="4" bestFit="1" customWidth="1"/>
    <col min="9" max="9" width="17.7109375" style="4" bestFit="1" customWidth="1"/>
    <col min="10" max="10" width="15.7109375" style="4" customWidth="1"/>
    <col min="11" max="11" width="16.28515625" style="4" customWidth="1"/>
    <col min="12" max="12" width="15.140625" style="4" customWidth="1"/>
    <col min="13" max="13" width="14.28515625" style="4" customWidth="1"/>
    <col min="14" max="14" width="14.5703125" style="4" bestFit="1" customWidth="1"/>
    <col min="15" max="256" width="11.42578125" style="4"/>
    <col min="257" max="257" width="2.5703125" style="4" customWidth="1"/>
    <col min="258" max="258" width="22.42578125" style="4" customWidth="1"/>
    <col min="259" max="259" width="12.140625" style="4" bestFit="1" customWidth="1"/>
    <col min="260" max="260" width="8.140625" style="4" customWidth="1"/>
    <col min="261" max="261" width="8.5703125" style="4" customWidth="1"/>
    <col min="262" max="262" width="17" style="4" bestFit="1" customWidth="1"/>
    <col min="263" max="263" width="16.7109375" style="4" bestFit="1" customWidth="1"/>
    <col min="264" max="264" width="18" style="4" bestFit="1" customWidth="1"/>
    <col min="265" max="265" width="17.7109375" style="4" bestFit="1" customWidth="1"/>
    <col min="266" max="266" width="15.7109375" style="4" customWidth="1"/>
    <col min="267" max="267" width="16.28515625" style="4" customWidth="1"/>
    <col min="268" max="268" width="15.140625" style="4" customWidth="1"/>
    <col min="269" max="269" width="14.28515625" style="4" customWidth="1"/>
    <col min="270" max="270" width="14.5703125" style="4" bestFit="1" customWidth="1"/>
    <col min="271" max="512" width="11.42578125" style="4"/>
    <col min="513" max="513" width="2.5703125" style="4" customWidth="1"/>
    <col min="514" max="514" width="22.42578125" style="4" customWidth="1"/>
    <col min="515" max="515" width="12.140625" style="4" bestFit="1" customWidth="1"/>
    <col min="516" max="516" width="8.140625" style="4" customWidth="1"/>
    <col min="517" max="517" width="8.5703125" style="4" customWidth="1"/>
    <col min="518" max="518" width="17" style="4" bestFit="1" customWidth="1"/>
    <col min="519" max="519" width="16.7109375" style="4" bestFit="1" customWidth="1"/>
    <col min="520" max="520" width="18" style="4" bestFit="1" customWidth="1"/>
    <col min="521" max="521" width="17.7109375" style="4" bestFit="1" customWidth="1"/>
    <col min="522" max="522" width="15.7109375" style="4" customWidth="1"/>
    <col min="523" max="523" width="16.28515625" style="4" customWidth="1"/>
    <col min="524" max="524" width="15.140625" style="4" customWidth="1"/>
    <col min="525" max="525" width="14.28515625" style="4" customWidth="1"/>
    <col min="526" max="526" width="14.5703125" style="4" bestFit="1" customWidth="1"/>
    <col min="527" max="768" width="11.42578125" style="4"/>
    <col min="769" max="769" width="2.5703125" style="4" customWidth="1"/>
    <col min="770" max="770" width="22.42578125" style="4" customWidth="1"/>
    <col min="771" max="771" width="12.140625" style="4" bestFit="1" customWidth="1"/>
    <col min="772" max="772" width="8.140625" style="4" customWidth="1"/>
    <col min="773" max="773" width="8.5703125" style="4" customWidth="1"/>
    <col min="774" max="774" width="17" style="4" bestFit="1" customWidth="1"/>
    <col min="775" max="775" width="16.7109375" style="4" bestFit="1" customWidth="1"/>
    <col min="776" max="776" width="18" style="4" bestFit="1" customWidth="1"/>
    <col min="777" max="777" width="17.7109375" style="4" bestFit="1" customWidth="1"/>
    <col min="778" max="778" width="15.7109375" style="4" customWidth="1"/>
    <col min="779" max="779" width="16.28515625" style="4" customWidth="1"/>
    <col min="780" max="780" width="15.140625" style="4" customWidth="1"/>
    <col min="781" max="781" width="14.28515625" style="4" customWidth="1"/>
    <col min="782" max="782" width="14.5703125" style="4" bestFit="1" customWidth="1"/>
    <col min="783" max="1024" width="11.42578125" style="4"/>
    <col min="1025" max="1025" width="2.5703125" style="4" customWidth="1"/>
    <col min="1026" max="1026" width="22.42578125" style="4" customWidth="1"/>
    <col min="1027" max="1027" width="12.140625" style="4" bestFit="1" customWidth="1"/>
    <col min="1028" max="1028" width="8.140625" style="4" customWidth="1"/>
    <col min="1029" max="1029" width="8.5703125" style="4" customWidth="1"/>
    <col min="1030" max="1030" width="17" style="4" bestFit="1" customWidth="1"/>
    <col min="1031" max="1031" width="16.7109375" style="4" bestFit="1" customWidth="1"/>
    <col min="1032" max="1032" width="18" style="4" bestFit="1" customWidth="1"/>
    <col min="1033" max="1033" width="17.7109375" style="4" bestFit="1" customWidth="1"/>
    <col min="1034" max="1034" width="15.7109375" style="4" customWidth="1"/>
    <col min="1035" max="1035" width="16.28515625" style="4" customWidth="1"/>
    <col min="1036" max="1036" width="15.140625" style="4" customWidth="1"/>
    <col min="1037" max="1037" width="14.28515625" style="4" customWidth="1"/>
    <col min="1038" max="1038" width="14.5703125" style="4" bestFit="1" customWidth="1"/>
    <col min="1039" max="1280" width="11.42578125" style="4"/>
    <col min="1281" max="1281" width="2.5703125" style="4" customWidth="1"/>
    <col min="1282" max="1282" width="22.42578125" style="4" customWidth="1"/>
    <col min="1283" max="1283" width="12.140625" style="4" bestFit="1" customWidth="1"/>
    <col min="1284" max="1284" width="8.140625" style="4" customWidth="1"/>
    <col min="1285" max="1285" width="8.5703125" style="4" customWidth="1"/>
    <col min="1286" max="1286" width="17" style="4" bestFit="1" customWidth="1"/>
    <col min="1287" max="1287" width="16.7109375" style="4" bestFit="1" customWidth="1"/>
    <col min="1288" max="1288" width="18" style="4" bestFit="1" customWidth="1"/>
    <col min="1289" max="1289" width="17.7109375" style="4" bestFit="1" customWidth="1"/>
    <col min="1290" max="1290" width="15.7109375" style="4" customWidth="1"/>
    <col min="1291" max="1291" width="16.28515625" style="4" customWidth="1"/>
    <col min="1292" max="1292" width="15.140625" style="4" customWidth="1"/>
    <col min="1293" max="1293" width="14.28515625" style="4" customWidth="1"/>
    <col min="1294" max="1294" width="14.5703125" style="4" bestFit="1" customWidth="1"/>
    <col min="1295" max="1536" width="11.42578125" style="4"/>
    <col min="1537" max="1537" width="2.5703125" style="4" customWidth="1"/>
    <col min="1538" max="1538" width="22.42578125" style="4" customWidth="1"/>
    <col min="1539" max="1539" width="12.140625" style="4" bestFit="1" customWidth="1"/>
    <col min="1540" max="1540" width="8.140625" style="4" customWidth="1"/>
    <col min="1541" max="1541" width="8.5703125" style="4" customWidth="1"/>
    <col min="1542" max="1542" width="17" style="4" bestFit="1" customWidth="1"/>
    <col min="1543" max="1543" width="16.7109375" style="4" bestFit="1" customWidth="1"/>
    <col min="1544" max="1544" width="18" style="4" bestFit="1" customWidth="1"/>
    <col min="1545" max="1545" width="17.7109375" style="4" bestFit="1" customWidth="1"/>
    <col min="1546" max="1546" width="15.7109375" style="4" customWidth="1"/>
    <col min="1547" max="1547" width="16.28515625" style="4" customWidth="1"/>
    <col min="1548" max="1548" width="15.140625" style="4" customWidth="1"/>
    <col min="1549" max="1549" width="14.28515625" style="4" customWidth="1"/>
    <col min="1550" max="1550" width="14.5703125" style="4" bestFit="1" customWidth="1"/>
    <col min="1551" max="1792" width="11.42578125" style="4"/>
    <col min="1793" max="1793" width="2.5703125" style="4" customWidth="1"/>
    <col min="1794" max="1794" width="22.42578125" style="4" customWidth="1"/>
    <col min="1795" max="1795" width="12.140625" style="4" bestFit="1" customWidth="1"/>
    <col min="1796" max="1796" width="8.140625" style="4" customWidth="1"/>
    <col min="1797" max="1797" width="8.5703125" style="4" customWidth="1"/>
    <col min="1798" max="1798" width="17" style="4" bestFit="1" customWidth="1"/>
    <col min="1799" max="1799" width="16.7109375" style="4" bestFit="1" customWidth="1"/>
    <col min="1800" max="1800" width="18" style="4" bestFit="1" customWidth="1"/>
    <col min="1801" max="1801" width="17.7109375" style="4" bestFit="1" customWidth="1"/>
    <col min="1802" max="1802" width="15.7109375" style="4" customWidth="1"/>
    <col min="1803" max="1803" width="16.28515625" style="4" customWidth="1"/>
    <col min="1804" max="1804" width="15.140625" style="4" customWidth="1"/>
    <col min="1805" max="1805" width="14.28515625" style="4" customWidth="1"/>
    <col min="1806" max="1806" width="14.5703125" style="4" bestFit="1" customWidth="1"/>
    <col min="1807" max="2048" width="11.42578125" style="4"/>
    <col min="2049" max="2049" width="2.5703125" style="4" customWidth="1"/>
    <col min="2050" max="2050" width="22.42578125" style="4" customWidth="1"/>
    <col min="2051" max="2051" width="12.140625" style="4" bestFit="1" customWidth="1"/>
    <col min="2052" max="2052" width="8.140625" style="4" customWidth="1"/>
    <col min="2053" max="2053" width="8.5703125" style="4" customWidth="1"/>
    <col min="2054" max="2054" width="17" style="4" bestFit="1" customWidth="1"/>
    <col min="2055" max="2055" width="16.7109375" style="4" bestFit="1" customWidth="1"/>
    <col min="2056" max="2056" width="18" style="4" bestFit="1" customWidth="1"/>
    <col min="2057" max="2057" width="17.7109375" style="4" bestFit="1" customWidth="1"/>
    <col min="2058" max="2058" width="15.7109375" style="4" customWidth="1"/>
    <col min="2059" max="2059" width="16.28515625" style="4" customWidth="1"/>
    <col min="2060" max="2060" width="15.140625" style="4" customWidth="1"/>
    <col min="2061" max="2061" width="14.28515625" style="4" customWidth="1"/>
    <col min="2062" max="2062" width="14.5703125" style="4" bestFit="1" customWidth="1"/>
    <col min="2063" max="2304" width="11.42578125" style="4"/>
    <col min="2305" max="2305" width="2.5703125" style="4" customWidth="1"/>
    <col min="2306" max="2306" width="22.42578125" style="4" customWidth="1"/>
    <col min="2307" max="2307" width="12.140625" style="4" bestFit="1" customWidth="1"/>
    <col min="2308" max="2308" width="8.140625" style="4" customWidth="1"/>
    <col min="2309" max="2309" width="8.5703125" style="4" customWidth="1"/>
    <col min="2310" max="2310" width="17" style="4" bestFit="1" customWidth="1"/>
    <col min="2311" max="2311" width="16.7109375" style="4" bestFit="1" customWidth="1"/>
    <col min="2312" max="2312" width="18" style="4" bestFit="1" customWidth="1"/>
    <col min="2313" max="2313" width="17.7109375" style="4" bestFit="1" customWidth="1"/>
    <col min="2314" max="2314" width="15.7109375" style="4" customWidth="1"/>
    <col min="2315" max="2315" width="16.28515625" style="4" customWidth="1"/>
    <col min="2316" max="2316" width="15.140625" style="4" customWidth="1"/>
    <col min="2317" max="2317" width="14.28515625" style="4" customWidth="1"/>
    <col min="2318" max="2318" width="14.5703125" style="4" bestFit="1" customWidth="1"/>
    <col min="2319" max="2560" width="11.42578125" style="4"/>
    <col min="2561" max="2561" width="2.5703125" style="4" customWidth="1"/>
    <col min="2562" max="2562" width="22.42578125" style="4" customWidth="1"/>
    <col min="2563" max="2563" width="12.140625" style="4" bestFit="1" customWidth="1"/>
    <col min="2564" max="2564" width="8.140625" style="4" customWidth="1"/>
    <col min="2565" max="2565" width="8.5703125" style="4" customWidth="1"/>
    <col min="2566" max="2566" width="17" style="4" bestFit="1" customWidth="1"/>
    <col min="2567" max="2567" width="16.7109375" style="4" bestFit="1" customWidth="1"/>
    <col min="2568" max="2568" width="18" style="4" bestFit="1" customWidth="1"/>
    <col min="2569" max="2569" width="17.7109375" style="4" bestFit="1" customWidth="1"/>
    <col min="2570" max="2570" width="15.7109375" style="4" customWidth="1"/>
    <col min="2571" max="2571" width="16.28515625" style="4" customWidth="1"/>
    <col min="2572" max="2572" width="15.140625" style="4" customWidth="1"/>
    <col min="2573" max="2573" width="14.28515625" style="4" customWidth="1"/>
    <col min="2574" max="2574" width="14.5703125" style="4" bestFit="1" customWidth="1"/>
    <col min="2575" max="2816" width="11.42578125" style="4"/>
    <col min="2817" max="2817" width="2.5703125" style="4" customWidth="1"/>
    <col min="2818" max="2818" width="22.42578125" style="4" customWidth="1"/>
    <col min="2819" max="2819" width="12.140625" style="4" bestFit="1" customWidth="1"/>
    <col min="2820" max="2820" width="8.140625" style="4" customWidth="1"/>
    <col min="2821" max="2821" width="8.5703125" style="4" customWidth="1"/>
    <col min="2822" max="2822" width="17" style="4" bestFit="1" customWidth="1"/>
    <col min="2823" max="2823" width="16.7109375" style="4" bestFit="1" customWidth="1"/>
    <col min="2824" max="2824" width="18" style="4" bestFit="1" customWidth="1"/>
    <col min="2825" max="2825" width="17.7109375" style="4" bestFit="1" customWidth="1"/>
    <col min="2826" max="2826" width="15.7109375" style="4" customWidth="1"/>
    <col min="2827" max="2827" width="16.28515625" style="4" customWidth="1"/>
    <col min="2828" max="2828" width="15.140625" style="4" customWidth="1"/>
    <col min="2829" max="2829" width="14.28515625" style="4" customWidth="1"/>
    <col min="2830" max="2830" width="14.5703125" style="4" bestFit="1" customWidth="1"/>
    <col min="2831" max="3072" width="11.42578125" style="4"/>
    <col min="3073" max="3073" width="2.5703125" style="4" customWidth="1"/>
    <col min="3074" max="3074" width="22.42578125" style="4" customWidth="1"/>
    <col min="3075" max="3075" width="12.140625" style="4" bestFit="1" customWidth="1"/>
    <col min="3076" max="3076" width="8.140625" style="4" customWidth="1"/>
    <col min="3077" max="3077" width="8.5703125" style="4" customWidth="1"/>
    <col min="3078" max="3078" width="17" style="4" bestFit="1" customWidth="1"/>
    <col min="3079" max="3079" width="16.7109375" style="4" bestFit="1" customWidth="1"/>
    <col min="3080" max="3080" width="18" style="4" bestFit="1" customWidth="1"/>
    <col min="3081" max="3081" width="17.7109375" style="4" bestFit="1" customWidth="1"/>
    <col min="3082" max="3082" width="15.7109375" style="4" customWidth="1"/>
    <col min="3083" max="3083" width="16.28515625" style="4" customWidth="1"/>
    <col min="3084" max="3084" width="15.140625" style="4" customWidth="1"/>
    <col min="3085" max="3085" width="14.28515625" style="4" customWidth="1"/>
    <col min="3086" max="3086" width="14.5703125" style="4" bestFit="1" customWidth="1"/>
    <col min="3087" max="3328" width="11.42578125" style="4"/>
    <col min="3329" max="3329" width="2.5703125" style="4" customWidth="1"/>
    <col min="3330" max="3330" width="22.42578125" style="4" customWidth="1"/>
    <col min="3331" max="3331" width="12.140625" style="4" bestFit="1" customWidth="1"/>
    <col min="3332" max="3332" width="8.140625" style="4" customWidth="1"/>
    <col min="3333" max="3333" width="8.5703125" style="4" customWidth="1"/>
    <col min="3334" max="3334" width="17" style="4" bestFit="1" customWidth="1"/>
    <col min="3335" max="3335" width="16.7109375" style="4" bestFit="1" customWidth="1"/>
    <col min="3336" max="3336" width="18" style="4" bestFit="1" customWidth="1"/>
    <col min="3337" max="3337" width="17.7109375" style="4" bestFit="1" customWidth="1"/>
    <col min="3338" max="3338" width="15.7109375" style="4" customWidth="1"/>
    <col min="3339" max="3339" width="16.28515625" style="4" customWidth="1"/>
    <col min="3340" max="3340" width="15.140625" style="4" customWidth="1"/>
    <col min="3341" max="3341" width="14.28515625" style="4" customWidth="1"/>
    <col min="3342" max="3342" width="14.5703125" style="4" bestFit="1" customWidth="1"/>
    <col min="3343" max="3584" width="11.42578125" style="4"/>
    <col min="3585" max="3585" width="2.5703125" style="4" customWidth="1"/>
    <col min="3586" max="3586" width="22.42578125" style="4" customWidth="1"/>
    <col min="3587" max="3587" width="12.140625" style="4" bestFit="1" customWidth="1"/>
    <col min="3588" max="3588" width="8.140625" style="4" customWidth="1"/>
    <col min="3589" max="3589" width="8.5703125" style="4" customWidth="1"/>
    <col min="3590" max="3590" width="17" style="4" bestFit="1" customWidth="1"/>
    <col min="3591" max="3591" width="16.7109375" style="4" bestFit="1" customWidth="1"/>
    <col min="3592" max="3592" width="18" style="4" bestFit="1" customWidth="1"/>
    <col min="3593" max="3593" width="17.7109375" style="4" bestFit="1" customWidth="1"/>
    <col min="3594" max="3594" width="15.7109375" style="4" customWidth="1"/>
    <col min="3595" max="3595" width="16.28515625" style="4" customWidth="1"/>
    <col min="3596" max="3596" width="15.140625" style="4" customWidth="1"/>
    <col min="3597" max="3597" width="14.28515625" style="4" customWidth="1"/>
    <col min="3598" max="3598" width="14.5703125" style="4" bestFit="1" customWidth="1"/>
    <col min="3599" max="3840" width="11.42578125" style="4"/>
    <col min="3841" max="3841" width="2.5703125" style="4" customWidth="1"/>
    <col min="3842" max="3842" width="22.42578125" style="4" customWidth="1"/>
    <col min="3843" max="3843" width="12.140625" style="4" bestFit="1" customWidth="1"/>
    <col min="3844" max="3844" width="8.140625" style="4" customWidth="1"/>
    <col min="3845" max="3845" width="8.5703125" style="4" customWidth="1"/>
    <col min="3846" max="3846" width="17" style="4" bestFit="1" customWidth="1"/>
    <col min="3847" max="3847" width="16.7109375" style="4" bestFit="1" customWidth="1"/>
    <col min="3848" max="3848" width="18" style="4" bestFit="1" customWidth="1"/>
    <col min="3849" max="3849" width="17.7109375" style="4" bestFit="1" customWidth="1"/>
    <col min="3850" max="3850" width="15.7109375" style="4" customWidth="1"/>
    <col min="3851" max="3851" width="16.28515625" style="4" customWidth="1"/>
    <col min="3852" max="3852" width="15.140625" style="4" customWidth="1"/>
    <col min="3853" max="3853" width="14.28515625" style="4" customWidth="1"/>
    <col min="3854" max="3854" width="14.5703125" style="4" bestFit="1" customWidth="1"/>
    <col min="3855" max="4096" width="11.42578125" style="4"/>
    <col min="4097" max="4097" width="2.5703125" style="4" customWidth="1"/>
    <col min="4098" max="4098" width="22.42578125" style="4" customWidth="1"/>
    <col min="4099" max="4099" width="12.140625" style="4" bestFit="1" customWidth="1"/>
    <col min="4100" max="4100" width="8.140625" style="4" customWidth="1"/>
    <col min="4101" max="4101" width="8.5703125" style="4" customWidth="1"/>
    <col min="4102" max="4102" width="17" style="4" bestFit="1" customWidth="1"/>
    <col min="4103" max="4103" width="16.7109375" style="4" bestFit="1" customWidth="1"/>
    <col min="4104" max="4104" width="18" style="4" bestFit="1" customWidth="1"/>
    <col min="4105" max="4105" width="17.7109375" style="4" bestFit="1" customWidth="1"/>
    <col min="4106" max="4106" width="15.7109375" style="4" customWidth="1"/>
    <col min="4107" max="4107" width="16.28515625" style="4" customWidth="1"/>
    <col min="4108" max="4108" width="15.140625" style="4" customWidth="1"/>
    <col min="4109" max="4109" width="14.28515625" style="4" customWidth="1"/>
    <col min="4110" max="4110" width="14.5703125" style="4" bestFit="1" customWidth="1"/>
    <col min="4111" max="4352" width="11.42578125" style="4"/>
    <col min="4353" max="4353" width="2.5703125" style="4" customWidth="1"/>
    <col min="4354" max="4354" width="22.42578125" style="4" customWidth="1"/>
    <col min="4355" max="4355" width="12.140625" style="4" bestFit="1" customWidth="1"/>
    <col min="4356" max="4356" width="8.140625" style="4" customWidth="1"/>
    <col min="4357" max="4357" width="8.5703125" style="4" customWidth="1"/>
    <col min="4358" max="4358" width="17" style="4" bestFit="1" customWidth="1"/>
    <col min="4359" max="4359" width="16.7109375" style="4" bestFit="1" customWidth="1"/>
    <col min="4360" max="4360" width="18" style="4" bestFit="1" customWidth="1"/>
    <col min="4361" max="4361" width="17.7109375" style="4" bestFit="1" customWidth="1"/>
    <col min="4362" max="4362" width="15.7109375" style="4" customWidth="1"/>
    <col min="4363" max="4363" width="16.28515625" style="4" customWidth="1"/>
    <col min="4364" max="4364" width="15.140625" style="4" customWidth="1"/>
    <col min="4365" max="4365" width="14.28515625" style="4" customWidth="1"/>
    <col min="4366" max="4366" width="14.5703125" style="4" bestFit="1" customWidth="1"/>
    <col min="4367" max="4608" width="11.42578125" style="4"/>
    <col min="4609" max="4609" width="2.5703125" style="4" customWidth="1"/>
    <col min="4610" max="4610" width="22.42578125" style="4" customWidth="1"/>
    <col min="4611" max="4611" width="12.140625" style="4" bestFit="1" customWidth="1"/>
    <col min="4612" max="4612" width="8.140625" style="4" customWidth="1"/>
    <col min="4613" max="4613" width="8.5703125" style="4" customWidth="1"/>
    <col min="4614" max="4614" width="17" style="4" bestFit="1" customWidth="1"/>
    <col min="4615" max="4615" width="16.7109375" style="4" bestFit="1" customWidth="1"/>
    <col min="4616" max="4616" width="18" style="4" bestFit="1" customWidth="1"/>
    <col min="4617" max="4617" width="17.7109375" style="4" bestFit="1" customWidth="1"/>
    <col min="4618" max="4618" width="15.7109375" style="4" customWidth="1"/>
    <col min="4619" max="4619" width="16.28515625" style="4" customWidth="1"/>
    <col min="4620" max="4620" width="15.140625" style="4" customWidth="1"/>
    <col min="4621" max="4621" width="14.28515625" style="4" customWidth="1"/>
    <col min="4622" max="4622" width="14.5703125" style="4" bestFit="1" customWidth="1"/>
    <col min="4623" max="4864" width="11.42578125" style="4"/>
    <col min="4865" max="4865" width="2.5703125" style="4" customWidth="1"/>
    <col min="4866" max="4866" width="22.42578125" style="4" customWidth="1"/>
    <col min="4867" max="4867" width="12.140625" style="4" bestFit="1" customWidth="1"/>
    <col min="4868" max="4868" width="8.140625" style="4" customWidth="1"/>
    <col min="4869" max="4869" width="8.5703125" style="4" customWidth="1"/>
    <col min="4870" max="4870" width="17" style="4" bestFit="1" customWidth="1"/>
    <col min="4871" max="4871" width="16.7109375" style="4" bestFit="1" customWidth="1"/>
    <col min="4872" max="4872" width="18" style="4" bestFit="1" customWidth="1"/>
    <col min="4873" max="4873" width="17.7109375" style="4" bestFit="1" customWidth="1"/>
    <col min="4874" max="4874" width="15.7109375" style="4" customWidth="1"/>
    <col min="4875" max="4875" width="16.28515625" style="4" customWidth="1"/>
    <col min="4876" max="4876" width="15.140625" style="4" customWidth="1"/>
    <col min="4877" max="4877" width="14.28515625" style="4" customWidth="1"/>
    <col min="4878" max="4878" width="14.5703125" style="4" bestFit="1" customWidth="1"/>
    <col min="4879" max="5120" width="11.42578125" style="4"/>
    <col min="5121" max="5121" width="2.5703125" style="4" customWidth="1"/>
    <col min="5122" max="5122" width="22.42578125" style="4" customWidth="1"/>
    <col min="5123" max="5123" width="12.140625" style="4" bestFit="1" customWidth="1"/>
    <col min="5124" max="5124" width="8.140625" style="4" customWidth="1"/>
    <col min="5125" max="5125" width="8.5703125" style="4" customWidth="1"/>
    <col min="5126" max="5126" width="17" style="4" bestFit="1" customWidth="1"/>
    <col min="5127" max="5127" width="16.7109375" style="4" bestFit="1" customWidth="1"/>
    <col min="5128" max="5128" width="18" style="4" bestFit="1" customWidth="1"/>
    <col min="5129" max="5129" width="17.7109375" style="4" bestFit="1" customWidth="1"/>
    <col min="5130" max="5130" width="15.7109375" style="4" customWidth="1"/>
    <col min="5131" max="5131" width="16.28515625" style="4" customWidth="1"/>
    <col min="5132" max="5132" width="15.140625" style="4" customWidth="1"/>
    <col min="5133" max="5133" width="14.28515625" style="4" customWidth="1"/>
    <col min="5134" max="5134" width="14.5703125" style="4" bestFit="1" customWidth="1"/>
    <col min="5135" max="5376" width="11.42578125" style="4"/>
    <col min="5377" max="5377" width="2.5703125" style="4" customWidth="1"/>
    <col min="5378" max="5378" width="22.42578125" style="4" customWidth="1"/>
    <col min="5379" max="5379" width="12.140625" style="4" bestFit="1" customWidth="1"/>
    <col min="5380" max="5380" width="8.140625" style="4" customWidth="1"/>
    <col min="5381" max="5381" width="8.5703125" style="4" customWidth="1"/>
    <col min="5382" max="5382" width="17" style="4" bestFit="1" customWidth="1"/>
    <col min="5383" max="5383" width="16.7109375" style="4" bestFit="1" customWidth="1"/>
    <col min="5384" max="5384" width="18" style="4" bestFit="1" customWidth="1"/>
    <col min="5385" max="5385" width="17.7109375" style="4" bestFit="1" customWidth="1"/>
    <col min="5386" max="5386" width="15.7109375" style="4" customWidth="1"/>
    <col min="5387" max="5387" width="16.28515625" style="4" customWidth="1"/>
    <col min="5388" max="5388" width="15.140625" style="4" customWidth="1"/>
    <col min="5389" max="5389" width="14.28515625" style="4" customWidth="1"/>
    <col min="5390" max="5390" width="14.5703125" style="4" bestFit="1" customWidth="1"/>
    <col min="5391" max="5632" width="11.42578125" style="4"/>
    <col min="5633" max="5633" width="2.5703125" style="4" customWidth="1"/>
    <col min="5634" max="5634" width="22.42578125" style="4" customWidth="1"/>
    <col min="5635" max="5635" width="12.140625" style="4" bestFit="1" customWidth="1"/>
    <col min="5636" max="5636" width="8.140625" style="4" customWidth="1"/>
    <col min="5637" max="5637" width="8.5703125" style="4" customWidth="1"/>
    <col min="5638" max="5638" width="17" style="4" bestFit="1" customWidth="1"/>
    <col min="5639" max="5639" width="16.7109375" style="4" bestFit="1" customWidth="1"/>
    <col min="5640" max="5640" width="18" style="4" bestFit="1" customWidth="1"/>
    <col min="5641" max="5641" width="17.7109375" style="4" bestFit="1" customWidth="1"/>
    <col min="5642" max="5642" width="15.7109375" style="4" customWidth="1"/>
    <col min="5643" max="5643" width="16.28515625" style="4" customWidth="1"/>
    <col min="5644" max="5644" width="15.140625" style="4" customWidth="1"/>
    <col min="5645" max="5645" width="14.28515625" style="4" customWidth="1"/>
    <col min="5646" max="5646" width="14.5703125" style="4" bestFit="1" customWidth="1"/>
    <col min="5647" max="5888" width="11.42578125" style="4"/>
    <col min="5889" max="5889" width="2.5703125" style="4" customWidth="1"/>
    <col min="5890" max="5890" width="22.42578125" style="4" customWidth="1"/>
    <col min="5891" max="5891" width="12.140625" style="4" bestFit="1" customWidth="1"/>
    <col min="5892" max="5892" width="8.140625" style="4" customWidth="1"/>
    <col min="5893" max="5893" width="8.5703125" style="4" customWidth="1"/>
    <col min="5894" max="5894" width="17" style="4" bestFit="1" customWidth="1"/>
    <col min="5895" max="5895" width="16.7109375" style="4" bestFit="1" customWidth="1"/>
    <col min="5896" max="5896" width="18" style="4" bestFit="1" customWidth="1"/>
    <col min="5897" max="5897" width="17.7109375" style="4" bestFit="1" customWidth="1"/>
    <col min="5898" max="5898" width="15.7109375" style="4" customWidth="1"/>
    <col min="5899" max="5899" width="16.28515625" style="4" customWidth="1"/>
    <col min="5900" max="5900" width="15.140625" style="4" customWidth="1"/>
    <col min="5901" max="5901" width="14.28515625" style="4" customWidth="1"/>
    <col min="5902" max="5902" width="14.5703125" style="4" bestFit="1" customWidth="1"/>
    <col min="5903" max="6144" width="11.42578125" style="4"/>
    <col min="6145" max="6145" width="2.5703125" style="4" customWidth="1"/>
    <col min="6146" max="6146" width="22.42578125" style="4" customWidth="1"/>
    <col min="6147" max="6147" width="12.140625" style="4" bestFit="1" customWidth="1"/>
    <col min="6148" max="6148" width="8.140625" style="4" customWidth="1"/>
    <col min="6149" max="6149" width="8.5703125" style="4" customWidth="1"/>
    <col min="6150" max="6150" width="17" style="4" bestFit="1" customWidth="1"/>
    <col min="6151" max="6151" width="16.7109375" style="4" bestFit="1" customWidth="1"/>
    <col min="6152" max="6152" width="18" style="4" bestFit="1" customWidth="1"/>
    <col min="6153" max="6153" width="17.7109375" style="4" bestFit="1" customWidth="1"/>
    <col min="6154" max="6154" width="15.7109375" style="4" customWidth="1"/>
    <col min="6155" max="6155" width="16.28515625" style="4" customWidth="1"/>
    <col min="6156" max="6156" width="15.140625" style="4" customWidth="1"/>
    <col min="6157" max="6157" width="14.28515625" style="4" customWidth="1"/>
    <col min="6158" max="6158" width="14.5703125" style="4" bestFit="1" customWidth="1"/>
    <col min="6159" max="6400" width="11.42578125" style="4"/>
    <col min="6401" max="6401" width="2.5703125" style="4" customWidth="1"/>
    <col min="6402" max="6402" width="22.42578125" style="4" customWidth="1"/>
    <col min="6403" max="6403" width="12.140625" style="4" bestFit="1" customWidth="1"/>
    <col min="6404" max="6404" width="8.140625" style="4" customWidth="1"/>
    <col min="6405" max="6405" width="8.5703125" style="4" customWidth="1"/>
    <col min="6406" max="6406" width="17" style="4" bestFit="1" customWidth="1"/>
    <col min="6407" max="6407" width="16.7109375" style="4" bestFit="1" customWidth="1"/>
    <col min="6408" max="6408" width="18" style="4" bestFit="1" customWidth="1"/>
    <col min="6409" max="6409" width="17.7109375" style="4" bestFit="1" customWidth="1"/>
    <col min="6410" max="6410" width="15.7109375" style="4" customWidth="1"/>
    <col min="6411" max="6411" width="16.28515625" style="4" customWidth="1"/>
    <col min="6412" max="6412" width="15.140625" style="4" customWidth="1"/>
    <col min="6413" max="6413" width="14.28515625" style="4" customWidth="1"/>
    <col min="6414" max="6414" width="14.5703125" style="4" bestFit="1" customWidth="1"/>
    <col min="6415" max="6656" width="11.42578125" style="4"/>
    <col min="6657" max="6657" width="2.5703125" style="4" customWidth="1"/>
    <col min="6658" max="6658" width="22.42578125" style="4" customWidth="1"/>
    <col min="6659" max="6659" width="12.140625" style="4" bestFit="1" customWidth="1"/>
    <col min="6660" max="6660" width="8.140625" style="4" customWidth="1"/>
    <col min="6661" max="6661" width="8.5703125" style="4" customWidth="1"/>
    <col min="6662" max="6662" width="17" style="4" bestFit="1" customWidth="1"/>
    <col min="6663" max="6663" width="16.7109375" style="4" bestFit="1" customWidth="1"/>
    <col min="6664" max="6664" width="18" style="4" bestFit="1" customWidth="1"/>
    <col min="6665" max="6665" width="17.7109375" style="4" bestFit="1" customWidth="1"/>
    <col min="6666" max="6666" width="15.7109375" style="4" customWidth="1"/>
    <col min="6667" max="6667" width="16.28515625" style="4" customWidth="1"/>
    <col min="6668" max="6668" width="15.140625" style="4" customWidth="1"/>
    <col min="6669" max="6669" width="14.28515625" style="4" customWidth="1"/>
    <col min="6670" max="6670" width="14.5703125" style="4" bestFit="1" customWidth="1"/>
    <col min="6671" max="6912" width="11.42578125" style="4"/>
    <col min="6913" max="6913" width="2.5703125" style="4" customWidth="1"/>
    <col min="6914" max="6914" width="22.42578125" style="4" customWidth="1"/>
    <col min="6915" max="6915" width="12.140625" style="4" bestFit="1" customWidth="1"/>
    <col min="6916" max="6916" width="8.140625" style="4" customWidth="1"/>
    <col min="6917" max="6917" width="8.5703125" style="4" customWidth="1"/>
    <col min="6918" max="6918" width="17" style="4" bestFit="1" customWidth="1"/>
    <col min="6919" max="6919" width="16.7109375" style="4" bestFit="1" customWidth="1"/>
    <col min="6920" max="6920" width="18" style="4" bestFit="1" customWidth="1"/>
    <col min="6921" max="6921" width="17.7109375" style="4" bestFit="1" customWidth="1"/>
    <col min="6922" max="6922" width="15.7109375" style="4" customWidth="1"/>
    <col min="6923" max="6923" width="16.28515625" style="4" customWidth="1"/>
    <col min="6924" max="6924" width="15.140625" style="4" customWidth="1"/>
    <col min="6925" max="6925" width="14.28515625" style="4" customWidth="1"/>
    <col min="6926" max="6926" width="14.5703125" style="4" bestFit="1" customWidth="1"/>
    <col min="6927" max="7168" width="11.42578125" style="4"/>
    <col min="7169" max="7169" width="2.5703125" style="4" customWidth="1"/>
    <col min="7170" max="7170" width="22.42578125" style="4" customWidth="1"/>
    <col min="7171" max="7171" width="12.140625" style="4" bestFit="1" customWidth="1"/>
    <col min="7172" max="7172" width="8.140625" style="4" customWidth="1"/>
    <col min="7173" max="7173" width="8.5703125" style="4" customWidth="1"/>
    <col min="7174" max="7174" width="17" style="4" bestFit="1" customWidth="1"/>
    <col min="7175" max="7175" width="16.7109375" style="4" bestFit="1" customWidth="1"/>
    <col min="7176" max="7176" width="18" style="4" bestFit="1" customWidth="1"/>
    <col min="7177" max="7177" width="17.7109375" style="4" bestFit="1" customWidth="1"/>
    <col min="7178" max="7178" width="15.7109375" style="4" customWidth="1"/>
    <col min="7179" max="7179" width="16.28515625" style="4" customWidth="1"/>
    <col min="7180" max="7180" width="15.140625" style="4" customWidth="1"/>
    <col min="7181" max="7181" width="14.28515625" style="4" customWidth="1"/>
    <col min="7182" max="7182" width="14.5703125" style="4" bestFit="1" customWidth="1"/>
    <col min="7183" max="7424" width="11.42578125" style="4"/>
    <col min="7425" max="7425" width="2.5703125" style="4" customWidth="1"/>
    <col min="7426" max="7426" width="22.42578125" style="4" customWidth="1"/>
    <col min="7427" max="7427" width="12.140625" style="4" bestFit="1" customWidth="1"/>
    <col min="7428" max="7428" width="8.140625" style="4" customWidth="1"/>
    <col min="7429" max="7429" width="8.5703125" style="4" customWidth="1"/>
    <col min="7430" max="7430" width="17" style="4" bestFit="1" customWidth="1"/>
    <col min="7431" max="7431" width="16.7109375" style="4" bestFit="1" customWidth="1"/>
    <col min="7432" max="7432" width="18" style="4" bestFit="1" customWidth="1"/>
    <col min="7433" max="7433" width="17.7109375" style="4" bestFit="1" customWidth="1"/>
    <col min="7434" max="7434" width="15.7109375" style="4" customWidth="1"/>
    <col min="7435" max="7435" width="16.28515625" style="4" customWidth="1"/>
    <col min="7436" max="7436" width="15.140625" style="4" customWidth="1"/>
    <col min="7437" max="7437" width="14.28515625" style="4" customWidth="1"/>
    <col min="7438" max="7438" width="14.5703125" style="4" bestFit="1" customWidth="1"/>
    <col min="7439" max="7680" width="11.42578125" style="4"/>
    <col min="7681" max="7681" width="2.5703125" style="4" customWidth="1"/>
    <col min="7682" max="7682" width="22.42578125" style="4" customWidth="1"/>
    <col min="7683" max="7683" width="12.140625" style="4" bestFit="1" customWidth="1"/>
    <col min="7684" max="7684" width="8.140625" style="4" customWidth="1"/>
    <col min="7685" max="7685" width="8.5703125" style="4" customWidth="1"/>
    <col min="7686" max="7686" width="17" style="4" bestFit="1" customWidth="1"/>
    <col min="7687" max="7687" width="16.7109375" style="4" bestFit="1" customWidth="1"/>
    <col min="7688" max="7688" width="18" style="4" bestFit="1" customWidth="1"/>
    <col min="7689" max="7689" width="17.7109375" style="4" bestFit="1" customWidth="1"/>
    <col min="7690" max="7690" width="15.7109375" style="4" customWidth="1"/>
    <col min="7691" max="7691" width="16.28515625" style="4" customWidth="1"/>
    <col min="7692" max="7692" width="15.140625" style="4" customWidth="1"/>
    <col min="7693" max="7693" width="14.28515625" style="4" customWidth="1"/>
    <col min="7694" max="7694" width="14.5703125" style="4" bestFit="1" customWidth="1"/>
    <col min="7695" max="7936" width="11.42578125" style="4"/>
    <col min="7937" max="7937" width="2.5703125" style="4" customWidth="1"/>
    <col min="7938" max="7938" width="22.42578125" style="4" customWidth="1"/>
    <col min="7939" max="7939" width="12.140625" style="4" bestFit="1" customWidth="1"/>
    <col min="7940" max="7940" width="8.140625" style="4" customWidth="1"/>
    <col min="7941" max="7941" width="8.5703125" style="4" customWidth="1"/>
    <col min="7942" max="7942" width="17" style="4" bestFit="1" customWidth="1"/>
    <col min="7943" max="7943" width="16.7109375" style="4" bestFit="1" customWidth="1"/>
    <col min="7944" max="7944" width="18" style="4" bestFit="1" customWidth="1"/>
    <col min="7945" max="7945" width="17.7109375" style="4" bestFit="1" customWidth="1"/>
    <col min="7946" max="7946" width="15.7109375" style="4" customWidth="1"/>
    <col min="7947" max="7947" width="16.28515625" style="4" customWidth="1"/>
    <col min="7948" max="7948" width="15.140625" style="4" customWidth="1"/>
    <col min="7949" max="7949" width="14.28515625" style="4" customWidth="1"/>
    <col min="7950" max="7950" width="14.5703125" style="4" bestFit="1" customWidth="1"/>
    <col min="7951" max="8192" width="11.42578125" style="4"/>
    <col min="8193" max="8193" width="2.5703125" style="4" customWidth="1"/>
    <col min="8194" max="8194" width="22.42578125" style="4" customWidth="1"/>
    <col min="8195" max="8195" width="12.140625" style="4" bestFit="1" customWidth="1"/>
    <col min="8196" max="8196" width="8.140625" style="4" customWidth="1"/>
    <col min="8197" max="8197" width="8.5703125" style="4" customWidth="1"/>
    <col min="8198" max="8198" width="17" style="4" bestFit="1" customWidth="1"/>
    <col min="8199" max="8199" width="16.7109375" style="4" bestFit="1" customWidth="1"/>
    <col min="8200" max="8200" width="18" style="4" bestFit="1" customWidth="1"/>
    <col min="8201" max="8201" width="17.7109375" style="4" bestFit="1" customWidth="1"/>
    <col min="8202" max="8202" width="15.7109375" style="4" customWidth="1"/>
    <col min="8203" max="8203" width="16.28515625" style="4" customWidth="1"/>
    <col min="8204" max="8204" width="15.140625" style="4" customWidth="1"/>
    <col min="8205" max="8205" width="14.28515625" style="4" customWidth="1"/>
    <col min="8206" max="8206" width="14.5703125" style="4" bestFit="1" customWidth="1"/>
    <col min="8207" max="8448" width="11.42578125" style="4"/>
    <col min="8449" max="8449" width="2.5703125" style="4" customWidth="1"/>
    <col min="8450" max="8450" width="22.42578125" style="4" customWidth="1"/>
    <col min="8451" max="8451" width="12.140625" style="4" bestFit="1" customWidth="1"/>
    <col min="8452" max="8452" width="8.140625" style="4" customWidth="1"/>
    <col min="8453" max="8453" width="8.5703125" style="4" customWidth="1"/>
    <col min="8454" max="8454" width="17" style="4" bestFit="1" customWidth="1"/>
    <col min="8455" max="8455" width="16.7109375" style="4" bestFit="1" customWidth="1"/>
    <col min="8456" max="8456" width="18" style="4" bestFit="1" customWidth="1"/>
    <col min="8457" max="8457" width="17.7109375" style="4" bestFit="1" customWidth="1"/>
    <col min="8458" max="8458" width="15.7109375" style="4" customWidth="1"/>
    <col min="8459" max="8459" width="16.28515625" style="4" customWidth="1"/>
    <col min="8460" max="8460" width="15.140625" style="4" customWidth="1"/>
    <col min="8461" max="8461" width="14.28515625" style="4" customWidth="1"/>
    <col min="8462" max="8462" width="14.5703125" style="4" bestFit="1" customWidth="1"/>
    <col min="8463" max="8704" width="11.42578125" style="4"/>
    <col min="8705" max="8705" width="2.5703125" style="4" customWidth="1"/>
    <col min="8706" max="8706" width="22.42578125" style="4" customWidth="1"/>
    <col min="8707" max="8707" width="12.140625" style="4" bestFit="1" customWidth="1"/>
    <col min="8708" max="8708" width="8.140625" style="4" customWidth="1"/>
    <col min="8709" max="8709" width="8.5703125" style="4" customWidth="1"/>
    <col min="8710" max="8710" width="17" style="4" bestFit="1" customWidth="1"/>
    <col min="8711" max="8711" width="16.7109375" style="4" bestFit="1" customWidth="1"/>
    <col min="8712" max="8712" width="18" style="4" bestFit="1" customWidth="1"/>
    <col min="8713" max="8713" width="17.7109375" style="4" bestFit="1" customWidth="1"/>
    <col min="8714" max="8714" width="15.7109375" style="4" customWidth="1"/>
    <col min="8715" max="8715" width="16.28515625" style="4" customWidth="1"/>
    <col min="8716" max="8716" width="15.140625" style="4" customWidth="1"/>
    <col min="8717" max="8717" width="14.28515625" style="4" customWidth="1"/>
    <col min="8718" max="8718" width="14.5703125" style="4" bestFit="1" customWidth="1"/>
    <col min="8719" max="8960" width="11.42578125" style="4"/>
    <col min="8961" max="8961" width="2.5703125" style="4" customWidth="1"/>
    <col min="8962" max="8962" width="22.42578125" style="4" customWidth="1"/>
    <col min="8963" max="8963" width="12.140625" style="4" bestFit="1" customWidth="1"/>
    <col min="8964" max="8964" width="8.140625" style="4" customWidth="1"/>
    <col min="8965" max="8965" width="8.5703125" style="4" customWidth="1"/>
    <col min="8966" max="8966" width="17" style="4" bestFit="1" customWidth="1"/>
    <col min="8967" max="8967" width="16.7109375" style="4" bestFit="1" customWidth="1"/>
    <col min="8968" max="8968" width="18" style="4" bestFit="1" customWidth="1"/>
    <col min="8969" max="8969" width="17.7109375" style="4" bestFit="1" customWidth="1"/>
    <col min="8970" max="8970" width="15.7109375" style="4" customWidth="1"/>
    <col min="8971" max="8971" width="16.28515625" style="4" customWidth="1"/>
    <col min="8972" max="8972" width="15.140625" style="4" customWidth="1"/>
    <col min="8973" max="8973" width="14.28515625" style="4" customWidth="1"/>
    <col min="8974" max="8974" width="14.5703125" style="4" bestFit="1" customWidth="1"/>
    <col min="8975" max="9216" width="11.42578125" style="4"/>
    <col min="9217" max="9217" width="2.5703125" style="4" customWidth="1"/>
    <col min="9218" max="9218" width="22.42578125" style="4" customWidth="1"/>
    <col min="9219" max="9219" width="12.140625" style="4" bestFit="1" customWidth="1"/>
    <col min="9220" max="9220" width="8.140625" style="4" customWidth="1"/>
    <col min="9221" max="9221" width="8.5703125" style="4" customWidth="1"/>
    <col min="9222" max="9222" width="17" style="4" bestFit="1" customWidth="1"/>
    <col min="9223" max="9223" width="16.7109375" style="4" bestFit="1" customWidth="1"/>
    <col min="9224" max="9224" width="18" style="4" bestFit="1" customWidth="1"/>
    <col min="9225" max="9225" width="17.7109375" style="4" bestFit="1" customWidth="1"/>
    <col min="9226" max="9226" width="15.7109375" style="4" customWidth="1"/>
    <col min="9227" max="9227" width="16.28515625" style="4" customWidth="1"/>
    <col min="9228" max="9228" width="15.140625" style="4" customWidth="1"/>
    <col min="9229" max="9229" width="14.28515625" style="4" customWidth="1"/>
    <col min="9230" max="9230" width="14.5703125" style="4" bestFit="1" customWidth="1"/>
    <col min="9231" max="9472" width="11.42578125" style="4"/>
    <col min="9473" max="9473" width="2.5703125" style="4" customWidth="1"/>
    <col min="9474" max="9474" width="22.42578125" style="4" customWidth="1"/>
    <col min="9475" max="9475" width="12.140625" style="4" bestFit="1" customWidth="1"/>
    <col min="9476" max="9476" width="8.140625" style="4" customWidth="1"/>
    <col min="9477" max="9477" width="8.5703125" style="4" customWidth="1"/>
    <col min="9478" max="9478" width="17" style="4" bestFit="1" customWidth="1"/>
    <col min="9479" max="9479" width="16.7109375" style="4" bestFit="1" customWidth="1"/>
    <col min="9480" max="9480" width="18" style="4" bestFit="1" customWidth="1"/>
    <col min="9481" max="9481" width="17.7109375" style="4" bestFit="1" customWidth="1"/>
    <col min="9482" max="9482" width="15.7109375" style="4" customWidth="1"/>
    <col min="9483" max="9483" width="16.28515625" style="4" customWidth="1"/>
    <col min="9484" max="9484" width="15.140625" style="4" customWidth="1"/>
    <col min="9485" max="9485" width="14.28515625" style="4" customWidth="1"/>
    <col min="9486" max="9486" width="14.5703125" style="4" bestFit="1" customWidth="1"/>
    <col min="9487" max="9728" width="11.42578125" style="4"/>
    <col min="9729" max="9729" width="2.5703125" style="4" customWidth="1"/>
    <col min="9730" max="9730" width="22.42578125" style="4" customWidth="1"/>
    <col min="9731" max="9731" width="12.140625" style="4" bestFit="1" customWidth="1"/>
    <col min="9732" max="9732" width="8.140625" style="4" customWidth="1"/>
    <col min="9733" max="9733" width="8.5703125" style="4" customWidth="1"/>
    <col min="9734" max="9734" width="17" style="4" bestFit="1" customWidth="1"/>
    <col min="9735" max="9735" width="16.7109375" style="4" bestFit="1" customWidth="1"/>
    <col min="9736" max="9736" width="18" style="4" bestFit="1" customWidth="1"/>
    <col min="9737" max="9737" width="17.7109375" style="4" bestFit="1" customWidth="1"/>
    <col min="9738" max="9738" width="15.7109375" style="4" customWidth="1"/>
    <col min="9739" max="9739" width="16.28515625" style="4" customWidth="1"/>
    <col min="9740" max="9740" width="15.140625" style="4" customWidth="1"/>
    <col min="9741" max="9741" width="14.28515625" style="4" customWidth="1"/>
    <col min="9742" max="9742" width="14.5703125" style="4" bestFit="1" customWidth="1"/>
    <col min="9743" max="9984" width="11.42578125" style="4"/>
    <col min="9985" max="9985" width="2.5703125" style="4" customWidth="1"/>
    <col min="9986" max="9986" width="22.42578125" style="4" customWidth="1"/>
    <col min="9987" max="9987" width="12.140625" style="4" bestFit="1" customWidth="1"/>
    <col min="9988" max="9988" width="8.140625" style="4" customWidth="1"/>
    <col min="9989" max="9989" width="8.5703125" style="4" customWidth="1"/>
    <col min="9990" max="9990" width="17" style="4" bestFit="1" customWidth="1"/>
    <col min="9991" max="9991" width="16.7109375" style="4" bestFit="1" customWidth="1"/>
    <col min="9992" max="9992" width="18" style="4" bestFit="1" customWidth="1"/>
    <col min="9993" max="9993" width="17.7109375" style="4" bestFit="1" customWidth="1"/>
    <col min="9994" max="9994" width="15.7109375" style="4" customWidth="1"/>
    <col min="9995" max="9995" width="16.28515625" style="4" customWidth="1"/>
    <col min="9996" max="9996" width="15.140625" style="4" customWidth="1"/>
    <col min="9997" max="9997" width="14.28515625" style="4" customWidth="1"/>
    <col min="9998" max="9998" width="14.5703125" style="4" bestFit="1" customWidth="1"/>
    <col min="9999" max="10240" width="11.42578125" style="4"/>
    <col min="10241" max="10241" width="2.5703125" style="4" customWidth="1"/>
    <col min="10242" max="10242" width="22.42578125" style="4" customWidth="1"/>
    <col min="10243" max="10243" width="12.140625" style="4" bestFit="1" customWidth="1"/>
    <col min="10244" max="10244" width="8.140625" style="4" customWidth="1"/>
    <col min="10245" max="10245" width="8.5703125" style="4" customWidth="1"/>
    <col min="10246" max="10246" width="17" style="4" bestFit="1" customWidth="1"/>
    <col min="10247" max="10247" width="16.7109375" style="4" bestFit="1" customWidth="1"/>
    <col min="10248" max="10248" width="18" style="4" bestFit="1" customWidth="1"/>
    <col min="10249" max="10249" width="17.7109375" style="4" bestFit="1" customWidth="1"/>
    <col min="10250" max="10250" width="15.7109375" style="4" customWidth="1"/>
    <col min="10251" max="10251" width="16.28515625" style="4" customWidth="1"/>
    <col min="10252" max="10252" width="15.140625" style="4" customWidth="1"/>
    <col min="10253" max="10253" width="14.28515625" style="4" customWidth="1"/>
    <col min="10254" max="10254" width="14.5703125" style="4" bestFit="1" customWidth="1"/>
    <col min="10255" max="10496" width="11.42578125" style="4"/>
    <col min="10497" max="10497" width="2.5703125" style="4" customWidth="1"/>
    <col min="10498" max="10498" width="22.42578125" style="4" customWidth="1"/>
    <col min="10499" max="10499" width="12.140625" style="4" bestFit="1" customWidth="1"/>
    <col min="10500" max="10500" width="8.140625" style="4" customWidth="1"/>
    <col min="10501" max="10501" width="8.5703125" style="4" customWidth="1"/>
    <col min="10502" max="10502" width="17" style="4" bestFit="1" customWidth="1"/>
    <col min="10503" max="10503" width="16.7109375" style="4" bestFit="1" customWidth="1"/>
    <col min="10504" max="10504" width="18" style="4" bestFit="1" customWidth="1"/>
    <col min="10505" max="10505" width="17.7109375" style="4" bestFit="1" customWidth="1"/>
    <col min="10506" max="10506" width="15.7109375" style="4" customWidth="1"/>
    <col min="10507" max="10507" width="16.28515625" style="4" customWidth="1"/>
    <col min="10508" max="10508" width="15.140625" style="4" customWidth="1"/>
    <col min="10509" max="10509" width="14.28515625" style="4" customWidth="1"/>
    <col min="10510" max="10510" width="14.5703125" style="4" bestFit="1" customWidth="1"/>
    <col min="10511" max="10752" width="11.42578125" style="4"/>
    <col min="10753" max="10753" width="2.5703125" style="4" customWidth="1"/>
    <col min="10754" max="10754" width="22.42578125" style="4" customWidth="1"/>
    <col min="10755" max="10755" width="12.140625" style="4" bestFit="1" customWidth="1"/>
    <col min="10756" max="10756" width="8.140625" style="4" customWidth="1"/>
    <col min="10757" max="10757" width="8.5703125" style="4" customWidth="1"/>
    <col min="10758" max="10758" width="17" style="4" bestFit="1" customWidth="1"/>
    <col min="10759" max="10759" width="16.7109375" style="4" bestFit="1" customWidth="1"/>
    <col min="10760" max="10760" width="18" style="4" bestFit="1" customWidth="1"/>
    <col min="10761" max="10761" width="17.7109375" style="4" bestFit="1" customWidth="1"/>
    <col min="10762" max="10762" width="15.7109375" style="4" customWidth="1"/>
    <col min="10763" max="10763" width="16.28515625" style="4" customWidth="1"/>
    <col min="10764" max="10764" width="15.140625" style="4" customWidth="1"/>
    <col min="10765" max="10765" width="14.28515625" style="4" customWidth="1"/>
    <col min="10766" max="10766" width="14.5703125" style="4" bestFit="1" customWidth="1"/>
    <col min="10767" max="11008" width="11.42578125" style="4"/>
    <col min="11009" max="11009" width="2.5703125" style="4" customWidth="1"/>
    <col min="11010" max="11010" width="22.42578125" style="4" customWidth="1"/>
    <col min="11011" max="11011" width="12.140625" style="4" bestFit="1" customWidth="1"/>
    <col min="11012" max="11012" width="8.140625" style="4" customWidth="1"/>
    <col min="11013" max="11013" width="8.5703125" style="4" customWidth="1"/>
    <col min="11014" max="11014" width="17" style="4" bestFit="1" customWidth="1"/>
    <col min="11015" max="11015" width="16.7109375" style="4" bestFit="1" customWidth="1"/>
    <col min="11016" max="11016" width="18" style="4" bestFit="1" customWidth="1"/>
    <col min="11017" max="11017" width="17.7109375" style="4" bestFit="1" customWidth="1"/>
    <col min="11018" max="11018" width="15.7109375" style="4" customWidth="1"/>
    <col min="11019" max="11019" width="16.28515625" style="4" customWidth="1"/>
    <col min="11020" max="11020" width="15.140625" style="4" customWidth="1"/>
    <col min="11021" max="11021" width="14.28515625" style="4" customWidth="1"/>
    <col min="11022" max="11022" width="14.5703125" style="4" bestFit="1" customWidth="1"/>
    <col min="11023" max="11264" width="11.42578125" style="4"/>
    <col min="11265" max="11265" width="2.5703125" style="4" customWidth="1"/>
    <col min="11266" max="11266" width="22.42578125" style="4" customWidth="1"/>
    <col min="11267" max="11267" width="12.140625" style="4" bestFit="1" customWidth="1"/>
    <col min="11268" max="11268" width="8.140625" style="4" customWidth="1"/>
    <col min="11269" max="11269" width="8.5703125" style="4" customWidth="1"/>
    <col min="11270" max="11270" width="17" style="4" bestFit="1" customWidth="1"/>
    <col min="11271" max="11271" width="16.7109375" style="4" bestFit="1" customWidth="1"/>
    <col min="11272" max="11272" width="18" style="4" bestFit="1" customWidth="1"/>
    <col min="11273" max="11273" width="17.7109375" style="4" bestFit="1" customWidth="1"/>
    <col min="11274" max="11274" width="15.7109375" style="4" customWidth="1"/>
    <col min="11275" max="11275" width="16.28515625" style="4" customWidth="1"/>
    <col min="11276" max="11276" width="15.140625" style="4" customWidth="1"/>
    <col min="11277" max="11277" width="14.28515625" style="4" customWidth="1"/>
    <col min="11278" max="11278" width="14.5703125" style="4" bestFit="1" customWidth="1"/>
    <col min="11279" max="11520" width="11.42578125" style="4"/>
    <col min="11521" max="11521" width="2.5703125" style="4" customWidth="1"/>
    <col min="11522" max="11522" width="22.42578125" style="4" customWidth="1"/>
    <col min="11523" max="11523" width="12.140625" style="4" bestFit="1" customWidth="1"/>
    <col min="11524" max="11524" width="8.140625" style="4" customWidth="1"/>
    <col min="11525" max="11525" width="8.5703125" style="4" customWidth="1"/>
    <col min="11526" max="11526" width="17" style="4" bestFit="1" customWidth="1"/>
    <col min="11527" max="11527" width="16.7109375" style="4" bestFit="1" customWidth="1"/>
    <col min="11528" max="11528" width="18" style="4" bestFit="1" customWidth="1"/>
    <col min="11529" max="11529" width="17.7109375" style="4" bestFit="1" customWidth="1"/>
    <col min="11530" max="11530" width="15.7109375" style="4" customWidth="1"/>
    <col min="11531" max="11531" width="16.28515625" style="4" customWidth="1"/>
    <col min="11532" max="11532" width="15.140625" style="4" customWidth="1"/>
    <col min="11533" max="11533" width="14.28515625" style="4" customWidth="1"/>
    <col min="11534" max="11534" width="14.5703125" style="4" bestFit="1" customWidth="1"/>
    <col min="11535" max="11776" width="11.42578125" style="4"/>
    <col min="11777" max="11777" width="2.5703125" style="4" customWidth="1"/>
    <col min="11778" max="11778" width="22.42578125" style="4" customWidth="1"/>
    <col min="11779" max="11779" width="12.140625" style="4" bestFit="1" customWidth="1"/>
    <col min="11780" max="11780" width="8.140625" style="4" customWidth="1"/>
    <col min="11781" max="11781" width="8.5703125" style="4" customWidth="1"/>
    <col min="11782" max="11782" width="17" style="4" bestFit="1" customWidth="1"/>
    <col min="11783" max="11783" width="16.7109375" style="4" bestFit="1" customWidth="1"/>
    <col min="11784" max="11784" width="18" style="4" bestFit="1" customWidth="1"/>
    <col min="11785" max="11785" width="17.7109375" style="4" bestFit="1" customWidth="1"/>
    <col min="11786" max="11786" width="15.7109375" style="4" customWidth="1"/>
    <col min="11787" max="11787" width="16.28515625" style="4" customWidth="1"/>
    <col min="11788" max="11788" width="15.140625" style="4" customWidth="1"/>
    <col min="11789" max="11789" width="14.28515625" style="4" customWidth="1"/>
    <col min="11790" max="11790" width="14.5703125" style="4" bestFit="1" customWidth="1"/>
    <col min="11791" max="12032" width="11.42578125" style="4"/>
    <col min="12033" max="12033" width="2.5703125" style="4" customWidth="1"/>
    <col min="12034" max="12034" width="22.42578125" style="4" customWidth="1"/>
    <col min="12035" max="12035" width="12.140625" style="4" bestFit="1" customWidth="1"/>
    <col min="12036" max="12036" width="8.140625" style="4" customWidth="1"/>
    <col min="12037" max="12037" width="8.5703125" style="4" customWidth="1"/>
    <col min="12038" max="12038" width="17" style="4" bestFit="1" customWidth="1"/>
    <col min="12039" max="12039" width="16.7109375" style="4" bestFit="1" customWidth="1"/>
    <col min="12040" max="12040" width="18" style="4" bestFit="1" customWidth="1"/>
    <col min="12041" max="12041" width="17.7109375" style="4" bestFit="1" customWidth="1"/>
    <col min="12042" max="12042" width="15.7109375" style="4" customWidth="1"/>
    <col min="12043" max="12043" width="16.28515625" style="4" customWidth="1"/>
    <col min="12044" max="12044" width="15.140625" style="4" customWidth="1"/>
    <col min="12045" max="12045" width="14.28515625" style="4" customWidth="1"/>
    <col min="12046" max="12046" width="14.5703125" style="4" bestFit="1" customWidth="1"/>
    <col min="12047" max="12288" width="11.42578125" style="4"/>
    <col min="12289" max="12289" width="2.5703125" style="4" customWidth="1"/>
    <col min="12290" max="12290" width="22.42578125" style="4" customWidth="1"/>
    <col min="12291" max="12291" width="12.140625" style="4" bestFit="1" customWidth="1"/>
    <col min="12292" max="12292" width="8.140625" style="4" customWidth="1"/>
    <col min="12293" max="12293" width="8.5703125" style="4" customWidth="1"/>
    <col min="12294" max="12294" width="17" style="4" bestFit="1" customWidth="1"/>
    <col min="12295" max="12295" width="16.7109375" style="4" bestFit="1" customWidth="1"/>
    <col min="12296" max="12296" width="18" style="4" bestFit="1" customWidth="1"/>
    <col min="12297" max="12297" width="17.7109375" style="4" bestFit="1" customWidth="1"/>
    <col min="12298" max="12298" width="15.7109375" style="4" customWidth="1"/>
    <col min="12299" max="12299" width="16.28515625" style="4" customWidth="1"/>
    <col min="12300" max="12300" width="15.140625" style="4" customWidth="1"/>
    <col min="12301" max="12301" width="14.28515625" style="4" customWidth="1"/>
    <col min="12302" max="12302" width="14.5703125" style="4" bestFit="1" customWidth="1"/>
    <col min="12303" max="12544" width="11.42578125" style="4"/>
    <col min="12545" max="12545" width="2.5703125" style="4" customWidth="1"/>
    <col min="12546" max="12546" width="22.42578125" style="4" customWidth="1"/>
    <col min="12547" max="12547" width="12.140625" style="4" bestFit="1" customWidth="1"/>
    <col min="12548" max="12548" width="8.140625" style="4" customWidth="1"/>
    <col min="12549" max="12549" width="8.5703125" style="4" customWidth="1"/>
    <col min="12550" max="12550" width="17" style="4" bestFit="1" customWidth="1"/>
    <col min="12551" max="12551" width="16.7109375" style="4" bestFit="1" customWidth="1"/>
    <col min="12552" max="12552" width="18" style="4" bestFit="1" customWidth="1"/>
    <col min="12553" max="12553" width="17.7109375" style="4" bestFit="1" customWidth="1"/>
    <col min="12554" max="12554" width="15.7109375" style="4" customWidth="1"/>
    <col min="12555" max="12555" width="16.28515625" style="4" customWidth="1"/>
    <col min="12556" max="12556" width="15.140625" style="4" customWidth="1"/>
    <col min="12557" max="12557" width="14.28515625" style="4" customWidth="1"/>
    <col min="12558" max="12558" width="14.5703125" style="4" bestFit="1" customWidth="1"/>
    <col min="12559" max="12800" width="11.42578125" style="4"/>
    <col min="12801" max="12801" width="2.5703125" style="4" customWidth="1"/>
    <col min="12802" max="12802" width="22.42578125" style="4" customWidth="1"/>
    <col min="12803" max="12803" width="12.140625" style="4" bestFit="1" customWidth="1"/>
    <col min="12804" max="12804" width="8.140625" style="4" customWidth="1"/>
    <col min="12805" max="12805" width="8.5703125" style="4" customWidth="1"/>
    <col min="12806" max="12806" width="17" style="4" bestFit="1" customWidth="1"/>
    <col min="12807" max="12807" width="16.7109375" style="4" bestFit="1" customWidth="1"/>
    <col min="12808" max="12808" width="18" style="4" bestFit="1" customWidth="1"/>
    <col min="12809" max="12809" width="17.7109375" style="4" bestFit="1" customWidth="1"/>
    <col min="12810" max="12810" width="15.7109375" style="4" customWidth="1"/>
    <col min="12811" max="12811" width="16.28515625" style="4" customWidth="1"/>
    <col min="12812" max="12812" width="15.140625" style="4" customWidth="1"/>
    <col min="12813" max="12813" width="14.28515625" style="4" customWidth="1"/>
    <col min="12814" max="12814" width="14.5703125" style="4" bestFit="1" customWidth="1"/>
    <col min="12815" max="13056" width="11.42578125" style="4"/>
    <col min="13057" max="13057" width="2.5703125" style="4" customWidth="1"/>
    <col min="13058" max="13058" width="22.42578125" style="4" customWidth="1"/>
    <col min="13059" max="13059" width="12.140625" style="4" bestFit="1" customWidth="1"/>
    <col min="13060" max="13060" width="8.140625" style="4" customWidth="1"/>
    <col min="13061" max="13061" width="8.5703125" style="4" customWidth="1"/>
    <col min="13062" max="13062" width="17" style="4" bestFit="1" customWidth="1"/>
    <col min="13063" max="13063" width="16.7109375" style="4" bestFit="1" customWidth="1"/>
    <col min="13064" max="13064" width="18" style="4" bestFit="1" customWidth="1"/>
    <col min="13065" max="13065" width="17.7109375" style="4" bestFit="1" customWidth="1"/>
    <col min="13066" max="13066" width="15.7109375" style="4" customWidth="1"/>
    <col min="13067" max="13067" width="16.28515625" style="4" customWidth="1"/>
    <col min="13068" max="13068" width="15.140625" style="4" customWidth="1"/>
    <col min="13069" max="13069" width="14.28515625" style="4" customWidth="1"/>
    <col min="13070" max="13070" width="14.5703125" style="4" bestFit="1" customWidth="1"/>
    <col min="13071" max="13312" width="11.42578125" style="4"/>
    <col min="13313" max="13313" width="2.5703125" style="4" customWidth="1"/>
    <col min="13314" max="13314" width="22.42578125" style="4" customWidth="1"/>
    <col min="13315" max="13315" width="12.140625" style="4" bestFit="1" customWidth="1"/>
    <col min="13316" max="13316" width="8.140625" style="4" customWidth="1"/>
    <col min="13317" max="13317" width="8.5703125" style="4" customWidth="1"/>
    <col min="13318" max="13318" width="17" style="4" bestFit="1" customWidth="1"/>
    <col min="13319" max="13319" width="16.7109375" style="4" bestFit="1" customWidth="1"/>
    <col min="13320" max="13320" width="18" style="4" bestFit="1" customWidth="1"/>
    <col min="13321" max="13321" width="17.7109375" style="4" bestFit="1" customWidth="1"/>
    <col min="13322" max="13322" width="15.7109375" style="4" customWidth="1"/>
    <col min="13323" max="13323" width="16.28515625" style="4" customWidth="1"/>
    <col min="13324" max="13324" width="15.140625" style="4" customWidth="1"/>
    <col min="13325" max="13325" width="14.28515625" style="4" customWidth="1"/>
    <col min="13326" max="13326" width="14.5703125" style="4" bestFit="1" customWidth="1"/>
    <col min="13327" max="13568" width="11.42578125" style="4"/>
    <col min="13569" max="13569" width="2.5703125" style="4" customWidth="1"/>
    <col min="13570" max="13570" width="22.42578125" style="4" customWidth="1"/>
    <col min="13571" max="13571" width="12.140625" style="4" bestFit="1" customWidth="1"/>
    <col min="13572" max="13572" width="8.140625" style="4" customWidth="1"/>
    <col min="13573" max="13573" width="8.5703125" style="4" customWidth="1"/>
    <col min="13574" max="13574" width="17" style="4" bestFit="1" customWidth="1"/>
    <col min="13575" max="13575" width="16.7109375" style="4" bestFit="1" customWidth="1"/>
    <col min="13576" max="13576" width="18" style="4" bestFit="1" customWidth="1"/>
    <col min="13577" max="13577" width="17.7109375" style="4" bestFit="1" customWidth="1"/>
    <col min="13578" max="13578" width="15.7109375" style="4" customWidth="1"/>
    <col min="13579" max="13579" width="16.28515625" style="4" customWidth="1"/>
    <col min="13580" max="13580" width="15.140625" style="4" customWidth="1"/>
    <col min="13581" max="13581" width="14.28515625" style="4" customWidth="1"/>
    <col min="13582" max="13582" width="14.5703125" style="4" bestFit="1" customWidth="1"/>
    <col min="13583" max="13824" width="11.42578125" style="4"/>
    <col min="13825" max="13825" width="2.5703125" style="4" customWidth="1"/>
    <col min="13826" max="13826" width="22.42578125" style="4" customWidth="1"/>
    <col min="13827" max="13827" width="12.140625" style="4" bestFit="1" customWidth="1"/>
    <col min="13828" max="13828" width="8.140625" style="4" customWidth="1"/>
    <col min="13829" max="13829" width="8.5703125" style="4" customWidth="1"/>
    <col min="13830" max="13830" width="17" style="4" bestFit="1" customWidth="1"/>
    <col min="13831" max="13831" width="16.7109375" style="4" bestFit="1" customWidth="1"/>
    <col min="13832" max="13832" width="18" style="4" bestFit="1" customWidth="1"/>
    <col min="13833" max="13833" width="17.7109375" style="4" bestFit="1" customWidth="1"/>
    <col min="13834" max="13834" width="15.7109375" style="4" customWidth="1"/>
    <col min="13835" max="13835" width="16.28515625" style="4" customWidth="1"/>
    <col min="13836" max="13836" width="15.140625" style="4" customWidth="1"/>
    <col min="13837" max="13837" width="14.28515625" style="4" customWidth="1"/>
    <col min="13838" max="13838" width="14.5703125" style="4" bestFit="1" customWidth="1"/>
    <col min="13839" max="14080" width="11.42578125" style="4"/>
    <col min="14081" max="14081" width="2.5703125" style="4" customWidth="1"/>
    <col min="14082" max="14082" width="22.42578125" style="4" customWidth="1"/>
    <col min="14083" max="14083" width="12.140625" style="4" bestFit="1" customWidth="1"/>
    <col min="14084" max="14084" width="8.140625" style="4" customWidth="1"/>
    <col min="14085" max="14085" width="8.5703125" style="4" customWidth="1"/>
    <col min="14086" max="14086" width="17" style="4" bestFit="1" customWidth="1"/>
    <col min="14087" max="14087" width="16.7109375" style="4" bestFit="1" customWidth="1"/>
    <col min="14088" max="14088" width="18" style="4" bestFit="1" customWidth="1"/>
    <col min="14089" max="14089" width="17.7109375" style="4" bestFit="1" customWidth="1"/>
    <col min="14090" max="14090" width="15.7109375" style="4" customWidth="1"/>
    <col min="14091" max="14091" width="16.28515625" style="4" customWidth="1"/>
    <col min="14092" max="14092" width="15.140625" style="4" customWidth="1"/>
    <col min="14093" max="14093" width="14.28515625" style="4" customWidth="1"/>
    <col min="14094" max="14094" width="14.5703125" style="4" bestFit="1" customWidth="1"/>
    <col min="14095" max="14336" width="11.42578125" style="4"/>
    <col min="14337" max="14337" width="2.5703125" style="4" customWidth="1"/>
    <col min="14338" max="14338" width="22.42578125" style="4" customWidth="1"/>
    <col min="14339" max="14339" width="12.140625" style="4" bestFit="1" customWidth="1"/>
    <col min="14340" max="14340" width="8.140625" style="4" customWidth="1"/>
    <col min="14341" max="14341" width="8.5703125" style="4" customWidth="1"/>
    <col min="14342" max="14342" width="17" style="4" bestFit="1" customWidth="1"/>
    <col min="14343" max="14343" width="16.7109375" style="4" bestFit="1" customWidth="1"/>
    <col min="14344" max="14344" width="18" style="4" bestFit="1" customWidth="1"/>
    <col min="14345" max="14345" width="17.7109375" style="4" bestFit="1" customWidth="1"/>
    <col min="14346" max="14346" width="15.7109375" style="4" customWidth="1"/>
    <col min="14347" max="14347" width="16.28515625" style="4" customWidth="1"/>
    <col min="14348" max="14348" width="15.140625" style="4" customWidth="1"/>
    <col min="14349" max="14349" width="14.28515625" style="4" customWidth="1"/>
    <col min="14350" max="14350" width="14.5703125" style="4" bestFit="1" customWidth="1"/>
    <col min="14351" max="14592" width="11.42578125" style="4"/>
    <col min="14593" max="14593" width="2.5703125" style="4" customWidth="1"/>
    <col min="14594" max="14594" width="22.42578125" style="4" customWidth="1"/>
    <col min="14595" max="14595" width="12.140625" style="4" bestFit="1" customWidth="1"/>
    <col min="14596" max="14596" width="8.140625" style="4" customWidth="1"/>
    <col min="14597" max="14597" width="8.5703125" style="4" customWidth="1"/>
    <col min="14598" max="14598" width="17" style="4" bestFit="1" customWidth="1"/>
    <col min="14599" max="14599" width="16.7109375" style="4" bestFit="1" customWidth="1"/>
    <col min="14600" max="14600" width="18" style="4" bestFit="1" customWidth="1"/>
    <col min="14601" max="14601" width="17.7109375" style="4" bestFit="1" customWidth="1"/>
    <col min="14602" max="14602" width="15.7109375" style="4" customWidth="1"/>
    <col min="14603" max="14603" width="16.28515625" style="4" customWidth="1"/>
    <col min="14604" max="14604" width="15.140625" style="4" customWidth="1"/>
    <col min="14605" max="14605" width="14.28515625" style="4" customWidth="1"/>
    <col min="14606" max="14606" width="14.5703125" style="4" bestFit="1" customWidth="1"/>
    <col min="14607" max="14848" width="11.42578125" style="4"/>
    <col min="14849" max="14849" width="2.5703125" style="4" customWidth="1"/>
    <col min="14850" max="14850" width="22.42578125" style="4" customWidth="1"/>
    <col min="14851" max="14851" width="12.140625" style="4" bestFit="1" customWidth="1"/>
    <col min="14852" max="14852" width="8.140625" style="4" customWidth="1"/>
    <col min="14853" max="14853" width="8.5703125" style="4" customWidth="1"/>
    <col min="14854" max="14854" width="17" style="4" bestFit="1" customWidth="1"/>
    <col min="14855" max="14855" width="16.7109375" style="4" bestFit="1" customWidth="1"/>
    <col min="14856" max="14856" width="18" style="4" bestFit="1" customWidth="1"/>
    <col min="14857" max="14857" width="17.7109375" style="4" bestFit="1" customWidth="1"/>
    <col min="14858" max="14858" width="15.7109375" style="4" customWidth="1"/>
    <col min="14859" max="14859" width="16.28515625" style="4" customWidth="1"/>
    <col min="14860" max="14860" width="15.140625" style="4" customWidth="1"/>
    <col min="14861" max="14861" width="14.28515625" style="4" customWidth="1"/>
    <col min="14862" max="14862" width="14.5703125" style="4" bestFit="1" customWidth="1"/>
    <col min="14863" max="15104" width="11.42578125" style="4"/>
    <col min="15105" max="15105" width="2.5703125" style="4" customWidth="1"/>
    <col min="15106" max="15106" width="22.42578125" style="4" customWidth="1"/>
    <col min="15107" max="15107" width="12.140625" style="4" bestFit="1" customWidth="1"/>
    <col min="15108" max="15108" width="8.140625" style="4" customWidth="1"/>
    <col min="15109" max="15109" width="8.5703125" style="4" customWidth="1"/>
    <col min="15110" max="15110" width="17" style="4" bestFit="1" customWidth="1"/>
    <col min="15111" max="15111" width="16.7109375" style="4" bestFit="1" customWidth="1"/>
    <col min="15112" max="15112" width="18" style="4" bestFit="1" customWidth="1"/>
    <col min="15113" max="15113" width="17.7109375" style="4" bestFit="1" customWidth="1"/>
    <col min="15114" max="15114" width="15.7109375" style="4" customWidth="1"/>
    <col min="15115" max="15115" width="16.28515625" style="4" customWidth="1"/>
    <col min="15116" max="15116" width="15.140625" style="4" customWidth="1"/>
    <col min="15117" max="15117" width="14.28515625" style="4" customWidth="1"/>
    <col min="15118" max="15118" width="14.5703125" style="4" bestFit="1" customWidth="1"/>
    <col min="15119" max="15360" width="11.42578125" style="4"/>
    <col min="15361" max="15361" width="2.5703125" style="4" customWidth="1"/>
    <col min="15362" max="15362" width="22.42578125" style="4" customWidth="1"/>
    <col min="15363" max="15363" width="12.140625" style="4" bestFit="1" customWidth="1"/>
    <col min="15364" max="15364" width="8.140625" style="4" customWidth="1"/>
    <col min="15365" max="15365" width="8.5703125" style="4" customWidth="1"/>
    <col min="15366" max="15366" width="17" style="4" bestFit="1" customWidth="1"/>
    <col min="15367" max="15367" width="16.7109375" style="4" bestFit="1" customWidth="1"/>
    <col min="15368" max="15368" width="18" style="4" bestFit="1" customWidth="1"/>
    <col min="15369" max="15369" width="17.7109375" style="4" bestFit="1" customWidth="1"/>
    <col min="15370" max="15370" width="15.7109375" style="4" customWidth="1"/>
    <col min="15371" max="15371" width="16.28515625" style="4" customWidth="1"/>
    <col min="15372" max="15372" width="15.140625" style="4" customWidth="1"/>
    <col min="15373" max="15373" width="14.28515625" style="4" customWidth="1"/>
    <col min="15374" max="15374" width="14.5703125" style="4" bestFit="1" customWidth="1"/>
    <col min="15375" max="15616" width="11.42578125" style="4"/>
    <col min="15617" max="15617" width="2.5703125" style="4" customWidth="1"/>
    <col min="15618" max="15618" width="22.42578125" style="4" customWidth="1"/>
    <col min="15619" max="15619" width="12.140625" style="4" bestFit="1" customWidth="1"/>
    <col min="15620" max="15620" width="8.140625" style="4" customWidth="1"/>
    <col min="15621" max="15621" width="8.5703125" style="4" customWidth="1"/>
    <col min="15622" max="15622" width="17" style="4" bestFit="1" customWidth="1"/>
    <col min="15623" max="15623" width="16.7109375" style="4" bestFit="1" customWidth="1"/>
    <col min="15624" max="15624" width="18" style="4" bestFit="1" customWidth="1"/>
    <col min="15625" max="15625" width="17.7109375" style="4" bestFit="1" customWidth="1"/>
    <col min="15626" max="15626" width="15.7109375" style="4" customWidth="1"/>
    <col min="15627" max="15627" width="16.28515625" style="4" customWidth="1"/>
    <col min="15628" max="15628" width="15.140625" style="4" customWidth="1"/>
    <col min="15629" max="15629" width="14.28515625" style="4" customWidth="1"/>
    <col min="15630" max="15630" width="14.5703125" style="4" bestFit="1" customWidth="1"/>
    <col min="15631" max="15872" width="11.42578125" style="4"/>
    <col min="15873" max="15873" width="2.5703125" style="4" customWidth="1"/>
    <col min="15874" max="15874" width="22.42578125" style="4" customWidth="1"/>
    <col min="15875" max="15875" width="12.140625" style="4" bestFit="1" customWidth="1"/>
    <col min="15876" max="15876" width="8.140625" style="4" customWidth="1"/>
    <col min="15877" max="15877" width="8.5703125" style="4" customWidth="1"/>
    <col min="15878" max="15878" width="17" style="4" bestFit="1" customWidth="1"/>
    <col min="15879" max="15879" width="16.7109375" style="4" bestFit="1" customWidth="1"/>
    <col min="15880" max="15880" width="18" style="4" bestFit="1" customWidth="1"/>
    <col min="15881" max="15881" width="17.7109375" style="4" bestFit="1" customWidth="1"/>
    <col min="15882" max="15882" width="15.7109375" style="4" customWidth="1"/>
    <col min="15883" max="15883" width="16.28515625" style="4" customWidth="1"/>
    <col min="15884" max="15884" width="15.140625" style="4" customWidth="1"/>
    <col min="15885" max="15885" width="14.28515625" style="4" customWidth="1"/>
    <col min="15886" max="15886" width="14.5703125" style="4" bestFit="1" customWidth="1"/>
    <col min="15887" max="16128" width="11.42578125" style="4"/>
    <col min="16129" max="16129" width="2.5703125" style="4" customWidth="1"/>
    <col min="16130" max="16130" width="22.42578125" style="4" customWidth="1"/>
    <col min="16131" max="16131" width="12.140625" style="4" bestFit="1" customWidth="1"/>
    <col min="16132" max="16132" width="8.140625" style="4" customWidth="1"/>
    <col min="16133" max="16133" width="8.5703125" style="4" customWidth="1"/>
    <col min="16134" max="16134" width="17" style="4" bestFit="1" customWidth="1"/>
    <col min="16135" max="16135" width="16.7109375" style="4" bestFit="1" customWidth="1"/>
    <col min="16136" max="16136" width="18" style="4" bestFit="1" customWidth="1"/>
    <col min="16137" max="16137" width="17.7109375" style="4" bestFit="1" customWidth="1"/>
    <col min="16138" max="16138" width="15.7109375" style="4" customWidth="1"/>
    <col min="16139" max="16139" width="16.28515625" style="4" customWidth="1"/>
    <col min="16140" max="16140" width="15.140625" style="4" customWidth="1"/>
    <col min="16141" max="16141" width="14.28515625" style="4" customWidth="1"/>
    <col min="16142" max="16142" width="14.5703125" style="4" bestFit="1" customWidth="1"/>
    <col min="16143" max="16384" width="11.42578125" style="4"/>
  </cols>
  <sheetData>
    <row r="1" spans="1:14" x14ac:dyDescent="0.2">
      <c r="A1" s="1" t="s">
        <v>0</v>
      </c>
      <c r="B1" s="1"/>
      <c r="C1" s="2"/>
      <c r="D1" s="2"/>
      <c r="E1" s="3"/>
    </row>
    <row r="2" spans="1:14" x14ac:dyDescent="0.2">
      <c r="A2" s="5" t="s">
        <v>1</v>
      </c>
      <c r="B2" s="5"/>
      <c r="C2" s="2"/>
      <c r="D2" s="2"/>
    </row>
    <row r="3" spans="1:14" x14ac:dyDescent="0.2">
      <c r="A3" s="6" t="s">
        <v>2</v>
      </c>
      <c r="B3" s="5"/>
      <c r="C3" s="2"/>
      <c r="D3" s="2"/>
      <c r="M3" s="7"/>
    </row>
    <row r="4" spans="1:14" ht="13.5" customHeight="1" x14ac:dyDescent="0.2">
      <c r="A4" s="8" t="s">
        <v>3</v>
      </c>
      <c r="B4" s="8"/>
      <c r="C4" s="9" t="s">
        <v>4</v>
      </c>
      <c r="D4" s="77" t="s">
        <v>5</v>
      </c>
      <c r="E4" s="77"/>
      <c r="F4" s="9" t="s">
        <v>6</v>
      </c>
      <c r="G4" s="10" t="s">
        <v>7</v>
      </c>
      <c r="H4" s="10" t="s">
        <v>8</v>
      </c>
      <c r="I4" s="9" t="s">
        <v>9</v>
      </c>
      <c r="J4" s="9" t="s">
        <v>10</v>
      </c>
      <c r="K4" s="9" t="s">
        <v>10</v>
      </c>
      <c r="L4" s="9" t="s">
        <v>10</v>
      </c>
      <c r="M4" s="9" t="s">
        <v>10</v>
      </c>
      <c r="N4" s="3"/>
    </row>
    <row r="5" spans="1:14" x14ac:dyDescent="0.2">
      <c r="C5" s="11" t="s">
        <v>11</v>
      </c>
      <c r="D5" s="12" t="s">
        <v>12</v>
      </c>
      <c r="E5" s="12" t="s">
        <v>13</v>
      </c>
      <c r="F5" s="11" t="s">
        <v>14</v>
      </c>
      <c r="G5" s="11" t="s">
        <v>15</v>
      </c>
      <c r="H5" s="12" t="s">
        <v>16</v>
      </c>
      <c r="I5" s="12" t="s">
        <v>17</v>
      </c>
      <c r="J5" s="12" t="s">
        <v>18</v>
      </c>
      <c r="K5" s="12" t="s">
        <v>19</v>
      </c>
      <c r="L5" s="13" t="s">
        <v>20</v>
      </c>
      <c r="M5" s="14" t="s">
        <v>21</v>
      </c>
      <c r="N5" s="3"/>
    </row>
    <row r="6" spans="1:14" x14ac:dyDescent="0.2">
      <c r="A6" s="7"/>
      <c r="B6" s="7"/>
      <c r="C6" s="7"/>
      <c r="D6" s="7"/>
      <c r="E6" s="7"/>
      <c r="F6" s="15" t="s">
        <v>22</v>
      </c>
      <c r="G6" s="16" t="s">
        <v>11</v>
      </c>
      <c r="H6" s="15" t="s">
        <v>22</v>
      </c>
      <c r="I6" s="17"/>
      <c r="J6" s="7"/>
      <c r="K6" s="7"/>
      <c r="L6" s="7"/>
      <c r="M6" s="7"/>
    </row>
    <row r="7" spans="1:14" x14ac:dyDescent="0.2">
      <c r="F7" s="11"/>
      <c r="G7" s="18"/>
      <c r="H7" s="11"/>
      <c r="I7" s="12"/>
    </row>
    <row r="8" spans="1:14" x14ac:dyDescent="0.2">
      <c r="A8" s="78" t="s">
        <v>23</v>
      </c>
      <c r="B8" s="78"/>
      <c r="C8" s="4">
        <v>1653567</v>
      </c>
      <c r="D8" s="19">
        <v>0.27</v>
      </c>
      <c r="E8" s="19">
        <v>0.19</v>
      </c>
      <c r="F8" s="4">
        <v>1826108</v>
      </c>
      <c r="G8" s="4">
        <f t="shared" ref="G8:G33" si="0">+J8+K8+L8+M8</f>
        <v>2047208</v>
      </c>
      <c r="H8" s="20">
        <f t="shared" ref="H8:H34" si="1">G8-F8</f>
        <v>221100</v>
      </c>
      <c r="I8" s="4">
        <v>0</v>
      </c>
      <c r="J8" s="4">
        <v>0</v>
      </c>
      <c r="K8" s="4">
        <v>172541</v>
      </c>
      <c r="L8" s="4">
        <v>0</v>
      </c>
      <c r="M8" s="4">
        <v>1874667</v>
      </c>
    </row>
    <row r="9" spans="1:14" x14ac:dyDescent="0.2">
      <c r="A9" s="78" t="s">
        <v>24</v>
      </c>
      <c r="B9" s="78"/>
      <c r="C9" s="4">
        <v>1653567</v>
      </c>
      <c r="D9" s="19">
        <v>0.35</v>
      </c>
      <c r="E9" s="19">
        <v>0.32</v>
      </c>
      <c r="F9" s="4">
        <v>1703772</v>
      </c>
      <c r="G9" s="4">
        <f t="shared" si="0"/>
        <v>2062232</v>
      </c>
      <c r="H9" s="20">
        <f>G9-F9</f>
        <v>358460</v>
      </c>
      <c r="I9" s="4">
        <v>120871</v>
      </c>
      <c r="J9" s="4">
        <v>0</v>
      </c>
      <c r="K9" s="4">
        <f>50205+0</f>
        <v>50205</v>
      </c>
      <c r="L9" s="4">
        <v>0</v>
      </c>
      <c r="M9" s="4">
        <v>2012027</v>
      </c>
    </row>
    <row r="10" spans="1:14" s="20" customFormat="1" x14ac:dyDescent="0.2">
      <c r="A10" s="21" t="s">
        <v>25</v>
      </c>
      <c r="B10" s="21"/>
      <c r="C10" s="4">
        <v>4818214</v>
      </c>
      <c r="D10" s="19">
        <v>2.27</v>
      </c>
      <c r="E10" s="19">
        <v>0.53</v>
      </c>
      <c r="F10" s="4">
        <v>21073320</v>
      </c>
      <c r="G10" s="20">
        <f t="shared" si="0"/>
        <v>25035158</v>
      </c>
      <c r="H10" s="20">
        <f t="shared" si="1"/>
        <v>3961838</v>
      </c>
      <c r="I10" s="4">
        <v>1511923</v>
      </c>
      <c r="J10" s="4">
        <v>0</v>
      </c>
      <c r="K10" s="4">
        <f>2148248+13671547+10235+462454</f>
        <v>16292484</v>
      </c>
      <c r="L10" s="4">
        <v>0</v>
      </c>
      <c r="M10" s="4">
        <v>8742674</v>
      </c>
      <c r="N10" s="4"/>
    </row>
    <row r="11" spans="1:14" x14ac:dyDescent="0.2">
      <c r="A11" s="21" t="s">
        <v>26</v>
      </c>
      <c r="B11" s="21"/>
      <c r="C11" s="4">
        <v>8058758</v>
      </c>
      <c r="D11" s="19">
        <v>6.72</v>
      </c>
      <c r="E11" s="19">
        <v>0.18</v>
      </c>
      <c r="F11" s="4">
        <v>130734783</v>
      </c>
      <c r="G11" s="20">
        <f t="shared" si="0"/>
        <v>140484143</v>
      </c>
      <c r="H11" s="20">
        <f>G11-F11</f>
        <v>9749360</v>
      </c>
      <c r="I11" s="4">
        <v>1936024</v>
      </c>
      <c r="J11" s="4">
        <v>116965218</v>
      </c>
      <c r="K11" s="4">
        <f>803633+4907174</f>
        <v>5710807</v>
      </c>
      <c r="L11" s="4">
        <v>0</v>
      </c>
      <c r="M11" s="4">
        <v>17808118</v>
      </c>
    </row>
    <row r="12" spans="1:14" x14ac:dyDescent="0.2">
      <c r="A12" s="21" t="s">
        <v>27</v>
      </c>
      <c r="B12" s="21"/>
      <c r="C12" s="4">
        <v>82262722</v>
      </c>
      <c r="D12" s="19">
        <v>7.63</v>
      </c>
      <c r="E12" s="19">
        <v>0.47</v>
      </c>
      <c r="F12" s="4">
        <v>1333660057</v>
      </c>
      <c r="G12" s="20">
        <f t="shared" si="0"/>
        <v>1408050613</v>
      </c>
      <c r="H12" s="20">
        <f>G12-F12</f>
        <v>74390556</v>
      </c>
      <c r="I12" s="4">
        <v>40814487</v>
      </c>
      <c r="J12" s="4">
        <v>1205184609</v>
      </c>
      <c r="K12" s="4">
        <f>3564145+31058446+8265+12331365</f>
        <v>46962221</v>
      </c>
      <c r="L12" s="4">
        <v>49</v>
      </c>
      <c r="M12" s="4">
        <v>155903734</v>
      </c>
    </row>
    <row r="13" spans="1:14" x14ac:dyDescent="0.2">
      <c r="A13" s="79" t="s">
        <v>28</v>
      </c>
      <c r="B13" s="80"/>
      <c r="C13" s="4">
        <v>5080585</v>
      </c>
      <c r="D13" s="19">
        <v>3.61</v>
      </c>
      <c r="E13" s="19">
        <v>0.41</v>
      </c>
      <c r="F13" s="4">
        <v>53848980</v>
      </c>
      <c r="G13" s="4">
        <f t="shared" si="0"/>
        <v>65159806</v>
      </c>
      <c r="H13" s="20">
        <f t="shared" si="1"/>
        <v>11310826</v>
      </c>
      <c r="I13" s="4">
        <v>335394</v>
      </c>
      <c r="J13" s="4">
        <v>26407640</v>
      </c>
      <c r="K13" s="4">
        <f>9387542+603614+9992115+2608050</f>
        <v>22591321</v>
      </c>
      <c r="L13" s="4">
        <v>0</v>
      </c>
      <c r="M13" s="4">
        <v>16160845</v>
      </c>
    </row>
    <row r="14" spans="1:14" s="20" customFormat="1" x14ac:dyDescent="0.2">
      <c r="A14" s="21" t="s">
        <v>29</v>
      </c>
      <c r="B14" s="6"/>
      <c r="C14" s="4">
        <v>11606190</v>
      </c>
      <c r="D14" s="19">
        <v>2.2400000000000002</v>
      </c>
      <c r="E14" s="19">
        <v>0.72</v>
      </c>
      <c r="F14" s="4">
        <v>36065267</v>
      </c>
      <c r="G14" s="20">
        <f t="shared" si="0"/>
        <v>40577569</v>
      </c>
      <c r="H14" s="20">
        <f t="shared" si="1"/>
        <v>4512302</v>
      </c>
      <c r="I14" s="4">
        <v>335976</v>
      </c>
      <c r="J14" s="4">
        <v>0</v>
      </c>
      <c r="K14" s="4">
        <f>2560765+21898312</f>
        <v>24459077</v>
      </c>
      <c r="L14" s="4">
        <v>0</v>
      </c>
      <c r="M14" s="4">
        <v>16118492</v>
      </c>
    </row>
    <row r="15" spans="1:14" x14ac:dyDescent="0.2">
      <c r="A15" s="21" t="s">
        <v>30</v>
      </c>
      <c r="B15" s="6"/>
      <c r="C15" s="4">
        <v>40767114</v>
      </c>
      <c r="D15" s="19">
        <v>8.65</v>
      </c>
      <c r="E15" s="19">
        <v>0.39</v>
      </c>
      <c r="F15" s="4">
        <v>684982033</v>
      </c>
      <c r="G15" s="4">
        <f t="shared" si="0"/>
        <v>715975960</v>
      </c>
      <c r="H15" s="20">
        <f t="shared" si="1"/>
        <v>30993927</v>
      </c>
      <c r="I15" s="4">
        <v>4257829</v>
      </c>
      <c r="J15" s="4">
        <v>554876190</v>
      </c>
      <c r="K15" s="4">
        <f>10257545+29832258+6463392+39607115</f>
        <v>86160310</v>
      </c>
      <c r="L15" s="4">
        <v>3268836</v>
      </c>
      <c r="M15" s="4">
        <v>71670624</v>
      </c>
    </row>
    <row r="16" spans="1:14" s="23" customFormat="1" x14ac:dyDescent="0.2">
      <c r="A16" s="21" t="s">
        <v>31</v>
      </c>
      <c r="B16" s="21"/>
      <c r="C16" s="20">
        <v>6351882</v>
      </c>
      <c r="D16" s="22">
        <v>4.43</v>
      </c>
      <c r="E16" s="22">
        <v>0.08</v>
      </c>
      <c r="F16" s="20">
        <v>92971365</v>
      </c>
      <c r="G16" s="20">
        <f t="shared" si="0"/>
        <v>106399682</v>
      </c>
      <c r="H16" s="20">
        <f t="shared" si="1"/>
        <v>13428317</v>
      </c>
      <c r="I16" s="20">
        <v>147671</v>
      </c>
      <c r="J16" s="20">
        <v>83685645</v>
      </c>
      <c r="K16" s="20">
        <f>1325626+754260+990222</f>
        <v>3070108</v>
      </c>
      <c r="L16" s="20">
        <v>0</v>
      </c>
      <c r="M16" s="20">
        <v>19643929</v>
      </c>
      <c r="N16" s="20"/>
    </row>
    <row r="17" spans="1:14" s="23" customFormat="1" x14ac:dyDescent="0.2">
      <c r="A17" s="21" t="s">
        <v>32</v>
      </c>
      <c r="B17" s="21"/>
      <c r="C17" s="20">
        <v>1653567</v>
      </c>
      <c r="D17" s="22">
        <v>0.23</v>
      </c>
      <c r="E17" s="22">
        <v>0.08</v>
      </c>
      <c r="F17" s="20">
        <v>1959849</v>
      </c>
      <c r="G17" s="4">
        <f t="shared" si="0"/>
        <v>2221708</v>
      </c>
      <c r="H17" s="20">
        <f>G17-F17</f>
        <v>261859</v>
      </c>
      <c r="I17" s="20">
        <v>138665</v>
      </c>
      <c r="J17" s="20">
        <v>0</v>
      </c>
      <c r="K17" s="20">
        <f>142136+164146</f>
        <v>306282</v>
      </c>
      <c r="L17" s="20">
        <v>0</v>
      </c>
      <c r="M17" s="20">
        <v>1915426</v>
      </c>
      <c r="N17" s="4"/>
    </row>
    <row r="18" spans="1:14" x14ac:dyDescent="0.2">
      <c r="A18" s="21" t="s">
        <v>33</v>
      </c>
      <c r="B18" s="6"/>
      <c r="C18" s="4">
        <v>16838418</v>
      </c>
      <c r="D18" s="19">
        <v>5.1100000000000003</v>
      </c>
      <c r="E18" s="19">
        <v>0.2</v>
      </c>
      <c r="F18" s="4">
        <v>291987386</v>
      </c>
      <c r="G18" s="4">
        <f t="shared" si="0"/>
        <v>331557654</v>
      </c>
      <c r="H18" s="20">
        <f t="shared" si="1"/>
        <v>39570268</v>
      </c>
      <c r="I18" s="4">
        <v>661851</v>
      </c>
      <c r="J18" s="4">
        <v>272851098</v>
      </c>
      <c r="K18" s="4">
        <f>87181+2210689</f>
        <v>2297870</v>
      </c>
      <c r="L18" s="4">
        <v>0</v>
      </c>
      <c r="M18" s="4">
        <v>56408686</v>
      </c>
    </row>
    <row r="19" spans="1:14" x14ac:dyDescent="0.2">
      <c r="A19" s="21" t="s">
        <v>34</v>
      </c>
      <c r="B19" s="21"/>
      <c r="C19" s="4">
        <v>123058144</v>
      </c>
      <c r="D19" s="19">
        <v>6.19</v>
      </c>
      <c r="E19" s="19">
        <v>0.44</v>
      </c>
      <c r="F19" s="4">
        <v>1828967265</v>
      </c>
      <c r="G19" s="4">
        <f t="shared" si="0"/>
        <v>1962922175</v>
      </c>
      <c r="H19" s="20">
        <f t="shared" si="1"/>
        <v>133954910</v>
      </c>
      <c r="I19" s="4">
        <v>55269623</v>
      </c>
      <c r="J19" s="4">
        <v>1562267636</v>
      </c>
      <c r="K19" s="4">
        <f>2057084+44742366+56617210+15923255</f>
        <v>119339915</v>
      </c>
      <c r="L19" s="4">
        <v>482643</v>
      </c>
      <c r="M19" s="4">
        <v>280831981</v>
      </c>
    </row>
    <row r="20" spans="1:14" x14ac:dyDescent="0.2">
      <c r="A20" s="21" t="s">
        <v>35</v>
      </c>
      <c r="B20" s="21"/>
      <c r="C20" s="4">
        <v>22407450</v>
      </c>
      <c r="D20" s="19">
        <v>5.85</v>
      </c>
      <c r="E20" s="19">
        <v>0.17</v>
      </c>
      <c r="F20" s="4">
        <v>327303616</v>
      </c>
      <c r="G20" s="4">
        <f t="shared" si="0"/>
        <v>352990252</v>
      </c>
      <c r="H20" s="20">
        <f t="shared" si="1"/>
        <v>25686636</v>
      </c>
      <c r="I20" s="4">
        <v>7604065</v>
      </c>
      <c r="J20" s="4">
        <v>269154350</v>
      </c>
      <c r="K20" s="4">
        <f>2610572+12388214+1503735+12639238+0</f>
        <v>29141759</v>
      </c>
      <c r="L20" s="4">
        <v>390743</v>
      </c>
      <c r="M20" s="4">
        <v>54303400</v>
      </c>
    </row>
    <row r="21" spans="1:14" x14ac:dyDescent="0.2">
      <c r="A21" s="21" t="s">
        <v>36</v>
      </c>
      <c r="B21" s="21"/>
      <c r="C21" s="4">
        <v>24457935</v>
      </c>
      <c r="D21" s="19">
        <v>10.98</v>
      </c>
      <c r="E21" s="19">
        <v>0.4</v>
      </c>
      <c r="F21" s="4">
        <v>432267978</v>
      </c>
      <c r="G21" s="4">
        <f t="shared" si="0"/>
        <v>441817745</v>
      </c>
      <c r="H21" s="20">
        <f t="shared" si="1"/>
        <v>9549767</v>
      </c>
      <c r="I21" s="4">
        <v>4969669</v>
      </c>
      <c r="J21" s="4">
        <v>328818380</v>
      </c>
      <c r="K21" s="4">
        <f>2763988+15062630+30360922+30430534</f>
        <v>78618074</v>
      </c>
      <c r="L21" s="4">
        <v>314527</v>
      </c>
      <c r="M21" s="4">
        <v>34066764</v>
      </c>
    </row>
    <row r="22" spans="1:14" x14ac:dyDescent="0.2">
      <c r="A22" s="21" t="s">
        <v>37</v>
      </c>
      <c r="B22" s="21"/>
      <c r="C22" s="4">
        <v>1653567</v>
      </c>
      <c r="D22" s="19">
        <v>0.62</v>
      </c>
      <c r="E22" s="19">
        <v>0.04</v>
      </c>
      <c r="F22" s="4">
        <v>3366881</v>
      </c>
      <c r="G22" s="4">
        <f t="shared" si="0"/>
        <v>4063481</v>
      </c>
      <c r="H22" s="20">
        <f t="shared" si="1"/>
        <v>696600</v>
      </c>
      <c r="I22" s="4">
        <v>571579</v>
      </c>
      <c r="J22" s="4">
        <v>0</v>
      </c>
      <c r="K22" s="4">
        <f>372978+1340336</f>
        <v>1713314</v>
      </c>
      <c r="L22" s="4">
        <v>0</v>
      </c>
      <c r="M22" s="4">
        <v>2350167</v>
      </c>
    </row>
    <row r="23" spans="1:14" s="2" customFormat="1" x14ac:dyDescent="0.2">
      <c r="A23" s="21" t="s">
        <v>38</v>
      </c>
      <c r="B23" s="21"/>
      <c r="C23" s="4">
        <v>94719531</v>
      </c>
      <c r="D23" s="19">
        <v>8.1</v>
      </c>
      <c r="E23" s="19">
        <v>0.11</v>
      </c>
      <c r="F23" s="4">
        <v>1607506410</v>
      </c>
      <c r="G23" s="20">
        <f t="shared" si="0"/>
        <v>1677106506</v>
      </c>
      <c r="H23" s="20">
        <f t="shared" si="1"/>
        <v>69600096</v>
      </c>
      <c r="I23" s="4">
        <v>10650700</v>
      </c>
      <c r="J23" s="4">
        <v>1374660506</v>
      </c>
      <c r="K23" s="4">
        <f>4703009+57259531+38052834+38054842</f>
        <v>138070216</v>
      </c>
      <c r="L23" s="4">
        <v>433984</v>
      </c>
      <c r="M23" s="4">
        <v>163941800</v>
      </c>
      <c r="N23" s="4"/>
    </row>
    <row r="24" spans="1:14" s="2" customFormat="1" x14ac:dyDescent="0.2">
      <c r="A24" s="21" t="s">
        <v>39</v>
      </c>
      <c r="B24" s="21"/>
      <c r="C24" s="4">
        <v>14161123</v>
      </c>
      <c r="D24" s="19">
        <v>2.9</v>
      </c>
      <c r="E24" s="19">
        <v>0.37</v>
      </c>
      <c r="F24" s="4">
        <v>153433461</v>
      </c>
      <c r="G24" s="20">
        <f t="shared" si="0"/>
        <v>173247657</v>
      </c>
      <c r="H24" s="20">
        <f>G24-F24</f>
        <v>19814196</v>
      </c>
      <c r="I24" s="4">
        <v>8384712</v>
      </c>
      <c r="J24" s="4">
        <v>31033645</v>
      </c>
      <c r="K24" s="4">
        <f>6154491+51498522+1996189+49301830</f>
        <v>108951032</v>
      </c>
      <c r="L24" s="4">
        <v>0</v>
      </c>
      <c r="M24" s="4">
        <v>33262980</v>
      </c>
      <c r="N24" s="4"/>
    </row>
    <row r="25" spans="1:14" s="20" customFormat="1" x14ac:dyDescent="0.2">
      <c r="A25" s="21" t="s">
        <v>40</v>
      </c>
      <c r="B25" s="21"/>
      <c r="C25" s="4">
        <v>2048703</v>
      </c>
      <c r="D25" s="19">
        <v>10.23</v>
      </c>
      <c r="E25" s="19">
        <v>0.61</v>
      </c>
      <c r="F25" s="4">
        <v>29054843</v>
      </c>
      <c r="G25" s="20">
        <f t="shared" si="0"/>
        <v>30497541</v>
      </c>
      <c r="H25" s="20">
        <f t="shared" ref="H25:H32" si="2">G25-F25</f>
        <v>1442698</v>
      </c>
      <c r="I25" s="4">
        <v>66683</v>
      </c>
      <c r="J25" s="4">
        <v>25881605</v>
      </c>
      <c r="K25" s="4">
        <f>125978+682581+347557</f>
        <v>1156116</v>
      </c>
      <c r="L25" s="4">
        <v>0</v>
      </c>
      <c r="M25" s="4">
        <v>3459820</v>
      </c>
    </row>
    <row r="26" spans="1:14" s="20" customFormat="1" x14ac:dyDescent="0.2">
      <c r="A26" s="21" t="s">
        <v>41</v>
      </c>
      <c r="B26" s="21"/>
      <c r="C26" s="4">
        <v>78592106</v>
      </c>
      <c r="D26" s="19">
        <v>10.31</v>
      </c>
      <c r="E26" s="19">
        <v>0.23</v>
      </c>
      <c r="F26" s="4">
        <v>1261283302</v>
      </c>
      <c r="G26" s="20">
        <f t="shared" si="0"/>
        <v>1270180850</v>
      </c>
      <c r="H26" s="20">
        <f t="shared" si="2"/>
        <v>8897548</v>
      </c>
      <c r="I26" s="4">
        <v>5888936</v>
      </c>
      <c r="J26" s="4">
        <v>1109954191</v>
      </c>
      <c r="K26" s="4">
        <f>11011360+31882703+2929120+26577679</f>
        <v>72400862</v>
      </c>
      <c r="L26" s="4">
        <v>0</v>
      </c>
      <c r="M26" s="4">
        <v>87825797</v>
      </c>
    </row>
    <row r="27" spans="1:14" x14ac:dyDescent="0.2">
      <c r="A27" s="21" t="s">
        <v>42</v>
      </c>
      <c r="B27" s="21"/>
      <c r="C27" s="4">
        <v>19923693</v>
      </c>
      <c r="D27" s="19">
        <v>12.45</v>
      </c>
      <c r="E27" s="19">
        <v>0.09</v>
      </c>
      <c r="F27" s="4">
        <v>350988871</v>
      </c>
      <c r="G27" s="4">
        <f t="shared" si="0"/>
        <v>353570107</v>
      </c>
      <c r="H27" s="20">
        <f t="shared" si="2"/>
        <v>2581236</v>
      </c>
      <c r="I27" s="4">
        <v>433940</v>
      </c>
      <c r="J27" s="4">
        <v>326118493</v>
      </c>
      <c r="K27" s="4">
        <f>1000234+3879355+67095</f>
        <v>4946684</v>
      </c>
      <c r="L27" s="4">
        <v>0</v>
      </c>
      <c r="M27" s="4">
        <v>22504930</v>
      </c>
    </row>
    <row r="28" spans="1:14" s="20" customFormat="1" x14ac:dyDescent="0.2">
      <c r="A28" s="21" t="s">
        <v>43</v>
      </c>
      <c r="B28" s="6"/>
      <c r="C28" s="4">
        <v>37194198</v>
      </c>
      <c r="D28" s="19">
        <v>7.88</v>
      </c>
      <c r="E28" s="19">
        <v>0.21</v>
      </c>
      <c r="F28" s="4">
        <v>650186464</v>
      </c>
      <c r="G28" s="20">
        <f>+J28+K28+L28+M28</f>
        <v>666046009</v>
      </c>
      <c r="H28" s="20">
        <f>G28-F28</f>
        <v>15859545</v>
      </c>
      <c r="I28" s="4">
        <v>16221351</v>
      </c>
      <c r="J28" s="4">
        <v>591761122</v>
      </c>
      <c r="K28" s="4">
        <f>191139+4120997+19201135</f>
        <v>23513271</v>
      </c>
      <c r="L28" s="4">
        <v>464013</v>
      </c>
      <c r="M28" s="4">
        <v>50307603</v>
      </c>
    </row>
    <row r="29" spans="1:14" s="20" customFormat="1" x14ac:dyDescent="0.2">
      <c r="A29" s="21" t="s">
        <v>44</v>
      </c>
      <c r="B29" s="6"/>
      <c r="C29" s="4">
        <v>68110045</v>
      </c>
      <c r="D29" s="19">
        <v>14.86</v>
      </c>
      <c r="E29" s="19">
        <v>0.27</v>
      </c>
      <c r="F29" s="4">
        <v>1206084529</v>
      </c>
      <c r="G29" s="20">
        <f t="shared" si="0"/>
        <v>1213146260</v>
      </c>
      <c r="H29" s="20">
        <f t="shared" si="2"/>
        <v>7061731</v>
      </c>
      <c r="I29" s="4">
        <v>7111821</v>
      </c>
      <c r="J29" s="4">
        <v>1119411899</v>
      </c>
      <c r="K29" s="4">
        <f>931054+11592899+2634787+3735451</f>
        <v>18894191</v>
      </c>
      <c r="L29" s="4">
        <v>0</v>
      </c>
      <c r="M29" s="4">
        <v>74840170</v>
      </c>
    </row>
    <row r="30" spans="1:14" x14ac:dyDescent="0.2">
      <c r="A30" s="21" t="s">
        <v>45</v>
      </c>
      <c r="B30" s="21"/>
      <c r="C30" s="4">
        <v>15287366</v>
      </c>
      <c r="D30" s="19">
        <v>7.08</v>
      </c>
      <c r="E30" s="19">
        <v>0.23</v>
      </c>
      <c r="F30" s="4">
        <v>266954228</v>
      </c>
      <c r="G30" s="4">
        <f>+J30+K30+L30+M30</f>
        <v>268777374</v>
      </c>
      <c r="H30" s="20">
        <f>G30-F30</f>
        <v>1823146</v>
      </c>
      <c r="I30" s="4">
        <v>20273012</v>
      </c>
      <c r="J30" s="4">
        <v>249331110</v>
      </c>
      <c r="K30" s="4">
        <f>1922289+167596+277547</f>
        <v>2367432</v>
      </c>
      <c r="L30" s="4">
        <v>1562</v>
      </c>
      <c r="M30" s="4">
        <v>17077270</v>
      </c>
    </row>
    <row r="31" spans="1:14" s="20" customFormat="1" x14ac:dyDescent="0.2">
      <c r="A31" s="21" t="s">
        <v>46</v>
      </c>
      <c r="B31" s="21"/>
      <c r="C31" s="4">
        <v>10879599</v>
      </c>
      <c r="D31" s="19">
        <v>0.74</v>
      </c>
      <c r="E31" s="19">
        <v>0.17</v>
      </c>
      <c r="F31" s="4">
        <v>47601986</v>
      </c>
      <c r="G31" s="20">
        <f>+J31+K31+L31+M31</f>
        <v>64844308</v>
      </c>
      <c r="H31" s="20">
        <f>G31-F31</f>
        <v>17242322</v>
      </c>
      <c r="I31" s="4">
        <v>28553121</v>
      </c>
      <c r="J31" s="4">
        <v>0</v>
      </c>
      <c r="K31" s="4">
        <f>8990415+25860482+2400023</f>
        <v>37250920</v>
      </c>
      <c r="L31" s="4">
        <v>49205</v>
      </c>
      <c r="M31" s="4">
        <v>27544183</v>
      </c>
      <c r="N31" s="4"/>
    </row>
    <row r="32" spans="1:14" s="20" customFormat="1" x14ac:dyDescent="0.2">
      <c r="A32" s="21" t="s">
        <v>47</v>
      </c>
      <c r="B32" s="21"/>
      <c r="C32" s="4">
        <v>7278607</v>
      </c>
      <c r="D32" s="19">
        <v>5.69</v>
      </c>
      <c r="E32" s="19">
        <v>0.59</v>
      </c>
      <c r="F32" s="4">
        <v>74808022</v>
      </c>
      <c r="G32" s="4">
        <f t="shared" si="0"/>
        <v>75682832</v>
      </c>
      <c r="H32" s="20">
        <f t="shared" si="2"/>
        <v>874810</v>
      </c>
      <c r="I32" s="4">
        <v>774020</v>
      </c>
      <c r="J32" s="4">
        <v>36086438</v>
      </c>
      <c r="K32" s="4">
        <f>2297151+5352985+15955813+7531355</f>
        <v>31137304</v>
      </c>
      <c r="L32" s="4">
        <v>356227</v>
      </c>
      <c r="M32" s="4">
        <v>8102863</v>
      </c>
      <c r="N32" s="4"/>
    </row>
    <row r="33" spans="1:14" x14ac:dyDescent="0.2">
      <c r="A33" s="21" t="s">
        <v>48</v>
      </c>
      <c r="B33" s="6"/>
      <c r="C33" s="4">
        <v>28628770</v>
      </c>
      <c r="D33" s="19">
        <v>7.54</v>
      </c>
      <c r="E33" s="19">
        <v>0.09</v>
      </c>
      <c r="F33" s="4">
        <v>509294997</v>
      </c>
      <c r="G33" s="4">
        <f t="shared" si="0"/>
        <v>541850661</v>
      </c>
      <c r="H33" s="20">
        <f>G33-F33</f>
        <v>32555664</v>
      </c>
      <c r="I33" s="4">
        <v>233786</v>
      </c>
      <c r="J33" s="4">
        <v>446950344</v>
      </c>
      <c r="K33" s="4">
        <f>33715883+0</f>
        <v>33715883</v>
      </c>
      <c r="L33" s="4">
        <v>0</v>
      </c>
      <c r="M33" s="4">
        <v>61184434</v>
      </c>
    </row>
    <row r="34" spans="1:14" x14ac:dyDescent="0.2">
      <c r="A34" s="21" t="s">
        <v>49</v>
      </c>
      <c r="B34" s="21"/>
      <c r="C34" s="4">
        <v>52452105</v>
      </c>
      <c r="D34" s="19">
        <v>8.43</v>
      </c>
      <c r="E34" s="19">
        <v>0.2</v>
      </c>
      <c r="F34" s="4">
        <v>908280235</v>
      </c>
      <c r="G34" s="20">
        <f>+J34+K34+L34+M34</f>
        <v>934126002</v>
      </c>
      <c r="H34" s="20">
        <f t="shared" si="1"/>
        <v>25845767</v>
      </c>
      <c r="I34" s="4">
        <v>15587984</v>
      </c>
      <c r="J34" s="4">
        <v>826324699</v>
      </c>
      <c r="K34" s="4">
        <f>740606+10562344+9765150+9070003</f>
        <v>30138103</v>
      </c>
      <c r="L34" s="4">
        <v>0</v>
      </c>
      <c r="M34" s="4">
        <v>77663200</v>
      </c>
    </row>
    <row r="35" spans="1:14" x14ac:dyDescent="0.2">
      <c r="A35" s="24" t="s">
        <v>50</v>
      </c>
      <c r="B35" s="24"/>
      <c r="C35" s="25">
        <f>SUM(C8:C34)</f>
        <v>781597526</v>
      </c>
      <c r="D35" s="26"/>
      <c r="E35" s="26"/>
      <c r="F35" s="25">
        <f t="shared" ref="F35:M35" si="3">SUM(F8:F34)</f>
        <v>12308196008</v>
      </c>
      <c r="G35" s="25">
        <f t="shared" si="3"/>
        <v>12870441493</v>
      </c>
      <c r="H35" s="25">
        <f t="shared" si="3"/>
        <v>562245485</v>
      </c>
      <c r="I35" s="25">
        <f t="shared" si="3"/>
        <v>232855693</v>
      </c>
      <c r="J35" s="25">
        <f t="shared" si="3"/>
        <v>10557724818</v>
      </c>
      <c r="K35" s="25">
        <f t="shared" si="3"/>
        <v>939428302</v>
      </c>
      <c r="L35" s="25">
        <f t="shared" si="3"/>
        <v>5761789</v>
      </c>
      <c r="M35" s="25">
        <f t="shared" si="3"/>
        <v>1367526584</v>
      </c>
    </row>
    <row r="36" spans="1:14" x14ac:dyDescent="0.2">
      <c r="A36" s="27"/>
      <c r="B36" s="27"/>
      <c r="D36" s="19"/>
      <c r="E36" s="19"/>
      <c r="M36" s="28"/>
    </row>
    <row r="37" spans="1:14" s="20" customFormat="1" x14ac:dyDescent="0.2">
      <c r="A37" s="21" t="s">
        <v>51</v>
      </c>
      <c r="B37" s="21"/>
      <c r="C37" s="4">
        <v>2204756</v>
      </c>
      <c r="D37" s="19">
        <v>1.56</v>
      </c>
      <c r="E37" s="19">
        <v>0.04</v>
      </c>
      <c r="F37" s="4">
        <v>33317417</v>
      </c>
      <c r="G37" s="20">
        <f>+J37+K37+L37+M37</f>
        <v>41363957</v>
      </c>
      <c r="H37" s="20">
        <f>G37-F37</f>
        <v>8046540</v>
      </c>
      <c r="I37" s="4">
        <v>10715940</v>
      </c>
      <c r="J37" s="4">
        <v>31044322</v>
      </c>
      <c r="K37" s="4">
        <f>55862+12477</f>
        <v>68339</v>
      </c>
      <c r="L37" s="4">
        <v>0</v>
      </c>
      <c r="M37" s="4">
        <v>10251296</v>
      </c>
      <c r="N37" s="4"/>
    </row>
    <row r="38" spans="1:14" x14ac:dyDescent="0.2">
      <c r="A38" s="29" t="s">
        <v>52</v>
      </c>
      <c r="B38" s="29"/>
      <c r="C38" s="25">
        <f>SUM(C37)</f>
        <v>2204756</v>
      </c>
      <c r="D38" s="26"/>
      <c r="E38" s="26"/>
      <c r="F38" s="25">
        <f t="shared" ref="F38:M38" si="4">SUM(F37)</f>
        <v>33317417</v>
      </c>
      <c r="G38" s="25">
        <f t="shared" si="4"/>
        <v>41363957</v>
      </c>
      <c r="H38" s="25">
        <f t="shared" si="4"/>
        <v>8046540</v>
      </c>
      <c r="I38" s="25">
        <f t="shared" si="4"/>
        <v>10715940</v>
      </c>
      <c r="J38" s="25">
        <f t="shared" si="4"/>
        <v>31044322</v>
      </c>
      <c r="K38" s="25">
        <f t="shared" si="4"/>
        <v>68339</v>
      </c>
      <c r="L38" s="25">
        <f t="shared" si="4"/>
        <v>0</v>
      </c>
      <c r="M38" s="25">
        <f t="shared" si="4"/>
        <v>10251296</v>
      </c>
    </row>
    <row r="39" spans="1:14" x14ac:dyDescent="0.2">
      <c r="D39" s="19"/>
      <c r="E39" s="19"/>
      <c r="I39" s="20"/>
      <c r="J39" s="20"/>
      <c r="K39" s="20"/>
      <c r="M39" s="28"/>
    </row>
    <row r="40" spans="1:14" x14ac:dyDescent="0.2">
      <c r="A40" s="30" t="s">
        <v>12</v>
      </c>
      <c r="B40" s="30"/>
      <c r="C40" s="7">
        <f>C35+C38</f>
        <v>783802282</v>
      </c>
      <c r="D40" s="31"/>
      <c r="E40" s="31"/>
      <c r="F40" s="7">
        <f t="shared" ref="F40:M40" si="5">F35+F38</f>
        <v>12341513425</v>
      </c>
      <c r="G40" s="7">
        <f t="shared" si="5"/>
        <v>12911805450</v>
      </c>
      <c r="H40" s="7">
        <f t="shared" si="5"/>
        <v>570292025</v>
      </c>
      <c r="I40" s="7">
        <f t="shared" si="5"/>
        <v>243571633</v>
      </c>
      <c r="J40" s="32">
        <f t="shared" si="5"/>
        <v>10588769140</v>
      </c>
      <c r="K40" s="32">
        <f t="shared" si="5"/>
        <v>939496641</v>
      </c>
      <c r="L40" s="7">
        <f t="shared" si="5"/>
        <v>5761789</v>
      </c>
      <c r="M40" s="7">
        <f t="shared" si="5"/>
        <v>1377777880</v>
      </c>
    </row>
    <row r="41" spans="1:14" ht="9.75" customHeight="1" x14ac:dyDescent="0.2">
      <c r="A41" s="33"/>
    </row>
    <row r="42" spans="1:14" ht="15" customHeight="1" x14ac:dyDescent="0.2">
      <c r="A42" s="33"/>
      <c r="B42" s="81"/>
      <c r="C42" s="81"/>
      <c r="D42" s="81"/>
      <c r="E42" s="81"/>
      <c r="F42" s="81"/>
      <c r="G42" s="81"/>
      <c r="H42" s="81"/>
      <c r="I42" s="81"/>
      <c r="J42" s="81"/>
      <c r="K42" s="81"/>
      <c r="L42" s="81"/>
      <c r="M42" s="34"/>
    </row>
    <row r="43" spans="1:14" x14ac:dyDescent="0.2">
      <c r="A43" s="1" t="s">
        <v>53</v>
      </c>
      <c r="B43" s="36"/>
      <c r="C43" s="37"/>
      <c r="D43" s="37"/>
      <c r="E43" s="37"/>
      <c r="F43" s="37"/>
      <c r="G43" s="37"/>
      <c r="H43" s="37"/>
      <c r="I43" s="37"/>
      <c r="J43" s="37"/>
      <c r="K43" s="37"/>
    </row>
    <row r="44" spans="1:14" x14ac:dyDescent="0.2">
      <c r="A44" s="6" t="s">
        <v>2</v>
      </c>
      <c r="B44" s="5"/>
      <c r="C44" s="2"/>
      <c r="D44" s="2"/>
      <c r="F44" s="37"/>
      <c r="G44" s="37"/>
      <c r="H44" s="37"/>
      <c r="I44" s="37"/>
      <c r="J44" s="37"/>
      <c r="K44" s="37"/>
    </row>
    <row r="45" spans="1:14" x14ac:dyDescent="0.2">
      <c r="A45" s="37"/>
      <c r="B45" s="37"/>
      <c r="C45" s="37"/>
      <c r="D45" s="37"/>
      <c r="E45" s="37"/>
      <c r="F45" s="37"/>
      <c r="G45" s="37"/>
      <c r="H45" s="37"/>
      <c r="I45" s="37"/>
      <c r="J45" s="37"/>
      <c r="K45" s="37"/>
    </row>
    <row r="46" spans="1:14" x14ac:dyDescent="0.2">
      <c r="A46" s="38" t="s">
        <v>54</v>
      </c>
      <c r="B46" s="39"/>
      <c r="C46" s="38"/>
      <c r="D46" s="39"/>
      <c r="E46" s="37"/>
      <c r="F46" s="37"/>
      <c r="G46" s="37"/>
      <c r="H46" s="37"/>
      <c r="I46" s="37"/>
      <c r="J46" s="37"/>
      <c r="K46" s="37"/>
    </row>
    <row r="47" spans="1:14" x14ac:dyDescent="0.2">
      <c r="A47" s="8" t="s">
        <v>3</v>
      </c>
      <c r="B47" s="40"/>
      <c r="C47" s="40"/>
      <c r="D47" s="24" t="s">
        <v>55</v>
      </c>
      <c r="E47" s="41"/>
      <c r="F47" s="42" t="s">
        <v>56</v>
      </c>
      <c r="G47" s="42" t="s">
        <v>10</v>
      </c>
      <c r="H47" s="43" t="s">
        <v>57</v>
      </c>
      <c r="I47" s="42" t="s">
        <v>56</v>
      </c>
      <c r="J47" s="42" t="s">
        <v>10</v>
      </c>
      <c r="K47" s="43" t="s">
        <v>57</v>
      </c>
    </row>
    <row r="48" spans="1:14" x14ac:dyDescent="0.2">
      <c r="A48" s="39"/>
      <c r="B48" s="39"/>
      <c r="C48" s="39"/>
      <c r="D48" s="12" t="s">
        <v>12</v>
      </c>
      <c r="E48" s="12" t="s">
        <v>13</v>
      </c>
      <c r="F48" s="44" t="s">
        <v>58</v>
      </c>
      <c r="G48" s="44" t="s">
        <v>59</v>
      </c>
      <c r="H48" s="44" t="s">
        <v>60</v>
      </c>
      <c r="I48" s="44" t="s">
        <v>61</v>
      </c>
      <c r="J48" s="44" t="s">
        <v>59</v>
      </c>
      <c r="K48" s="44" t="s">
        <v>60</v>
      </c>
    </row>
    <row r="49" spans="1:11" x14ac:dyDescent="0.2">
      <c r="A49" s="45"/>
      <c r="B49" s="45"/>
      <c r="C49" s="45"/>
      <c r="D49" s="45"/>
      <c r="E49" s="45"/>
      <c r="F49" s="46" t="s">
        <v>62</v>
      </c>
      <c r="G49" s="46" t="s">
        <v>63</v>
      </c>
      <c r="H49" s="46" t="s">
        <v>63</v>
      </c>
      <c r="I49" s="46" t="s">
        <v>4</v>
      </c>
      <c r="J49" s="47" t="s">
        <v>64</v>
      </c>
      <c r="K49" s="47" t="s">
        <v>64</v>
      </c>
    </row>
    <row r="50" spans="1:11" x14ac:dyDescent="0.2">
      <c r="A50" s="39"/>
      <c r="B50" s="39"/>
      <c r="C50" s="39"/>
      <c r="D50" s="48"/>
      <c r="E50" s="48"/>
      <c r="F50" s="49"/>
      <c r="G50" s="49"/>
      <c r="H50" s="49"/>
      <c r="I50" s="49"/>
      <c r="J50" s="18"/>
      <c r="K50" s="18"/>
    </row>
    <row r="51" spans="1:11" x14ac:dyDescent="0.2">
      <c r="A51" s="38" t="s">
        <v>65</v>
      </c>
      <c r="B51" s="39"/>
      <c r="C51" s="39"/>
      <c r="D51" s="50">
        <v>1.1100000000000001</v>
      </c>
      <c r="E51" s="51">
        <v>5.0000000000000001E-3</v>
      </c>
      <c r="F51" s="52">
        <v>64443993</v>
      </c>
      <c r="G51" s="52">
        <f>1088069+61855869+1500055</f>
        <v>64443993</v>
      </c>
      <c r="H51" s="52">
        <f>G51-F51</f>
        <v>0</v>
      </c>
      <c r="I51" s="52">
        <v>58296892</v>
      </c>
      <c r="J51" s="52">
        <v>58472575</v>
      </c>
      <c r="K51" s="52">
        <f>J51-I51</f>
        <v>175683</v>
      </c>
    </row>
    <row r="52" spans="1:11" x14ac:dyDescent="0.2">
      <c r="A52" s="38" t="s">
        <v>66</v>
      </c>
      <c r="B52" s="39"/>
      <c r="C52" s="39"/>
      <c r="D52" s="50">
        <v>0.44</v>
      </c>
      <c r="E52" s="50">
        <v>0.01</v>
      </c>
      <c r="F52" s="52">
        <v>18232991</v>
      </c>
      <c r="G52" s="52">
        <f>450862+11257059+6525070</f>
        <v>18232991</v>
      </c>
      <c r="H52" s="52">
        <f>G52-F52</f>
        <v>0</v>
      </c>
      <c r="I52" s="52">
        <v>42231055</v>
      </c>
      <c r="J52" s="52">
        <v>42709993</v>
      </c>
      <c r="K52" s="52">
        <f>J52-I52</f>
        <v>478938</v>
      </c>
    </row>
    <row r="53" spans="1:11" x14ac:dyDescent="0.2">
      <c r="A53" s="39"/>
      <c r="B53" s="39"/>
      <c r="C53" s="39"/>
      <c r="D53" s="48"/>
      <c r="E53" s="48"/>
      <c r="F53" s="52"/>
      <c r="G53" s="52"/>
      <c r="H53" s="52"/>
      <c r="I53" s="52"/>
      <c r="J53" s="52"/>
      <c r="K53" s="52"/>
    </row>
    <row r="54" spans="1:11" x14ac:dyDescent="0.2">
      <c r="A54" s="37"/>
      <c r="B54" s="37"/>
      <c r="C54" s="37"/>
      <c r="D54" s="53"/>
      <c r="E54" s="53"/>
      <c r="F54" s="54"/>
      <c r="G54" s="54"/>
      <c r="H54" s="54"/>
      <c r="I54" s="54"/>
      <c r="J54" s="54"/>
      <c r="K54" s="54"/>
    </row>
    <row r="55" spans="1:11" x14ac:dyDescent="0.2">
      <c r="A55" s="38" t="s">
        <v>67</v>
      </c>
      <c r="B55" s="39"/>
      <c r="C55" s="38"/>
      <c r="D55" s="38"/>
      <c r="E55" s="39"/>
      <c r="F55" s="38"/>
      <c r="G55" s="54"/>
      <c r="H55" s="54"/>
      <c r="I55" s="54"/>
      <c r="J55" s="54"/>
      <c r="K55" s="54"/>
    </row>
    <row r="56" spans="1:11" x14ac:dyDescent="0.2">
      <c r="A56" s="8" t="s">
        <v>3</v>
      </c>
      <c r="B56" s="40"/>
      <c r="C56" s="40"/>
      <c r="D56" s="24" t="s">
        <v>55</v>
      </c>
      <c r="E56" s="55"/>
      <c r="F56" s="56" t="s">
        <v>68</v>
      </c>
      <c r="G56" s="56" t="s">
        <v>68</v>
      </c>
      <c r="H56" s="57" t="s">
        <v>69</v>
      </c>
      <c r="I56" s="57" t="s">
        <v>70</v>
      </c>
      <c r="J56" s="52"/>
      <c r="K56" s="52"/>
    </row>
    <row r="57" spans="1:11" x14ac:dyDescent="0.2">
      <c r="A57" s="39"/>
      <c r="B57" s="39"/>
      <c r="C57" s="39"/>
      <c r="D57" s="12" t="s">
        <v>12</v>
      </c>
      <c r="E57" s="12" t="s">
        <v>13</v>
      </c>
      <c r="F57" s="18" t="s">
        <v>71</v>
      </c>
      <c r="G57" s="18" t="s">
        <v>71</v>
      </c>
      <c r="H57" s="49" t="s">
        <v>72</v>
      </c>
      <c r="I57" s="49" t="s">
        <v>60</v>
      </c>
      <c r="J57" s="52"/>
      <c r="K57" s="52"/>
    </row>
    <row r="58" spans="1:11" x14ac:dyDescent="0.2">
      <c r="A58" s="39"/>
      <c r="B58" s="39"/>
      <c r="C58" s="39"/>
      <c r="D58" s="48"/>
      <c r="E58" s="48"/>
      <c r="F58" s="18" t="s">
        <v>73</v>
      </c>
      <c r="G58" s="49" t="s">
        <v>74</v>
      </c>
      <c r="H58" s="18" t="s">
        <v>75</v>
      </c>
      <c r="I58" s="49" t="s">
        <v>76</v>
      </c>
      <c r="J58" s="52"/>
      <c r="K58" s="52"/>
    </row>
    <row r="59" spans="1:11" x14ac:dyDescent="0.2">
      <c r="A59" s="45"/>
      <c r="B59" s="45"/>
      <c r="C59" s="45"/>
      <c r="D59" s="58"/>
      <c r="E59" s="58"/>
      <c r="F59" s="59" t="s">
        <v>77</v>
      </c>
      <c r="G59" s="59" t="s">
        <v>78</v>
      </c>
      <c r="H59" s="59" t="s">
        <v>79</v>
      </c>
      <c r="I59" s="59" t="s">
        <v>79</v>
      </c>
      <c r="J59" s="52"/>
      <c r="K59" s="52"/>
    </row>
    <row r="60" spans="1:11" x14ac:dyDescent="0.2">
      <c r="A60" s="39"/>
      <c r="B60" s="39"/>
      <c r="C60" s="37"/>
      <c r="D60" s="53"/>
      <c r="E60" s="53"/>
      <c r="F60" s="54"/>
      <c r="G60" s="54"/>
      <c r="H60" s="54"/>
      <c r="I60" s="54"/>
      <c r="J60" s="54"/>
      <c r="K60" s="54"/>
    </row>
    <row r="61" spans="1:11" x14ac:dyDescent="0.2">
      <c r="A61" s="39" t="s">
        <v>80</v>
      </c>
      <c r="B61" s="39"/>
      <c r="C61" s="39"/>
      <c r="D61" s="50">
        <v>1.27</v>
      </c>
      <c r="E61" s="50">
        <v>0.01</v>
      </c>
      <c r="F61" s="52">
        <v>56213405</v>
      </c>
      <c r="G61" s="52">
        <v>48949424</v>
      </c>
      <c r="H61" s="52">
        <v>105449902</v>
      </c>
      <c r="I61" s="52">
        <f>+H61-G61-F61</f>
        <v>287073</v>
      </c>
      <c r="J61" s="52"/>
      <c r="K61" s="52"/>
    </row>
    <row r="62" spans="1:11" x14ac:dyDescent="0.2">
      <c r="A62" s="37"/>
      <c r="B62" s="37"/>
      <c r="C62" s="37"/>
      <c r="D62" s="53"/>
      <c r="E62" s="53"/>
      <c r="F62" s="54"/>
      <c r="G62" s="54"/>
      <c r="H62" s="54"/>
      <c r="I62" s="54"/>
      <c r="J62" s="54"/>
      <c r="K62" s="54"/>
    </row>
    <row r="63" spans="1:11" x14ac:dyDescent="0.2">
      <c r="A63" s="37"/>
      <c r="B63" s="37"/>
      <c r="C63" s="37"/>
      <c r="D63" s="53"/>
      <c r="E63" s="53"/>
      <c r="F63" s="54"/>
      <c r="G63" s="54"/>
      <c r="H63" s="54"/>
      <c r="I63" s="54"/>
      <c r="J63" s="54"/>
      <c r="K63" s="54"/>
    </row>
    <row r="64" spans="1:11" x14ac:dyDescent="0.2">
      <c r="A64" s="60"/>
      <c r="B64" s="60"/>
      <c r="C64" s="60"/>
      <c r="D64" s="60"/>
      <c r="E64" s="60"/>
      <c r="F64" s="60"/>
      <c r="G64" s="60"/>
      <c r="H64" s="60"/>
      <c r="I64" s="60"/>
      <c r="J64" s="60"/>
      <c r="K64" s="60"/>
    </row>
    <row r="65" spans="1:11" x14ac:dyDescent="0.2">
      <c r="A65" s="60"/>
      <c r="B65" s="60"/>
      <c r="C65" s="60"/>
      <c r="D65" s="60"/>
      <c r="E65" s="60"/>
      <c r="F65" s="60"/>
      <c r="G65" s="60"/>
      <c r="H65" s="60"/>
      <c r="I65" s="60"/>
      <c r="J65" s="60"/>
      <c r="K65" s="60"/>
    </row>
  </sheetData>
  <mergeCells count="5">
    <mergeCell ref="D4:E4"/>
    <mergeCell ref="A8:B8"/>
    <mergeCell ref="A9:B9"/>
    <mergeCell ref="A13:B13"/>
    <mergeCell ref="B42:L4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8"/>
  <sheetViews>
    <sheetView workbookViewId="0"/>
  </sheetViews>
  <sheetFormatPr baseColWidth="10" defaultRowHeight="12.75" x14ac:dyDescent="0.2"/>
  <cols>
    <col min="1" max="1" width="4.7109375" style="4" customWidth="1"/>
    <col min="2" max="2" width="31.42578125" style="4" customWidth="1"/>
    <col min="3" max="3" width="14" style="4" customWidth="1"/>
    <col min="4" max="4" width="8.140625" style="4" customWidth="1"/>
    <col min="5" max="5" width="8.5703125" style="4" customWidth="1"/>
    <col min="6" max="6" width="17" style="4" bestFit="1" customWidth="1"/>
    <col min="7" max="7" width="16.7109375" style="4" bestFit="1" customWidth="1"/>
    <col min="8" max="8" width="18" style="4" bestFit="1" customWidth="1"/>
    <col min="9" max="9" width="17.7109375" style="4" bestFit="1" customWidth="1"/>
    <col min="10" max="10" width="15.7109375" style="4" customWidth="1"/>
    <col min="11" max="11" width="16.28515625" style="4" customWidth="1"/>
    <col min="12" max="12" width="15.140625" style="4" customWidth="1"/>
    <col min="13" max="13" width="14.28515625" style="4" customWidth="1"/>
    <col min="14" max="14" width="14.5703125" style="4" bestFit="1" customWidth="1"/>
    <col min="15" max="256" width="11.42578125" style="4"/>
    <col min="257" max="257" width="4.7109375" style="4" customWidth="1"/>
    <col min="258" max="258" width="31.42578125" style="4" customWidth="1"/>
    <col min="259" max="259" width="14" style="4" customWidth="1"/>
    <col min="260" max="260" width="8.140625" style="4" customWidth="1"/>
    <col min="261" max="261" width="8.5703125" style="4" customWidth="1"/>
    <col min="262" max="262" width="17" style="4" bestFit="1" customWidth="1"/>
    <col min="263" max="263" width="16.7109375" style="4" bestFit="1" customWidth="1"/>
    <col min="264" max="264" width="18" style="4" bestFit="1" customWidth="1"/>
    <col min="265" max="265" width="17.7109375" style="4" bestFit="1" customWidth="1"/>
    <col min="266" max="266" width="15.7109375" style="4" customWidth="1"/>
    <col min="267" max="267" width="16.28515625" style="4" customWidth="1"/>
    <col min="268" max="268" width="15.140625" style="4" customWidth="1"/>
    <col min="269" max="269" width="14.28515625" style="4" customWidth="1"/>
    <col min="270" max="270" width="14.5703125" style="4" bestFit="1" customWidth="1"/>
    <col min="271" max="512" width="11.42578125" style="4"/>
    <col min="513" max="513" width="4.7109375" style="4" customWidth="1"/>
    <col min="514" max="514" width="31.42578125" style="4" customWidth="1"/>
    <col min="515" max="515" width="14" style="4" customWidth="1"/>
    <col min="516" max="516" width="8.140625" style="4" customWidth="1"/>
    <col min="517" max="517" width="8.5703125" style="4" customWidth="1"/>
    <col min="518" max="518" width="17" style="4" bestFit="1" customWidth="1"/>
    <col min="519" max="519" width="16.7109375" style="4" bestFit="1" customWidth="1"/>
    <col min="520" max="520" width="18" style="4" bestFit="1" customWidth="1"/>
    <col min="521" max="521" width="17.7109375" style="4" bestFit="1" customWidth="1"/>
    <col min="522" max="522" width="15.7109375" style="4" customWidth="1"/>
    <col min="523" max="523" width="16.28515625" style="4" customWidth="1"/>
    <col min="524" max="524" width="15.140625" style="4" customWidth="1"/>
    <col min="525" max="525" width="14.28515625" style="4" customWidth="1"/>
    <col min="526" max="526" width="14.5703125" style="4" bestFit="1" customWidth="1"/>
    <col min="527" max="768" width="11.42578125" style="4"/>
    <col min="769" max="769" width="4.7109375" style="4" customWidth="1"/>
    <col min="770" max="770" width="31.42578125" style="4" customWidth="1"/>
    <col min="771" max="771" width="14" style="4" customWidth="1"/>
    <col min="772" max="772" width="8.140625" style="4" customWidth="1"/>
    <col min="773" max="773" width="8.5703125" style="4" customWidth="1"/>
    <col min="774" max="774" width="17" style="4" bestFit="1" customWidth="1"/>
    <col min="775" max="775" width="16.7109375" style="4" bestFit="1" customWidth="1"/>
    <col min="776" max="776" width="18" style="4" bestFit="1" customWidth="1"/>
    <col min="777" max="777" width="17.7109375" style="4" bestFit="1" customWidth="1"/>
    <col min="778" max="778" width="15.7109375" style="4" customWidth="1"/>
    <col min="779" max="779" width="16.28515625" style="4" customWidth="1"/>
    <col min="780" max="780" width="15.140625" style="4" customWidth="1"/>
    <col min="781" max="781" width="14.28515625" style="4" customWidth="1"/>
    <col min="782" max="782" width="14.5703125" style="4" bestFit="1" customWidth="1"/>
    <col min="783" max="1024" width="11.42578125" style="4"/>
    <col min="1025" max="1025" width="4.7109375" style="4" customWidth="1"/>
    <col min="1026" max="1026" width="31.42578125" style="4" customWidth="1"/>
    <col min="1027" max="1027" width="14" style="4" customWidth="1"/>
    <col min="1028" max="1028" width="8.140625" style="4" customWidth="1"/>
    <col min="1029" max="1029" width="8.5703125" style="4" customWidth="1"/>
    <col min="1030" max="1030" width="17" style="4" bestFit="1" customWidth="1"/>
    <col min="1031" max="1031" width="16.7109375" style="4" bestFit="1" customWidth="1"/>
    <col min="1032" max="1032" width="18" style="4" bestFit="1" customWidth="1"/>
    <col min="1033" max="1033" width="17.7109375" style="4" bestFit="1" customWidth="1"/>
    <col min="1034" max="1034" width="15.7109375" style="4" customWidth="1"/>
    <col min="1035" max="1035" width="16.28515625" style="4" customWidth="1"/>
    <col min="1036" max="1036" width="15.140625" style="4" customWidth="1"/>
    <col min="1037" max="1037" width="14.28515625" style="4" customWidth="1"/>
    <col min="1038" max="1038" width="14.5703125" style="4" bestFit="1" customWidth="1"/>
    <col min="1039" max="1280" width="11.42578125" style="4"/>
    <col min="1281" max="1281" width="4.7109375" style="4" customWidth="1"/>
    <col min="1282" max="1282" width="31.42578125" style="4" customWidth="1"/>
    <col min="1283" max="1283" width="14" style="4" customWidth="1"/>
    <col min="1284" max="1284" width="8.140625" style="4" customWidth="1"/>
    <col min="1285" max="1285" width="8.5703125" style="4" customWidth="1"/>
    <col min="1286" max="1286" width="17" style="4" bestFit="1" customWidth="1"/>
    <col min="1287" max="1287" width="16.7109375" style="4" bestFit="1" customWidth="1"/>
    <col min="1288" max="1288" width="18" style="4" bestFit="1" customWidth="1"/>
    <col min="1289" max="1289" width="17.7109375" style="4" bestFit="1" customWidth="1"/>
    <col min="1290" max="1290" width="15.7109375" style="4" customWidth="1"/>
    <col min="1291" max="1291" width="16.28515625" style="4" customWidth="1"/>
    <col min="1292" max="1292" width="15.140625" style="4" customWidth="1"/>
    <col min="1293" max="1293" width="14.28515625" style="4" customWidth="1"/>
    <col min="1294" max="1294" width="14.5703125" style="4" bestFit="1" customWidth="1"/>
    <col min="1295" max="1536" width="11.42578125" style="4"/>
    <col min="1537" max="1537" width="4.7109375" style="4" customWidth="1"/>
    <col min="1538" max="1538" width="31.42578125" style="4" customWidth="1"/>
    <col min="1539" max="1539" width="14" style="4" customWidth="1"/>
    <col min="1540" max="1540" width="8.140625" style="4" customWidth="1"/>
    <col min="1541" max="1541" width="8.5703125" style="4" customWidth="1"/>
    <col min="1542" max="1542" width="17" style="4" bestFit="1" customWidth="1"/>
    <col min="1543" max="1543" width="16.7109375" style="4" bestFit="1" customWidth="1"/>
    <col min="1544" max="1544" width="18" style="4" bestFit="1" customWidth="1"/>
    <col min="1545" max="1545" width="17.7109375" style="4" bestFit="1" customWidth="1"/>
    <col min="1546" max="1546" width="15.7109375" style="4" customWidth="1"/>
    <col min="1547" max="1547" width="16.28515625" style="4" customWidth="1"/>
    <col min="1548" max="1548" width="15.140625" style="4" customWidth="1"/>
    <col min="1549" max="1549" width="14.28515625" style="4" customWidth="1"/>
    <col min="1550" max="1550" width="14.5703125" style="4" bestFit="1" customWidth="1"/>
    <col min="1551" max="1792" width="11.42578125" style="4"/>
    <col min="1793" max="1793" width="4.7109375" style="4" customWidth="1"/>
    <col min="1794" max="1794" width="31.42578125" style="4" customWidth="1"/>
    <col min="1795" max="1795" width="14" style="4" customWidth="1"/>
    <col min="1796" max="1796" width="8.140625" style="4" customWidth="1"/>
    <col min="1797" max="1797" width="8.5703125" style="4" customWidth="1"/>
    <col min="1798" max="1798" width="17" style="4" bestFit="1" customWidth="1"/>
    <col min="1799" max="1799" width="16.7109375" style="4" bestFit="1" customWidth="1"/>
    <col min="1800" max="1800" width="18" style="4" bestFit="1" customWidth="1"/>
    <col min="1801" max="1801" width="17.7109375" style="4" bestFit="1" customWidth="1"/>
    <col min="1802" max="1802" width="15.7109375" style="4" customWidth="1"/>
    <col min="1803" max="1803" width="16.28515625" style="4" customWidth="1"/>
    <col min="1804" max="1804" width="15.140625" style="4" customWidth="1"/>
    <col min="1805" max="1805" width="14.28515625" style="4" customWidth="1"/>
    <col min="1806" max="1806" width="14.5703125" style="4" bestFit="1" customWidth="1"/>
    <col min="1807" max="2048" width="11.42578125" style="4"/>
    <col min="2049" max="2049" width="4.7109375" style="4" customWidth="1"/>
    <col min="2050" max="2050" width="31.42578125" style="4" customWidth="1"/>
    <col min="2051" max="2051" width="14" style="4" customWidth="1"/>
    <col min="2052" max="2052" width="8.140625" style="4" customWidth="1"/>
    <col min="2053" max="2053" width="8.5703125" style="4" customWidth="1"/>
    <col min="2054" max="2054" width="17" style="4" bestFit="1" customWidth="1"/>
    <col min="2055" max="2055" width="16.7109375" style="4" bestFit="1" customWidth="1"/>
    <col min="2056" max="2056" width="18" style="4" bestFit="1" customWidth="1"/>
    <col min="2057" max="2057" width="17.7109375" style="4" bestFit="1" customWidth="1"/>
    <col min="2058" max="2058" width="15.7109375" style="4" customWidth="1"/>
    <col min="2059" max="2059" width="16.28515625" style="4" customWidth="1"/>
    <col min="2060" max="2060" width="15.140625" style="4" customWidth="1"/>
    <col min="2061" max="2061" width="14.28515625" style="4" customWidth="1"/>
    <col min="2062" max="2062" width="14.5703125" style="4" bestFit="1" customWidth="1"/>
    <col min="2063" max="2304" width="11.42578125" style="4"/>
    <col min="2305" max="2305" width="4.7109375" style="4" customWidth="1"/>
    <col min="2306" max="2306" width="31.42578125" style="4" customWidth="1"/>
    <col min="2307" max="2307" width="14" style="4" customWidth="1"/>
    <col min="2308" max="2308" width="8.140625" style="4" customWidth="1"/>
    <col min="2309" max="2309" width="8.5703125" style="4" customWidth="1"/>
    <col min="2310" max="2310" width="17" style="4" bestFit="1" customWidth="1"/>
    <col min="2311" max="2311" width="16.7109375" style="4" bestFit="1" customWidth="1"/>
    <col min="2312" max="2312" width="18" style="4" bestFit="1" customWidth="1"/>
    <col min="2313" max="2313" width="17.7109375" style="4" bestFit="1" customWidth="1"/>
    <col min="2314" max="2314" width="15.7109375" style="4" customWidth="1"/>
    <col min="2315" max="2315" width="16.28515625" style="4" customWidth="1"/>
    <col min="2316" max="2316" width="15.140625" style="4" customWidth="1"/>
    <col min="2317" max="2317" width="14.28515625" style="4" customWidth="1"/>
    <col min="2318" max="2318" width="14.5703125" style="4" bestFit="1" customWidth="1"/>
    <col min="2319" max="2560" width="11.42578125" style="4"/>
    <col min="2561" max="2561" width="4.7109375" style="4" customWidth="1"/>
    <col min="2562" max="2562" width="31.42578125" style="4" customWidth="1"/>
    <col min="2563" max="2563" width="14" style="4" customWidth="1"/>
    <col min="2564" max="2564" width="8.140625" style="4" customWidth="1"/>
    <col min="2565" max="2565" width="8.5703125" style="4" customWidth="1"/>
    <col min="2566" max="2566" width="17" style="4" bestFit="1" customWidth="1"/>
    <col min="2567" max="2567" width="16.7109375" style="4" bestFit="1" customWidth="1"/>
    <col min="2568" max="2568" width="18" style="4" bestFit="1" customWidth="1"/>
    <col min="2569" max="2569" width="17.7109375" style="4" bestFit="1" customWidth="1"/>
    <col min="2570" max="2570" width="15.7109375" style="4" customWidth="1"/>
    <col min="2571" max="2571" width="16.28515625" style="4" customWidth="1"/>
    <col min="2572" max="2572" width="15.140625" style="4" customWidth="1"/>
    <col min="2573" max="2573" width="14.28515625" style="4" customWidth="1"/>
    <col min="2574" max="2574" width="14.5703125" style="4" bestFit="1" customWidth="1"/>
    <col min="2575" max="2816" width="11.42578125" style="4"/>
    <col min="2817" max="2817" width="4.7109375" style="4" customWidth="1"/>
    <col min="2818" max="2818" width="31.42578125" style="4" customWidth="1"/>
    <col min="2819" max="2819" width="14" style="4" customWidth="1"/>
    <col min="2820" max="2820" width="8.140625" style="4" customWidth="1"/>
    <col min="2821" max="2821" width="8.5703125" style="4" customWidth="1"/>
    <col min="2822" max="2822" width="17" style="4" bestFit="1" customWidth="1"/>
    <col min="2823" max="2823" width="16.7109375" style="4" bestFit="1" customWidth="1"/>
    <col min="2824" max="2824" width="18" style="4" bestFit="1" customWidth="1"/>
    <col min="2825" max="2825" width="17.7109375" style="4" bestFit="1" customWidth="1"/>
    <col min="2826" max="2826" width="15.7109375" style="4" customWidth="1"/>
    <col min="2827" max="2827" width="16.28515625" style="4" customWidth="1"/>
    <col min="2828" max="2828" width="15.140625" style="4" customWidth="1"/>
    <col min="2829" max="2829" width="14.28515625" style="4" customWidth="1"/>
    <col min="2830" max="2830" width="14.5703125" style="4" bestFit="1" customWidth="1"/>
    <col min="2831" max="3072" width="11.42578125" style="4"/>
    <col min="3073" max="3073" width="4.7109375" style="4" customWidth="1"/>
    <col min="3074" max="3074" width="31.42578125" style="4" customWidth="1"/>
    <col min="3075" max="3075" width="14" style="4" customWidth="1"/>
    <col min="3076" max="3076" width="8.140625" style="4" customWidth="1"/>
    <col min="3077" max="3077" width="8.5703125" style="4" customWidth="1"/>
    <col min="3078" max="3078" width="17" style="4" bestFit="1" customWidth="1"/>
    <col min="3079" max="3079" width="16.7109375" style="4" bestFit="1" customWidth="1"/>
    <col min="3080" max="3080" width="18" style="4" bestFit="1" customWidth="1"/>
    <col min="3081" max="3081" width="17.7109375" style="4" bestFit="1" customWidth="1"/>
    <col min="3082" max="3082" width="15.7109375" style="4" customWidth="1"/>
    <col min="3083" max="3083" width="16.28515625" style="4" customWidth="1"/>
    <col min="3084" max="3084" width="15.140625" style="4" customWidth="1"/>
    <col min="3085" max="3085" width="14.28515625" style="4" customWidth="1"/>
    <col min="3086" max="3086" width="14.5703125" style="4" bestFit="1" customWidth="1"/>
    <col min="3087" max="3328" width="11.42578125" style="4"/>
    <col min="3329" max="3329" width="4.7109375" style="4" customWidth="1"/>
    <col min="3330" max="3330" width="31.42578125" style="4" customWidth="1"/>
    <col min="3331" max="3331" width="14" style="4" customWidth="1"/>
    <col min="3332" max="3332" width="8.140625" style="4" customWidth="1"/>
    <col min="3333" max="3333" width="8.5703125" style="4" customWidth="1"/>
    <col min="3334" max="3334" width="17" style="4" bestFit="1" customWidth="1"/>
    <col min="3335" max="3335" width="16.7109375" style="4" bestFit="1" customWidth="1"/>
    <col min="3336" max="3336" width="18" style="4" bestFit="1" customWidth="1"/>
    <col min="3337" max="3337" width="17.7109375" style="4" bestFit="1" customWidth="1"/>
    <col min="3338" max="3338" width="15.7109375" style="4" customWidth="1"/>
    <col min="3339" max="3339" width="16.28515625" style="4" customWidth="1"/>
    <col min="3340" max="3340" width="15.140625" style="4" customWidth="1"/>
    <col min="3341" max="3341" width="14.28515625" style="4" customWidth="1"/>
    <col min="3342" max="3342" width="14.5703125" style="4" bestFit="1" customWidth="1"/>
    <col min="3343" max="3584" width="11.42578125" style="4"/>
    <col min="3585" max="3585" width="4.7109375" style="4" customWidth="1"/>
    <col min="3586" max="3586" width="31.42578125" style="4" customWidth="1"/>
    <col min="3587" max="3587" width="14" style="4" customWidth="1"/>
    <col min="3588" max="3588" width="8.140625" style="4" customWidth="1"/>
    <col min="3589" max="3589" width="8.5703125" style="4" customWidth="1"/>
    <col min="3590" max="3590" width="17" style="4" bestFit="1" customWidth="1"/>
    <col min="3591" max="3591" width="16.7109375" style="4" bestFit="1" customWidth="1"/>
    <col min="3592" max="3592" width="18" style="4" bestFit="1" customWidth="1"/>
    <col min="3593" max="3593" width="17.7109375" style="4" bestFit="1" customWidth="1"/>
    <col min="3594" max="3594" width="15.7109375" style="4" customWidth="1"/>
    <col min="3595" max="3595" width="16.28515625" style="4" customWidth="1"/>
    <col min="3596" max="3596" width="15.140625" style="4" customWidth="1"/>
    <col min="3597" max="3597" width="14.28515625" style="4" customWidth="1"/>
    <col min="3598" max="3598" width="14.5703125" style="4" bestFit="1" customWidth="1"/>
    <col min="3599" max="3840" width="11.42578125" style="4"/>
    <col min="3841" max="3841" width="4.7109375" style="4" customWidth="1"/>
    <col min="3842" max="3842" width="31.42578125" style="4" customWidth="1"/>
    <col min="3843" max="3843" width="14" style="4" customWidth="1"/>
    <col min="3844" max="3844" width="8.140625" style="4" customWidth="1"/>
    <col min="3845" max="3845" width="8.5703125" style="4" customWidth="1"/>
    <col min="3846" max="3846" width="17" style="4" bestFit="1" customWidth="1"/>
    <col min="3847" max="3847" width="16.7109375" style="4" bestFit="1" customWidth="1"/>
    <col min="3848" max="3848" width="18" style="4" bestFit="1" customWidth="1"/>
    <col min="3849" max="3849" width="17.7109375" style="4" bestFit="1" customWidth="1"/>
    <col min="3850" max="3850" width="15.7109375" style="4" customWidth="1"/>
    <col min="3851" max="3851" width="16.28515625" style="4" customWidth="1"/>
    <col min="3852" max="3852" width="15.140625" style="4" customWidth="1"/>
    <col min="3853" max="3853" width="14.28515625" style="4" customWidth="1"/>
    <col min="3854" max="3854" width="14.5703125" style="4" bestFit="1" customWidth="1"/>
    <col min="3855" max="4096" width="11.42578125" style="4"/>
    <col min="4097" max="4097" width="4.7109375" style="4" customWidth="1"/>
    <col min="4098" max="4098" width="31.42578125" style="4" customWidth="1"/>
    <col min="4099" max="4099" width="14" style="4" customWidth="1"/>
    <col min="4100" max="4100" width="8.140625" style="4" customWidth="1"/>
    <col min="4101" max="4101" width="8.5703125" style="4" customWidth="1"/>
    <col min="4102" max="4102" width="17" style="4" bestFit="1" customWidth="1"/>
    <col min="4103" max="4103" width="16.7109375" style="4" bestFit="1" customWidth="1"/>
    <col min="4104" max="4104" width="18" style="4" bestFit="1" customWidth="1"/>
    <col min="4105" max="4105" width="17.7109375" style="4" bestFit="1" customWidth="1"/>
    <col min="4106" max="4106" width="15.7109375" style="4" customWidth="1"/>
    <col min="4107" max="4107" width="16.28515625" style="4" customWidth="1"/>
    <col min="4108" max="4108" width="15.140625" style="4" customWidth="1"/>
    <col min="4109" max="4109" width="14.28515625" style="4" customWidth="1"/>
    <col min="4110" max="4110" width="14.5703125" style="4" bestFit="1" customWidth="1"/>
    <col min="4111" max="4352" width="11.42578125" style="4"/>
    <col min="4353" max="4353" width="4.7109375" style="4" customWidth="1"/>
    <col min="4354" max="4354" width="31.42578125" style="4" customWidth="1"/>
    <col min="4355" max="4355" width="14" style="4" customWidth="1"/>
    <col min="4356" max="4356" width="8.140625" style="4" customWidth="1"/>
    <col min="4357" max="4357" width="8.5703125" style="4" customWidth="1"/>
    <col min="4358" max="4358" width="17" style="4" bestFit="1" customWidth="1"/>
    <col min="4359" max="4359" width="16.7109375" style="4" bestFit="1" customWidth="1"/>
    <col min="4360" max="4360" width="18" style="4" bestFit="1" customWidth="1"/>
    <col min="4361" max="4361" width="17.7109375" style="4" bestFit="1" customWidth="1"/>
    <col min="4362" max="4362" width="15.7109375" style="4" customWidth="1"/>
    <col min="4363" max="4363" width="16.28515625" style="4" customWidth="1"/>
    <col min="4364" max="4364" width="15.140625" style="4" customWidth="1"/>
    <col min="4365" max="4365" width="14.28515625" style="4" customWidth="1"/>
    <col min="4366" max="4366" width="14.5703125" style="4" bestFit="1" customWidth="1"/>
    <col min="4367" max="4608" width="11.42578125" style="4"/>
    <col min="4609" max="4609" width="4.7109375" style="4" customWidth="1"/>
    <col min="4610" max="4610" width="31.42578125" style="4" customWidth="1"/>
    <col min="4611" max="4611" width="14" style="4" customWidth="1"/>
    <col min="4612" max="4612" width="8.140625" style="4" customWidth="1"/>
    <col min="4613" max="4613" width="8.5703125" style="4" customWidth="1"/>
    <col min="4614" max="4614" width="17" style="4" bestFit="1" customWidth="1"/>
    <col min="4615" max="4615" width="16.7109375" style="4" bestFit="1" customWidth="1"/>
    <col min="4616" max="4616" width="18" style="4" bestFit="1" customWidth="1"/>
    <col min="4617" max="4617" width="17.7109375" style="4" bestFit="1" customWidth="1"/>
    <col min="4618" max="4618" width="15.7109375" style="4" customWidth="1"/>
    <col min="4619" max="4619" width="16.28515625" style="4" customWidth="1"/>
    <col min="4620" max="4620" width="15.140625" style="4" customWidth="1"/>
    <col min="4621" max="4621" width="14.28515625" style="4" customWidth="1"/>
    <col min="4622" max="4622" width="14.5703125" style="4" bestFit="1" customWidth="1"/>
    <col min="4623" max="4864" width="11.42578125" style="4"/>
    <col min="4865" max="4865" width="4.7109375" style="4" customWidth="1"/>
    <col min="4866" max="4866" width="31.42578125" style="4" customWidth="1"/>
    <col min="4867" max="4867" width="14" style="4" customWidth="1"/>
    <col min="4868" max="4868" width="8.140625" style="4" customWidth="1"/>
    <col min="4869" max="4869" width="8.5703125" style="4" customWidth="1"/>
    <col min="4870" max="4870" width="17" style="4" bestFit="1" customWidth="1"/>
    <col min="4871" max="4871" width="16.7109375" style="4" bestFit="1" customWidth="1"/>
    <col min="4872" max="4872" width="18" style="4" bestFit="1" customWidth="1"/>
    <col min="4873" max="4873" width="17.7109375" style="4" bestFit="1" customWidth="1"/>
    <col min="4874" max="4874" width="15.7109375" style="4" customWidth="1"/>
    <col min="4875" max="4875" width="16.28515625" style="4" customWidth="1"/>
    <col min="4876" max="4876" width="15.140625" style="4" customWidth="1"/>
    <col min="4877" max="4877" width="14.28515625" style="4" customWidth="1"/>
    <col min="4878" max="4878" width="14.5703125" style="4" bestFit="1" customWidth="1"/>
    <col min="4879" max="5120" width="11.42578125" style="4"/>
    <col min="5121" max="5121" width="4.7109375" style="4" customWidth="1"/>
    <col min="5122" max="5122" width="31.42578125" style="4" customWidth="1"/>
    <col min="5123" max="5123" width="14" style="4" customWidth="1"/>
    <col min="5124" max="5124" width="8.140625" style="4" customWidth="1"/>
    <col min="5125" max="5125" width="8.5703125" style="4" customWidth="1"/>
    <col min="5126" max="5126" width="17" style="4" bestFit="1" customWidth="1"/>
    <col min="5127" max="5127" width="16.7109375" style="4" bestFit="1" customWidth="1"/>
    <col min="5128" max="5128" width="18" style="4" bestFit="1" customWidth="1"/>
    <col min="5129" max="5129" width="17.7109375" style="4" bestFit="1" customWidth="1"/>
    <col min="5130" max="5130" width="15.7109375" style="4" customWidth="1"/>
    <col min="5131" max="5131" width="16.28515625" style="4" customWidth="1"/>
    <col min="5132" max="5132" width="15.140625" style="4" customWidth="1"/>
    <col min="5133" max="5133" width="14.28515625" style="4" customWidth="1"/>
    <col min="5134" max="5134" width="14.5703125" style="4" bestFit="1" customWidth="1"/>
    <col min="5135" max="5376" width="11.42578125" style="4"/>
    <col min="5377" max="5377" width="4.7109375" style="4" customWidth="1"/>
    <col min="5378" max="5378" width="31.42578125" style="4" customWidth="1"/>
    <col min="5379" max="5379" width="14" style="4" customWidth="1"/>
    <col min="5380" max="5380" width="8.140625" style="4" customWidth="1"/>
    <col min="5381" max="5381" width="8.5703125" style="4" customWidth="1"/>
    <col min="5382" max="5382" width="17" style="4" bestFit="1" customWidth="1"/>
    <col min="5383" max="5383" width="16.7109375" style="4" bestFit="1" customWidth="1"/>
    <col min="5384" max="5384" width="18" style="4" bestFit="1" customWidth="1"/>
    <col min="5385" max="5385" width="17.7109375" style="4" bestFit="1" customWidth="1"/>
    <col min="5386" max="5386" width="15.7109375" style="4" customWidth="1"/>
    <col min="5387" max="5387" width="16.28515625" style="4" customWidth="1"/>
    <col min="5388" max="5388" width="15.140625" style="4" customWidth="1"/>
    <col min="5389" max="5389" width="14.28515625" style="4" customWidth="1"/>
    <col min="5390" max="5390" width="14.5703125" style="4" bestFit="1" customWidth="1"/>
    <col min="5391" max="5632" width="11.42578125" style="4"/>
    <col min="5633" max="5633" width="4.7109375" style="4" customWidth="1"/>
    <col min="5634" max="5634" width="31.42578125" style="4" customWidth="1"/>
    <col min="5635" max="5635" width="14" style="4" customWidth="1"/>
    <col min="5636" max="5636" width="8.140625" style="4" customWidth="1"/>
    <col min="5637" max="5637" width="8.5703125" style="4" customWidth="1"/>
    <col min="5638" max="5638" width="17" style="4" bestFit="1" customWidth="1"/>
    <col min="5639" max="5639" width="16.7109375" style="4" bestFit="1" customWidth="1"/>
    <col min="5640" max="5640" width="18" style="4" bestFit="1" customWidth="1"/>
    <col min="5641" max="5641" width="17.7109375" style="4" bestFit="1" customWidth="1"/>
    <col min="5642" max="5642" width="15.7109375" style="4" customWidth="1"/>
    <col min="5643" max="5643" width="16.28515625" style="4" customWidth="1"/>
    <col min="5644" max="5644" width="15.140625" style="4" customWidth="1"/>
    <col min="5645" max="5645" width="14.28515625" style="4" customWidth="1"/>
    <col min="5646" max="5646" width="14.5703125" style="4" bestFit="1" customWidth="1"/>
    <col min="5647" max="5888" width="11.42578125" style="4"/>
    <col min="5889" max="5889" width="4.7109375" style="4" customWidth="1"/>
    <col min="5890" max="5890" width="31.42578125" style="4" customWidth="1"/>
    <col min="5891" max="5891" width="14" style="4" customWidth="1"/>
    <col min="5892" max="5892" width="8.140625" style="4" customWidth="1"/>
    <col min="5893" max="5893" width="8.5703125" style="4" customWidth="1"/>
    <col min="5894" max="5894" width="17" style="4" bestFit="1" customWidth="1"/>
    <col min="5895" max="5895" width="16.7109375" style="4" bestFit="1" customWidth="1"/>
    <col min="5896" max="5896" width="18" style="4" bestFit="1" customWidth="1"/>
    <col min="5897" max="5897" width="17.7109375" style="4" bestFit="1" customWidth="1"/>
    <col min="5898" max="5898" width="15.7109375" style="4" customWidth="1"/>
    <col min="5899" max="5899" width="16.28515625" style="4" customWidth="1"/>
    <col min="5900" max="5900" width="15.140625" style="4" customWidth="1"/>
    <col min="5901" max="5901" width="14.28515625" style="4" customWidth="1"/>
    <col min="5902" max="5902" width="14.5703125" style="4" bestFit="1" customWidth="1"/>
    <col min="5903" max="6144" width="11.42578125" style="4"/>
    <col min="6145" max="6145" width="4.7109375" style="4" customWidth="1"/>
    <col min="6146" max="6146" width="31.42578125" style="4" customWidth="1"/>
    <col min="6147" max="6147" width="14" style="4" customWidth="1"/>
    <col min="6148" max="6148" width="8.140625" style="4" customWidth="1"/>
    <col min="6149" max="6149" width="8.5703125" style="4" customWidth="1"/>
    <col min="6150" max="6150" width="17" style="4" bestFit="1" customWidth="1"/>
    <col min="6151" max="6151" width="16.7109375" style="4" bestFit="1" customWidth="1"/>
    <col min="6152" max="6152" width="18" style="4" bestFit="1" customWidth="1"/>
    <col min="6153" max="6153" width="17.7109375" style="4" bestFit="1" customWidth="1"/>
    <col min="6154" max="6154" width="15.7109375" style="4" customWidth="1"/>
    <col min="6155" max="6155" width="16.28515625" style="4" customWidth="1"/>
    <col min="6156" max="6156" width="15.140625" style="4" customWidth="1"/>
    <col min="6157" max="6157" width="14.28515625" style="4" customWidth="1"/>
    <col min="6158" max="6158" width="14.5703125" style="4" bestFit="1" customWidth="1"/>
    <col min="6159" max="6400" width="11.42578125" style="4"/>
    <col min="6401" max="6401" width="4.7109375" style="4" customWidth="1"/>
    <col min="6402" max="6402" width="31.42578125" style="4" customWidth="1"/>
    <col min="6403" max="6403" width="14" style="4" customWidth="1"/>
    <col min="6404" max="6404" width="8.140625" style="4" customWidth="1"/>
    <col min="6405" max="6405" width="8.5703125" style="4" customWidth="1"/>
    <col min="6406" max="6406" width="17" style="4" bestFit="1" customWidth="1"/>
    <col min="6407" max="6407" width="16.7109375" style="4" bestFit="1" customWidth="1"/>
    <col min="6408" max="6408" width="18" style="4" bestFit="1" customWidth="1"/>
    <col min="6409" max="6409" width="17.7109375" style="4" bestFit="1" customWidth="1"/>
    <col min="6410" max="6410" width="15.7109375" style="4" customWidth="1"/>
    <col min="6411" max="6411" width="16.28515625" style="4" customWidth="1"/>
    <col min="6412" max="6412" width="15.140625" style="4" customWidth="1"/>
    <col min="6413" max="6413" width="14.28515625" style="4" customWidth="1"/>
    <col min="6414" max="6414" width="14.5703125" style="4" bestFit="1" customWidth="1"/>
    <col min="6415" max="6656" width="11.42578125" style="4"/>
    <col min="6657" max="6657" width="4.7109375" style="4" customWidth="1"/>
    <col min="6658" max="6658" width="31.42578125" style="4" customWidth="1"/>
    <col min="6659" max="6659" width="14" style="4" customWidth="1"/>
    <col min="6660" max="6660" width="8.140625" style="4" customWidth="1"/>
    <col min="6661" max="6661" width="8.5703125" style="4" customWidth="1"/>
    <col min="6662" max="6662" width="17" style="4" bestFit="1" customWidth="1"/>
    <col min="6663" max="6663" width="16.7109375" style="4" bestFit="1" customWidth="1"/>
    <col min="6664" max="6664" width="18" style="4" bestFit="1" customWidth="1"/>
    <col min="6665" max="6665" width="17.7109375" style="4" bestFit="1" customWidth="1"/>
    <col min="6666" max="6666" width="15.7109375" style="4" customWidth="1"/>
    <col min="6667" max="6667" width="16.28515625" style="4" customWidth="1"/>
    <col min="6668" max="6668" width="15.140625" style="4" customWidth="1"/>
    <col min="6669" max="6669" width="14.28515625" style="4" customWidth="1"/>
    <col min="6670" max="6670" width="14.5703125" style="4" bestFit="1" customWidth="1"/>
    <col min="6671" max="6912" width="11.42578125" style="4"/>
    <col min="6913" max="6913" width="4.7109375" style="4" customWidth="1"/>
    <col min="6914" max="6914" width="31.42578125" style="4" customWidth="1"/>
    <col min="6915" max="6915" width="14" style="4" customWidth="1"/>
    <col min="6916" max="6916" width="8.140625" style="4" customWidth="1"/>
    <col min="6917" max="6917" width="8.5703125" style="4" customWidth="1"/>
    <col min="6918" max="6918" width="17" style="4" bestFit="1" customWidth="1"/>
    <col min="6919" max="6919" width="16.7109375" style="4" bestFit="1" customWidth="1"/>
    <col min="6920" max="6920" width="18" style="4" bestFit="1" customWidth="1"/>
    <col min="6921" max="6921" width="17.7109375" style="4" bestFit="1" customWidth="1"/>
    <col min="6922" max="6922" width="15.7109375" style="4" customWidth="1"/>
    <col min="6923" max="6923" width="16.28515625" style="4" customWidth="1"/>
    <col min="6924" max="6924" width="15.140625" style="4" customWidth="1"/>
    <col min="6925" max="6925" width="14.28515625" style="4" customWidth="1"/>
    <col min="6926" max="6926" width="14.5703125" style="4" bestFit="1" customWidth="1"/>
    <col min="6927" max="7168" width="11.42578125" style="4"/>
    <col min="7169" max="7169" width="4.7109375" style="4" customWidth="1"/>
    <col min="7170" max="7170" width="31.42578125" style="4" customWidth="1"/>
    <col min="7171" max="7171" width="14" style="4" customWidth="1"/>
    <col min="7172" max="7172" width="8.140625" style="4" customWidth="1"/>
    <col min="7173" max="7173" width="8.5703125" style="4" customWidth="1"/>
    <col min="7174" max="7174" width="17" style="4" bestFit="1" customWidth="1"/>
    <col min="7175" max="7175" width="16.7109375" style="4" bestFit="1" customWidth="1"/>
    <col min="7176" max="7176" width="18" style="4" bestFit="1" customWidth="1"/>
    <col min="7177" max="7177" width="17.7109375" style="4" bestFit="1" customWidth="1"/>
    <col min="7178" max="7178" width="15.7109375" style="4" customWidth="1"/>
    <col min="7179" max="7179" width="16.28515625" style="4" customWidth="1"/>
    <col min="7180" max="7180" width="15.140625" style="4" customWidth="1"/>
    <col min="7181" max="7181" width="14.28515625" style="4" customWidth="1"/>
    <col min="7182" max="7182" width="14.5703125" style="4" bestFit="1" customWidth="1"/>
    <col min="7183" max="7424" width="11.42578125" style="4"/>
    <col min="7425" max="7425" width="4.7109375" style="4" customWidth="1"/>
    <col min="7426" max="7426" width="31.42578125" style="4" customWidth="1"/>
    <col min="7427" max="7427" width="14" style="4" customWidth="1"/>
    <col min="7428" max="7428" width="8.140625" style="4" customWidth="1"/>
    <col min="7429" max="7429" width="8.5703125" style="4" customWidth="1"/>
    <col min="7430" max="7430" width="17" style="4" bestFit="1" customWidth="1"/>
    <col min="7431" max="7431" width="16.7109375" style="4" bestFit="1" customWidth="1"/>
    <col min="7432" max="7432" width="18" style="4" bestFit="1" customWidth="1"/>
    <col min="7433" max="7433" width="17.7109375" style="4" bestFit="1" customWidth="1"/>
    <col min="7434" max="7434" width="15.7109375" style="4" customWidth="1"/>
    <col min="7435" max="7435" width="16.28515625" style="4" customWidth="1"/>
    <col min="7436" max="7436" width="15.140625" style="4" customWidth="1"/>
    <col min="7437" max="7437" width="14.28515625" style="4" customWidth="1"/>
    <col min="7438" max="7438" width="14.5703125" style="4" bestFit="1" customWidth="1"/>
    <col min="7439" max="7680" width="11.42578125" style="4"/>
    <col min="7681" max="7681" width="4.7109375" style="4" customWidth="1"/>
    <col min="7682" max="7682" width="31.42578125" style="4" customWidth="1"/>
    <col min="7683" max="7683" width="14" style="4" customWidth="1"/>
    <col min="7684" max="7684" width="8.140625" style="4" customWidth="1"/>
    <col min="7685" max="7685" width="8.5703125" style="4" customWidth="1"/>
    <col min="7686" max="7686" width="17" style="4" bestFit="1" customWidth="1"/>
    <col min="7687" max="7687" width="16.7109375" style="4" bestFit="1" customWidth="1"/>
    <col min="7688" max="7688" width="18" style="4" bestFit="1" customWidth="1"/>
    <col min="7689" max="7689" width="17.7109375" style="4" bestFit="1" customWidth="1"/>
    <col min="7690" max="7690" width="15.7109375" style="4" customWidth="1"/>
    <col min="7691" max="7691" width="16.28515625" style="4" customWidth="1"/>
    <col min="7692" max="7692" width="15.140625" style="4" customWidth="1"/>
    <col min="7693" max="7693" width="14.28515625" style="4" customWidth="1"/>
    <col min="7694" max="7694" width="14.5703125" style="4" bestFit="1" customWidth="1"/>
    <col min="7695" max="7936" width="11.42578125" style="4"/>
    <col min="7937" max="7937" width="4.7109375" style="4" customWidth="1"/>
    <col min="7938" max="7938" width="31.42578125" style="4" customWidth="1"/>
    <col min="7939" max="7939" width="14" style="4" customWidth="1"/>
    <col min="7940" max="7940" width="8.140625" style="4" customWidth="1"/>
    <col min="7941" max="7941" width="8.5703125" style="4" customWidth="1"/>
    <col min="7942" max="7942" width="17" style="4" bestFit="1" customWidth="1"/>
    <col min="7943" max="7943" width="16.7109375" style="4" bestFit="1" customWidth="1"/>
    <col min="7944" max="7944" width="18" style="4" bestFit="1" customWidth="1"/>
    <col min="7945" max="7945" width="17.7109375" style="4" bestFit="1" customWidth="1"/>
    <col min="7946" max="7946" width="15.7109375" style="4" customWidth="1"/>
    <col min="7947" max="7947" width="16.28515625" style="4" customWidth="1"/>
    <col min="7948" max="7948" width="15.140625" style="4" customWidth="1"/>
    <col min="7949" max="7949" width="14.28515625" style="4" customWidth="1"/>
    <col min="7950" max="7950" width="14.5703125" style="4" bestFit="1" customWidth="1"/>
    <col min="7951" max="8192" width="11.42578125" style="4"/>
    <col min="8193" max="8193" width="4.7109375" style="4" customWidth="1"/>
    <col min="8194" max="8194" width="31.42578125" style="4" customWidth="1"/>
    <col min="8195" max="8195" width="14" style="4" customWidth="1"/>
    <col min="8196" max="8196" width="8.140625" style="4" customWidth="1"/>
    <col min="8197" max="8197" width="8.5703125" style="4" customWidth="1"/>
    <col min="8198" max="8198" width="17" style="4" bestFit="1" customWidth="1"/>
    <col min="8199" max="8199" width="16.7109375" style="4" bestFit="1" customWidth="1"/>
    <col min="8200" max="8200" width="18" style="4" bestFit="1" customWidth="1"/>
    <col min="8201" max="8201" width="17.7109375" style="4" bestFit="1" customWidth="1"/>
    <col min="8202" max="8202" width="15.7109375" style="4" customWidth="1"/>
    <col min="8203" max="8203" width="16.28515625" style="4" customWidth="1"/>
    <col min="8204" max="8204" width="15.140625" style="4" customWidth="1"/>
    <col min="8205" max="8205" width="14.28515625" style="4" customWidth="1"/>
    <col min="8206" max="8206" width="14.5703125" style="4" bestFit="1" customWidth="1"/>
    <col min="8207" max="8448" width="11.42578125" style="4"/>
    <col min="8449" max="8449" width="4.7109375" style="4" customWidth="1"/>
    <col min="8450" max="8450" width="31.42578125" style="4" customWidth="1"/>
    <col min="8451" max="8451" width="14" style="4" customWidth="1"/>
    <col min="8452" max="8452" width="8.140625" style="4" customWidth="1"/>
    <col min="8453" max="8453" width="8.5703125" style="4" customWidth="1"/>
    <col min="8454" max="8454" width="17" style="4" bestFit="1" customWidth="1"/>
    <col min="8455" max="8455" width="16.7109375" style="4" bestFit="1" customWidth="1"/>
    <col min="8456" max="8456" width="18" style="4" bestFit="1" customWidth="1"/>
    <col min="8457" max="8457" width="17.7109375" style="4" bestFit="1" customWidth="1"/>
    <col min="8458" max="8458" width="15.7109375" style="4" customWidth="1"/>
    <col min="8459" max="8459" width="16.28515625" style="4" customWidth="1"/>
    <col min="8460" max="8460" width="15.140625" style="4" customWidth="1"/>
    <col min="8461" max="8461" width="14.28515625" style="4" customWidth="1"/>
    <col min="8462" max="8462" width="14.5703125" style="4" bestFit="1" customWidth="1"/>
    <col min="8463" max="8704" width="11.42578125" style="4"/>
    <col min="8705" max="8705" width="4.7109375" style="4" customWidth="1"/>
    <col min="8706" max="8706" width="31.42578125" style="4" customWidth="1"/>
    <col min="8707" max="8707" width="14" style="4" customWidth="1"/>
    <col min="8708" max="8708" width="8.140625" style="4" customWidth="1"/>
    <col min="8709" max="8709" width="8.5703125" style="4" customWidth="1"/>
    <col min="8710" max="8710" width="17" style="4" bestFit="1" customWidth="1"/>
    <col min="8711" max="8711" width="16.7109375" style="4" bestFit="1" customWidth="1"/>
    <col min="8712" max="8712" width="18" style="4" bestFit="1" customWidth="1"/>
    <col min="8713" max="8713" width="17.7109375" style="4" bestFit="1" customWidth="1"/>
    <col min="8714" max="8714" width="15.7109375" style="4" customWidth="1"/>
    <col min="8715" max="8715" width="16.28515625" style="4" customWidth="1"/>
    <col min="8716" max="8716" width="15.140625" style="4" customWidth="1"/>
    <col min="8717" max="8717" width="14.28515625" style="4" customWidth="1"/>
    <col min="8718" max="8718" width="14.5703125" style="4" bestFit="1" customWidth="1"/>
    <col min="8719" max="8960" width="11.42578125" style="4"/>
    <col min="8961" max="8961" width="4.7109375" style="4" customWidth="1"/>
    <col min="8962" max="8962" width="31.42578125" style="4" customWidth="1"/>
    <col min="8963" max="8963" width="14" style="4" customWidth="1"/>
    <col min="8964" max="8964" width="8.140625" style="4" customWidth="1"/>
    <col min="8965" max="8965" width="8.5703125" style="4" customWidth="1"/>
    <col min="8966" max="8966" width="17" style="4" bestFit="1" customWidth="1"/>
    <col min="8967" max="8967" width="16.7109375" style="4" bestFit="1" customWidth="1"/>
    <col min="8968" max="8968" width="18" style="4" bestFit="1" customWidth="1"/>
    <col min="8969" max="8969" width="17.7109375" style="4" bestFit="1" customWidth="1"/>
    <col min="8970" max="8970" width="15.7109375" style="4" customWidth="1"/>
    <col min="8971" max="8971" width="16.28515625" style="4" customWidth="1"/>
    <col min="8972" max="8972" width="15.140625" style="4" customWidth="1"/>
    <col min="8973" max="8973" width="14.28515625" style="4" customWidth="1"/>
    <col min="8974" max="8974" width="14.5703125" style="4" bestFit="1" customWidth="1"/>
    <col min="8975" max="9216" width="11.42578125" style="4"/>
    <col min="9217" max="9217" width="4.7109375" style="4" customWidth="1"/>
    <col min="9218" max="9218" width="31.42578125" style="4" customWidth="1"/>
    <col min="9219" max="9219" width="14" style="4" customWidth="1"/>
    <col min="9220" max="9220" width="8.140625" style="4" customWidth="1"/>
    <col min="9221" max="9221" width="8.5703125" style="4" customWidth="1"/>
    <col min="9222" max="9222" width="17" style="4" bestFit="1" customWidth="1"/>
    <col min="9223" max="9223" width="16.7109375" style="4" bestFit="1" customWidth="1"/>
    <col min="9224" max="9224" width="18" style="4" bestFit="1" customWidth="1"/>
    <col min="9225" max="9225" width="17.7109375" style="4" bestFit="1" customWidth="1"/>
    <col min="9226" max="9226" width="15.7109375" style="4" customWidth="1"/>
    <col min="9227" max="9227" width="16.28515625" style="4" customWidth="1"/>
    <col min="9228" max="9228" width="15.140625" style="4" customWidth="1"/>
    <col min="9229" max="9229" width="14.28515625" style="4" customWidth="1"/>
    <col min="9230" max="9230" width="14.5703125" style="4" bestFit="1" customWidth="1"/>
    <col min="9231" max="9472" width="11.42578125" style="4"/>
    <col min="9473" max="9473" width="4.7109375" style="4" customWidth="1"/>
    <col min="9474" max="9474" width="31.42578125" style="4" customWidth="1"/>
    <col min="9475" max="9475" width="14" style="4" customWidth="1"/>
    <col min="9476" max="9476" width="8.140625" style="4" customWidth="1"/>
    <col min="9477" max="9477" width="8.5703125" style="4" customWidth="1"/>
    <col min="9478" max="9478" width="17" style="4" bestFit="1" customWidth="1"/>
    <col min="9479" max="9479" width="16.7109375" style="4" bestFit="1" customWidth="1"/>
    <col min="9480" max="9480" width="18" style="4" bestFit="1" customWidth="1"/>
    <col min="9481" max="9481" width="17.7109375" style="4" bestFit="1" customWidth="1"/>
    <col min="9482" max="9482" width="15.7109375" style="4" customWidth="1"/>
    <col min="9483" max="9483" width="16.28515625" style="4" customWidth="1"/>
    <col min="9484" max="9484" width="15.140625" style="4" customWidth="1"/>
    <col min="9485" max="9485" width="14.28515625" style="4" customWidth="1"/>
    <col min="9486" max="9486" width="14.5703125" style="4" bestFit="1" customWidth="1"/>
    <col min="9487" max="9728" width="11.42578125" style="4"/>
    <col min="9729" max="9729" width="4.7109375" style="4" customWidth="1"/>
    <col min="9730" max="9730" width="31.42578125" style="4" customWidth="1"/>
    <col min="9731" max="9731" width="14" style="4" customWidth="1"/>
    <col min="9732" max="9732" width="8.140625" style="4" customWidth="1"/>
    <col min="9733" max="9733" width="8.5703125" style="4" customWidth="1"/>
    <col min="9734" max="9734" width="17" style="4" bestFit="1" customWidth="1"/>
    <col min="9735" max="9735" width="16.7109375" style="4" bestFit="1" customWidth="1"/>
    <col min="9736" max="9736" width="18" style="4" bestFit="1" customWidth="1"/>
    <col min="9737" max="9737" width="17.7109375" style="4" bestFit="1" customWidth="1"/>
    <col min="9738" max="9738" width="15.7109375" style="4" customWidth="1"/>
    <col min="9739" max="9739" width="16.28515625" style="4" customWidth="1"/>
    <col min="9740" max="9740" width="15.140625" style="4" customWidth="1"/>
    <col min="9741" max="9741" width="14.28515625" style="4" customWidth="1"/>
    <col min="9742" max="9742" width="14.5703125" style="4" bestFit="1" customWidth="1"/>
    <col min="9743" max="9984" width="11.42578125" style="4"/>
    <col min="9985" max="9985" width="4.7109375" style="4" customWidth="1"/>
    <col min="9986" max="9986" width="31.42578125" style="4" customWidth="1"/>
    <col min="9987" max="9987" width="14" style="4" customWidth="1"/>
    <col min="9988" max="9988" width="8.140625" style="4" customWidth="1"/>
    <col min="9989" max="9989" width="8.5703125" style="4" customWidth="1"/>
    <col min="9990" max="9990" width="17" style="4" bestFit="1" customWidth="1"/>
    <col min="9991" max="9991" width="16.7109375" style="4" bestFit="1" customWidth="1"/>
    <col min="9992" max="9992" width="18" style="4" bestFit="1" customWidth="1"/>
    <col min="9993" max="9993" width="17.7109375" style="4" bestFit="1" customWidth="1"/>
    <col min="9994" max="9994" width="15.7109375" style="4" customWidth="1"/>
    <col min="9995" max="9995" width="16.28515625" style="4" customWidth="1"/>
    <col min="9996" max="9996" width="15.140625" style="4" customWidth="1"/>
    <col min="9997" max="9997" width="14.28515625" style="4" customWidth="1"/>
    <col min="9998" max="9998" width="14.5703125" style="4" bestFit="1" customWidth="1"/>
    <col min="9999" max="10240" width="11.42578125" style="4"/>
    <col min="10241" max="10241" width="4.7109375" style="4" customWidth="1"/>
    <col min="10242" max="10242" width="31.42578125" style="4" customWidth="1"/>
    <col min="10243" max="10243" width="14" style="4" customWidth="1"/>
    <col min="10244" max="10244" width="8.140625" style="4" customWidth="1"/>
    <col min="10245" max="10245" width="8.5703125" style="4" customWidth="1"/>
    <col min="10246" max="10246" width="17" style="4" bestFit="1" customWidth="1"/>
    <col min="10247" max="10247" width="16.7109375" style="4" bestFit="1" customWidth="1"/>
    <col min="10248" max="10248" width="18" style="4" bestFit="1" customWidth="1"/>
    <col min="10249" max="10249" width="17.7109375" style="4" bestFit="1" customWidth="1"/>
    <col min="10250" max="10250" width="15.7109375" style="4" customWidth="1"/>
    <col min="10251" max="10251" width="16.28515625" style="4" customWidth="1"/>
    <col min="10252" max="10252" width="15.140625" style="4" customWidth="1"/>
    <col min="10253" max="10253" width="14.28515625" style="4" customWidth="1"/>
    <col min="10254" max="10254" width="14.5703125" style="4" bestFit="1" customWidth="1"/>
    <col min="10255" max="10496" width="11.42578125" style="4"/>
    <col min="10497" max="10497" width="4.7109375" style="4" customWidth="1"/>
    <col min="10498" max="10498" width="31.42578125" style="4" customWidth="1"/>
    <col min="10499" max="10499" width="14" style="4" customWidth="1"/>
    <col min="10500" max="10500" width="8.140625" style="4" customWidth="1"/>
    <col min="10501" max="10501" width="8.5703125" style="4" customWidth="1"/>
    <col min="10502" max="10502" width="17" style="4" bestFit="1" customWidth="1"/>
    <col min="10503" max="10503" width="16.7109375" style="4" bestFit="1" customWidth="1"/>
    <col min="10504" max="10504" width="18" style="4" bestFit="1" customWidth="1"/>
    <col min="10505" max="10505" width="17.7109375" style="4" bestFit="1" customWidth="1"/>
    <col min="10506" max="10506" width="15.7109375" style="4" customWidth="1"/>
    <col min="10507" max="10507" width="16.28515625" style="4" customWidth="1"/>
    <col min="10508" max="10508" width="15.140625" style="4" customWidth="1"/>
    <col min="10509" max="10509" width="14.28515625" style="4" customWidth="1"/>
    <col min="10510" max="10510" width="14.5703125" style="4" bestFit="1" customWidth="1"/>
    <col min="10511" max="10752" width="11.42578125" style="4"/>
    <col min="10753" max="10753" width="4.7109375" style="4" customWidth="1"/>
    <col min="10754" max="10754" width="31.42578125" style="4" customWidth="1"/>
    <col min="10755" max="10755" width="14" style="4" customWidth="1"/>
    <col min="10756" max="10756" width="8.140625" style="4" customWidth="1"/>
    <col min="10757" max="10757" width="8.5703125" style="4" customWidth="1"/>
    <col min="10758" max="10758" width="17" style="4" bestFit="1" customWidth="1"/>
    <col min="10759" max="10759" width="16.7109375" style="4" bestFit="1" customWidth="1"/>
    <col min="10760" max="10760" width="18" style="4" bestFit="1" customWidth="1"/>
    <col min="10761" max="10761" width="17.7109375" style="4" bestFit="1" customWidth="1"/>
    <col min="10762" max="10762" width="15.7109375" style="4" customWidth="1"/>
    <col min="10763" max="10763" width="16.28515625" style="4" customWidth="1"/>
    <col min="10764" max="10764" width="15.140625" style="4" customWidth="1"/>
    <col min="10765" max="10765" width="14.28515625" style="4" customWidth="1"/>
    <col min="10766" max="10766" width="14.5703125" style="4" bestFit="1" customWidth="1"/>
    <col min="10767" max="11008" width="11.42578125" style="4"/>
    <col min="11009" max="11009" width="4.7109375" style="4" customWidth="1"/>
    <col min="11010" max="11010" width="31.42578125" style="4" customWidth="1"/>
    <col min="11011" max="11011" width="14" style="4" customWidth="1"/>
    <col min="11012" max="11012" width="8.140625" style="4" customWidth="1"/>
    <col min="11013" max="11013" width="8.5703125" style="4" customWidth="1"/>
    <col min="11014" max="11014" width="17" style="4" bestFit="1" customWidth="1"/>
    <col min="11015" max="11015" width="16.7109375" style="4" bestFit="1" customWidth="1"/>
    <col min="11016" max="11016" width="18" style="4" bestFit="1" customWidth="1"/>
    <col min="11017" max="11017" width="17.7109375" style="4" bestFit="1" customWidth="1"/>
    <col min="11018" max="11018" width="15.7109375" style="4" customWidth="1"/>
    <col min="11019" max="11019" width="16.28515625" style="4" customWidth="1"/>
    <col min="11020" max="11020" width="15.140625" style="4" customWidth="1"/>
    <col min="11021" max="11021" width="14.28515625" style="4" customWidth="1"/>
    <col min="11022" max="11022" width="14.5703125" style="4" bestFit="1" customWidth="1"/>
    <col min="11023" max="11264" width="11.42578125" style="4"/>
    <col min="11265" max="11265" width="4.7109375" style="4" customWidth="1"/>
    <col min="11266" max="11266" width="31.42578125" style="4" customWidth="1"/>
    <col min="11267" max="11267" width="14" style="4" customWidth="1"/>
    <col min="11268" max="11268" width="8.140625" style="4" customWidth="1"/>
    <col min="11269" max="11269" width="8.5703125" style="4" customWidth="1"/>
    <col min="11270" max="11270" width="17" style="4" bestFit="1" customWidth="1"/>
    <col min="11271" max="11271" width="16.7109375" style="4" bestFit="1" customWidth="1"/>
    <col min="11272" max="11272" width="18" style="4" bestFit="1" customWidth="1"/>
    <col min="11273" max="11273" width="17.7109375" style="4" bestFit="1" customWidth="1"/>
    <col min="11274" max="11274" width="15.7109375" style="4" customWidth="1"/>
    <col min="11275" max="11275" width="16.28515625" style="4" customWidth="1"/>
    <col min="11276" max="11276" width="15.140625" style="4" customWidth="1"/>
    <col min="11277" max="11277" width="14.28515625" style="4" customWidth="1"/>
    <col min="11278" max="11278" width="14.5703125" style="4" bestFit="1" customWidth="1"/>
    <col min="11279" max="11520" width="11.42578125" style="4"/>
    <col min="11521" max="11521" width="4.7109375" style="4" customWidth="1"/>
    <col min="11522" max="11522" width="31.42578125" style="4" customWidth="1"/>
    <col min="11523" max="11523" width="14" style="4" customWidth="1"/>
    <col min="11524" max="11524" width="8.140625" style="4" customWidth="1"/>
    <col min="11525" max="11525" width="8.5703125" style="4" customWidth="1"/>
    <col min="11526" max="11526" width="17" style="4" bestFit="1" customWidth="1"/>
    <col min="11527" max="11527" width="16.7109375" style="4" bestFit="1" customWidth="1"/>
    <col min="11528" max="11528" width="18" style="4" bestFit="1" customWidth="1"/>
    <col min="11529" max="11529" width="17.7109375" style="4" bestFit="1" customWidth="1"/>
    <col min="11530" max="11530" width="15.7109375" style="4" customWidth="1"/>
    <col min="11531" max="11531" width="16.28515625" style="4" customWidth="1"/>
    <col min="11532" max="11532" width="15.140625" style="4" customWidth="1"/>
    <col min="11533" max="11533" width="14.28515625" style="4" customWidth="1"/>
    <col min="11534" max="11534" width="14.5703125" style="4" bestFit="1" customWidth="1"/>
    <col min="11535" max="11776" width="11.42578125" style="4"/>
    <col min="11777" max="11777" width="4.7109375" style="4" customWidth="1"/>
    <col min="11778" max="11778" width="31.42578125" style="4" customWidth="1"/>
    <col min="11779" max="11779" width="14" style="4" customWidth="1"/>
    <col min="11780" max="11780" width="8.140625" style="4" customWidth="1"/>
    <col min="11781" max="11781" width="8.5703125" style="4" customWidth="1"/>
    <col min="11782" max="11782" width="17" style="4" bestFit="1" customWidth="1"/>
    <col min="11783" max="11783" width="16.7109375" style="4" bestFit="1" customWidth="1"/>
    <col min="11784" max="11784" width="18" style="4" bestFit="1" customWidth="1"/>
    <col min="11785" max="11785" width="17.7109375" style="4" bestFit="1" customWidth="1"/>
    <col min="11786" max="11786" width="15.7109375" style="4" customWidth="1"/>
    <col min="11787" max="11787" width="16.28515625" style="4" customWidth="1"/>
    <col min="11788" max="11788" width="15.140625" style="4" customWidth="1"/>
    <col min="11789" max="11789" width="14.28515625" style="4" customWidth="1"/>
    <col min="11790" max="11790" width="14.5703125" style="4" bestFit="1" customWidth="1"/>
    <col min="11791" max="12032" width="11.42578125" style="4"/>
    <col min="12033" max="12033" width="4.7109375" style="4" customWidth="1"/>
    <col min="12034" max="12034" width="31.42578125" style="4" customWidth="1"/>
    <col min="12035" max="12035" width="14" style="4" customWidth="1"/>
    <col min="12036" max="12036" width="8.140625" style="4" customWidth="1"/>
    <col min="12037" max="12037" width="8.5703125" style="4" customWidth="1"/>
    <col min="12038" max="12038" width="17" style="4" bestFit="1" customWidth="1"/>
    <col min="12039" max="12039" width="16.7109375" style="4" bestFit="1" customWidth="1"/>
    <col min="12040" max="12040" width="18" style="4" bestFit="1" customWidth="1"/>
    <col min="12041" max="12041" width="17.7109375" style="4" bestFit="1" customWidth="1"/>
    <col min="12042" max="12042" width="15.7109375" style="4" customWidth="1"/>
    <col min="12043" max="12043" width="16.28515625" style="4" customWidth="1"/>
    <col min="12044" max="12044" width="15.140625" style="4" customWidth="1"/>
    <col min="12045" max="12045" width="14.28515625" style="4" customWidth="1"/>
    <col min="12046" max="12046" width="14.5703125" style="4" bestFit="1" customWidth="1"/>
    <col min="12047" max="12288" width="11.42578125" style="4"/>
    <col min="12289" max="12289" width="4.7109375" style="4" customWidth="1"/>
    <col min="12290" max="12290" width="31.42578125" style="4" customWidth="1"/>
    <col min="12291" max="12291" width="14" style="4" customWidth="1"/>
    <col min="12292" max="12292" width="8.140625" style="4" customWidth="1"/>
    <col min="12293" max="12293" width="8.5703125" style="4" customWidth="1"/>
    <col min="12294" max="12294" width="17" style="4" bestFit="1" customWidth="1"/>
    <col min="12295" max="12295" width="16.7109375" style="4" bestFit="1" customWidth="1"/>
    <col min="12296" max="12296" width="18" style="4" bestFit="1" customWidth="1"/>
    <col min="12297" max="12297" width="17.7109375" style="4" bestFit="1" customWidth="1"/>
    <col min="12298" max="12298" width="15.7109375" style="4" customWidth="1"/>
    <col min="12299" max="12299" width="16.28515625" style="4" customWidth="1"/>
    <col min="12300" max="12300" width="15.140625" style="4" customWidth="1"/>
    <col min="12301" max="12301" width="14.28515625" style="4" customWidth="1"/>
    <col min="12302" max="12302" width="14.5703125" style="4" bestFit="1" customWidth="1"/>
    <col min="12303" max="12544" width="11.42578125" style="4"/>
    <col min="12545" max="12545" width="4.7109375" style="4" customWidth="1"/>
    <col min="12546" max="12546" width="31.42578125" style="4" customWidth="1"/>
    <col min="12547" max="12547" width="14" style="4" customWidth="1"/>
    <col min="12548" max="12548" width="8.140625" style="4" customWidth="1"/>
    <col min="12549" max="12549" width="8.5703125" style="4" customWidth="1"/>
    <col min="12550" max="12550" width="17" style="4" bestFit="1" customWidth="1"/>
    <col min="12551" max="12551" width="16.7109375" style="4" bestFit="1" customWidth="1"/>
    <col min="12552" max="12552" width="18" style="4" bestFit="1" customWidth="1"/>
    <col min="12553" max="12553" width="17.7109375" style="4" bestFit="1" customWidth="1"/>
    <col min="12554" max="12554" width="15.7109375" style="4" customWidth="1"/>
    <col min="12555" max="12555" width="16.28515625" style="4" customWidth="1"/>
    <col min="12556" max="12556" width="15.140625" style="4" customWidth="1"/>
    <col min="12557" max="12557" width="14.28515625" style="4" customWidth="1"/>
    <col min="12558" max="12558" width="14.5703125" style="4" bestFit="1" customWidth="1"/>
    <col min="12559" max="12800" width="11.42578125" style="4"/>
    <col min="12801" max="12801" width="4.7109375" style="4" customWidth="1"/>
    <col min="12802" max="12802" width="31.42578125" style="4" customWidth="1"/>
    <col min="12803" max="12803" width="14" style="4" customWidth="1"/>
    <col min="12804" max="12804" width="8.140625" style="4" customWidth="1"/>
    <col min="12805" max="12805" width="8.5703125" style="4" customWidth="1"/>
    <col min="12806" max="12806" width="17" style="4" bestFit="1" customWidth="1"/>
    <col min="12807" max="12807" width="16.7109375" style="4" bestFit="1" customWidth="1"/>
    <col min="12808" max="12808" width="18" style="4" bestFit="1" customWidth="1"/>
    <col min="12809" max="12809" width="17.7109375" style="4" bestFit="1" customWidth="1"/>
    <col min="12810" max="12810" width="15.7109375" style="4" customWidth="1"/>
    <col min="12811" max="12811" width="16.28515625" style="4" customWidth="1"/>
    <col min="12812" max="12812" width="15.140625" style="4" customWidth="1"/>
    <col min="12813" max="12813" width="14.28515625" style="4" customWidth="1"/>
    <col min="12814" max="12814" width="14.5703125" style="4" bestFit="1" customWidth="1"/>
    <col min="12815" max="13056" width="11.42578125" style="4"/>
    <col min="13057" max="13057" width="4.7109375" style="4" customWidth="1"/>
    <col min="13058" max="13058" width="31.42578125" style="4" customWidth="1"/>
    <col min="13059" max="13059" width="14" style="4" customWidth="1"/>
    <col min="13060" max="13060" width="8.140625" style="4" customWidth="1"/>
    <col min="13061" max="13061" width="8.5703125" style="4" customWidth="1"/>
    <col min="13062" max="13062" width="17" style="4" bestFit="1" customWidth="1"/>
    <col min="13063" max="13063" width="16.7109375" style="4" bestFit="1" customWidth="1"/>
    <col min="13064" max="13064" width="18" style="4" bestFit="1" customWidth="1"/>
    <col min="13065" max="13065" width="17.7109375" style="4" bestFit="1" customWidth="1"/>
    <col min="13066" max="13066" width="15.7109375" style="4" customWidth="1"/>
    <col min="13067" max="13067" width="16.28515625" style="4" customWidth="1"/>
    <col min="13068" max="13068" width="15.140625" style="4" customWidth="1"/>
    <col min="13069" max="13069" width="14.28515625" style="4" customWidth="1"/>
    <col min="13070" max="13070" width="14.5703125" style="4" bestFit="1" customWidth="1"/>
    <col min="13071" max="13312" width="11.42578125" style="4"/>
    <col min="13313" max="13313" width="4.7109375" style="4" customWidth="1"/>
    <col min="13314" max="13314" width="31.42578125" style="4" customWidth="1"/>
    <col min="13315" max="13315" width="14" style="4" customWidth="1"/>
    <col min="13316" max="13316" width="8.140625" style="4" customWidth="1"/>
    <col min="13317" max="13317" width="8.5703125" style="4" customWidth="1"/>
    <col min="13318" max="13318" width="17" style="4" bestFit="1" customWidth="1"/>
    <col min="13319" max="13319" width="16.7109375" style="4" bestFit="1" customWidth="1"/>
    <col min="13320" max="13320" width="18" style="4" bestFit="1" customWidth="1"/>
    <col min="13321" max="13321" width="17.7109375" style="4" bestFit="1" customWidth="1"/>
    <col min="13322" max="13322" width="15.7109375" style="4" customWidth="1"/>
    <col min="13323" max="13323" width="16.28515625" style="4" customWidth="1"/>
    <col min="13324" max="13324" width="15.140625" style="4" customWidth="1"/>
    <col min="13325" max="13325" width="14.28515625" style="4" customWidth="1"/>
    <col min="13326" max="13326" width="14.5703125" style="4" bestFit="1" customWidth="1"/>
    <col min="13327" max="13568" width="11.42578125" style="4"/>
    <col min="13569" max="13569" width="4.7109375" style="4" customWidth="1"/>
    <col min="13570" max="13570" width="31.42578125" style="4" customWidth="1"/>
    <col min="13571" max="13571" width="14" style="4" customWidth="1"/>
    <col min="13572" max="13572" width="8.140625" style="4" customWidth="1"/>
    <col min="13573" max="13573" width="8.5703125" style="4" customWidth="1"/>
    <col min="13574" max="13574" width="17" style="4" bestFit="1" customWidth="1"/>
    <col min="13575" max="13575" width="16.7109375" style="4" bestFit="1" customWidth="1"/>
    <col min="13576" max="13576" width="18" style="4" bestFit="1" customWidth="1"/>
    <col min="13577" max="13577" width="17.7109375" style="4" bestFit="1" customWidth="1"/>
    <col min="13578" max="13578" width="15.7109375" style="4" customWidth="1"/>
    <col min="13579" max="13579" width="16.28515625" style="4" customWidth="1"/>
    <col min="13580" max="13580" width="15.140625" style="4" customWidth="1"/>
    <col min="13581" max="13581" width="14.28515625" style="4" customWidth="1"/>
    <col min="13582" max="13582" width="14.5703125" style="4" bestFit="1" customWidth="1"/>
    <col min="13583" max="13824" width="11.42578125" style="4"/>
    <col min="13825" max="13825" width="4.7109375" style="4" customWidth="1"/>
    <col min="13826" max="13826" width="31.42578125" style="4" customWidth="1"/>
    <col min="13827" max="13827" width="14" style="4" customWidth="1"/>
    <col min="13828" max="13828" width="8.140625" style="4" customWidth="1"/>
    <col min="13829" max="13829" width="8.5703125" style="4" customWidth="1"/>
    <col min="13830" max="13830" width="17" style="4" bestFit="1" customWidth="1"/>
    <col min="13831" max="13831" width="16.7109375" style="4" bestFit="1" customWidth="1"/>
    <col min="13832" max="13832" width="18" style="4" bestFit="1" customWidth="1"/>
    <col min="13833" max="13833" width="17.7109375" style="4" bestFit="1" customWidth="1"/>
    <col min="13834" max="13834" width="15.7109375" style="4" customWidth="1"/>
    <col min="13835" max="13835" width="16.28515625" style="4" customWidth="1"/>
    <col min="13836" max="13836" width="15.140625" style="4" customWidth="1"/>
    <col min="13837" max="13837" width="14.28515625" style="4" customWidth="1"/>
    <col min="13838" max="13838" width="14.5703125" style="4" bestFit="1" customWidth="1"/>
    <col min="13839" max="14080" width="11.42578125" style="4"/>
    <col min="14081" max="14081" width="4.7109375" style="4" customWidth="1"/>
    <col min="14082" max="14082" width="31.42578125" style="4" customWidth="1"/>
    <col min="14083" max="14083" width="14" style="4" customWidth="1"/>
    <col min="14084" max="14084" width="8.140625" style="4" customWidth="1"/>
    <col min="14085" max="14085" width="8.5703125" style="4" customWidth="1"/>
    <col min="14086" max="14086" width="17" style="4" bestFit="1" customWidth="1"/>
    <col min="14087" max="14087" width="16.7109375" style="4" bestFit="1" customWidth="1"/>
    <col min="14088" max="14088" width="18" style="4" bestFit="1" customWidth="1"/>
    <col min="14089" max="14089" width="17.7109375" style="4" bestFit="1" customWidth="1"/>
    <col min="14090" max="14090" width="15.7109375" style="4" customWidth="1"/>
    <col min="14091" max="14091" width="16.28515625" style="4" customWidth="1"/>
    <col min="14092" max="14092" width="15.140625" style="4" customWidth="1"/>
    <col min="14093" max="14093" width="14.28515625" style="4" customWidth="1"/>
    <col min="14094" max="14094" width="14.5703125" style="4" bestFit="1" customWidth="1"/>
    <col min="14095" max="14336" width="11.42578125" style="4"/>
    <col min="14337" max="14337" width="4.7109375" style="4" customWidth="1"/>
    <col min="14338" max="14338" width="31.42578125" style="4" customWidth="1"/>
    <col min="14339" max="14339" width="14" style="4" customWidth="1"/>
    <col min="14340" max="14340" width="8.140625" style="4" customWidth="1"/>
    <col min="14341" max="14341" width="8.5703125" style="4" customWidth="1"/>
    <col min="14342" max="14342" width="17" style="4" bestFit="1" customWidth="1"/>
    <col min="14343" max="14343" width="16.7109375" style="4" bestFit="1" customWidth="1"/>
    <col min="14344" max="14344" width="18" style="4" bestFit="1" customWidth="1"/>
    <col min="14345" max="14345" width="17.7109375" style="4" bestFit="1" customWidth="1"/>
    <col min="14346" max="14346" width="15.7109375" style="4" customWidth="1"/>
    <col min="14347" max="14347" width="16.28515625" style="4" customWidth="1"/>
    <col min="14348" max="14348" width="15.140625" style="4" customWidth="1"/>
    <col min="14349" max="14349" width="14.28515625" style="4" customWidth="1"/>
    <col min="14350" max="14350" width="14.5703125" style="4" bestFit="1" customWidth="1"/>
    <col min="14351" max="14592" width="11.42578125" style="4"/>
    <col min="14593" max="14593" width="4.7109375" style="4" customWidth="1"/>
    <col min="14594" max="14594" width="31.42578125" style="4" customWidth="1"/>
    <col min="14595" max="14595" width="14" style="4" customWidth="1"/>
    <col min="14596" max="14596" width="8.140625" style="4" customWidth="1"/>
    <col min="14597" max="14597" width="8.5703125" style="4" customWidth="1"/>
    <col min="14598" max="14598" width="17" style="4" bestFit="1" customWidth="1"/>
    <col min="14599" max="14599" width="16.7109375" style="4" bestFit="1" customWidth="1"/>
    <col min="14600" max="14600" width="18" style="4" bestFit="1" customWidth="1"/>
    <col min="14601" max="14601" width="17.7109375" style="4" bestFit="1" customWidth="1"/>
    <col min="14602" max="14602" width="15.7109375" style="4" customWidth="1"/>
    <col min="14603" max="14603" width="16.28515625" style="4" customWidth="1"/>
    <col min="14604" max="14604" width="15.140625" style="4" customWidth="1"/>
    <col min="14605" max="14605" width="14.28515625" style="4" customWidth="1"/>
    <col min="14606" max="14606" width="14.5703125" style="4" bestFit="1" customWidth="1"/>
    <col min="14607" max="14848" width="11.42578125" style="4"/>
    <col min="14849" max="14849" width="4.7109375" style="4" customWidth="1"/>
    <col min="14850" max="14850" width="31.42578125" style="4" customWidth="1"/>
    <col min="14851" max="14851" width="14" style="4" customWidth="1"/>
    <col min="14852" max="14852" width="8.140625" style="4" customWidth="1"/>
    <col min="14853" max="14853" width="8.5703125" style="4" customWidth="1"/>
    <col min="14854" max="14854" width="17" style="4" bestFit="1" customWidth="1"/>
    <col min="14855" max="14855" width="16.7109375" style="4" bestFit="1" customWidth="1"/>
    <col min="14856" max="14856" width="18" style="4" bestFit="1" customWidth="1"/>
    <col min="14857" max="14857" width="17.7109375" style="4" bestFit="1" customWidth="1"/>
    <col min="14858" max="14858" width="15.7109375" style="4" customWidth="1"/>
    <col min="14859" max="14859" width="16.28515625" style="4" customWidth="1"/>
    <col min="14860" max="14860" width="15.140625" style="4" customWidth="1"/>
    <col min="14861" max="14861" width="14.28515625" style="4" customWidth="1"/>
    <col min="14862" max="14862" width="14.5703125" style="4" bestFit="1" customWidth="1"/>
    <col min="14863" max="15104" width="11.42578125" style="4"/>
    <col min="15105" max="15105" width="4.7109375" style="4" customWidth="1"/>
    <col min="15106" max="15106" width="31.42578125" style="4" customWidth="1"/>
    <col min="15107" max="15107" width="14" style="4" customWidth="1"/>
    <col min="15108" max="15108" width="8.140625" style="4" customWidth="1"/>
    <col min="15109" max="15109" width="8.5703125" style="4" customWidth="1"/>
    <col min="15110" max="15110" width="17" style="4" bestFit="1" customWidth="1"/>
    <col min="15111" max="15111" width="16.7109375" style="4" bestFit="1" customWidth="1"/>
    <col min="15112" max="15112" width="18" style="4" bestFit="1" customWidth="1"/>
    <col min="15113" max="15113" width="17.7109375" style="4" bestFit="1" customWidth="1"/>
    <col min="15114" max="15114" width="15.7109375" style="4" customWidth="1"/>
    <col min="15115" max="15115" width="16.28515625" style="4" customWidth="1"/>
    <col min="15116" max="15116" width="15.140625" style="4" customWidth="1"/>
    <col min="15117" max="15117" width="14.28515625" style="4" customWidth="1"/>
    <col min="15118" max="15118" width="14.5703125" style="4" bestFit="1" customWidth="1"/>
    <col min="15119" max="15360" width="11.42578125" style="4"/>
    <col min="15361" max="15361" width="4.7109375" style="4" customWidth="1"/>
    <col min="15362" max="15362" width="31.42578125" style="4" customWidth="1"/>
    <col min="15363" max="15363" width="14" style="4" customWidth="1"/>
    <col min="15364" max="15364" width="8.140625" style="4" customWidth="1"/>
    <col min="15365" max="15365" width="8.5703125" style="4" customWidth="1"/>
    <col min="15366" max="15366" width="17" style="4" bestFit="1" customWidth="1"/>
    <col min="15367" max="15367" width="16.7109375" style="4" bestFit="1" customWidth="1"/>
    <col min="15368" max="15368" width="18" style="4" bestFit="1" customWidth="1"/>
    <col min="15369" max="15369" width="17.7109375" style="4" bestFit="1" customWidth="1"/>
    <col min="15370" max="15370" width="15.7109375" style="4" customWidth="1"/>
    <col min="15371" max="15371" width="16.28515625" style="4" customWidth="1"/>
    <col min="15372" max="15372" width="15.140625" style="4" customWidth="1"/>
    <col min="15373" max="15373" width="14.28515625" style="4" customWidth="1"/>
    <col min="15374" max="15374" width="14.5703125" style="4" bestFit="1" customWidth="1"/>
    <col min="15375" max="15616" width="11.42578125" style="4"/>
    <col min="15617" max="15617" width="4.7109375" style="4" customWidth="1"/>
    <col min="15618" max="15618" width="31.42578125" style="4" customWidth="1"/>
    <col min="15619" max="15619" width="14" style="4" customWidth="1"/>
    <col min="15620" max="15620" width="8.140625" style="4" customWidth="1"/>
    <col min="15621" max="15621" width="8.5703125" style="4" customWidth="1"/>
    <col min="15622" max="15622" width="17" style="4" bestFit="1" customWidth="1"/>
    <col min="15623" max="15623" width="16.7109375" style="4" bestFit="1" customWidth="1"/>
    <col min="15624" max="15624" width="18" style="4" bestFit="1" customWidth="1"/>
    <col min="15625" max="15625" width="17.7109375" style="4" bestFit="1" customWidth="1"/>
    <col min="15626" max="15626" width="15.7109375" style="4" customWidth="1"/>
    <col min="15627" max="15627" width="16.28515625" style="4" customWidth="1"/>
    <col min="15628" max="15628" width="15.140625" style="4" customWidth="1"/>
    <col min="15629" max="15629" width="14.28515625" style="4" customWidth="1"/>
    <col min="15630" max="15630" width="14.5703125" style="4" bestFit="1" customWidth="1"/>
    <col min="15631" max="15872" width="11.42578125" style="4"/>
    <col min="15873" max="15873" width="4.7109375" style="4" customWidth="1"/>
    <col min="15874" max="15874" width="31.42578125" style="4" customWidth="1"/>
    <col min="15875" max="15875" width="14" style="4" customWidth="1"/>
    <col min="15876" max="15876" width="8.140625" style="4" customWidth="1"/>
    <col min="15877" max="15877" width="8.5703125" style="4" customWidth="1"/>
    <col min="15878" max="15878" width="17" style="4" bestFit="1" customWidth="1"/>
    <col min="15879" max="15879" width="16.7109375" style="4" bestFit="1" customWidth="1"/>
    <col min="15880" max="15880" width="18" style="4" bestFit="1" customWidth="1"/>
    <col min="15881" max="15881" width="17.7109375" style="4" bestFit="1" customWidth="1"/>
    <col min="15882" max="15882" width="15.7109375" style="4" customWidth="1"/>
    <col min="15883" max="15883" width="16.28515625" style="4" customWidth="1"/>
    <col min="15884" max="15884" width="15.140625" style="4" customWidth="1"/>
    <col min="15885" max="15885" width="14.28515625" style="4" customWidth="1"/>
    <col min="15886" max="15886" width="14.5703125" style="4" bestFit="1" customWidth="1"/>
    <col min="15887" max="16128" width="11.42578125" style="4"/>
    <col min="16129" max="16129" width="4.7109375" style="4" customWidth="1"/>
    <col min="16130" max="16130" width="31.42578125" style="4" customWidth="1"/>
    <col min="16131" max="16131" width="14" style="4" customWidth="1"/>
    <col min="16132" max="16132" width="8.140625" style="4" customWidth="1"/>
    <col min="16133" max="16133" width="8.5703125" style="4" customWidth="1"/>
    <col min="16134" max="16134" width="17" style="4" bestFit="1" customWidth="1"/>
    <col min="16135" max="16135" width="16.7109375" style="4" bestFit="1" customWidth="1"/>
    <col min="16136" max="16136" width="18" style="4" bestFit="1" customWidth="1"/>
    <col min="16137" max="16137" width="17.7109375" style="4" bestFit="1" customWidth="1"/>
    <col min="16138" max="16138" width="15.7109375" style="4" customWidth="1"/>
    <col min="16139" max="16139" width="16.28515625" style="4" customWidth="1"/>
    <col min="16140" max="16140" width="15.140625" style="4" customWidth="1"/>
    <col min="16141" max="16141" width="14.28515625" style="4" customWidth="1"/>
    <col min="16142" max="16142" width="14.5703125" style="4" bestFit="1" customWidth="1"/>
    <col min="16143" max="16384" width="11.42578125" style="4"/>
  </cols>
  <sheetData>
    <row r="2" spans="1:14" x14ac:dyDescent="0.2">
      <c r="A2" s="1" t="s">
        <v>0</v>
      </c>
      <c r="B2" s="1"/>
      <c r="C2" s="2"/>
      <c r="D2" s="2"/>
      <c r="E2" s="3"/>
    </row>
    <row r="3" spans="1:14" x14ac:dyDescent="0.2">
      <c r="A3" s="5" t="s">
        <v>81</v>
      </c>
      <c r="B3" s="5"/>
      <c r="C3" s="2"/>
      <c r="D3" s="2"/>
    </row>
    <row r="4" spans="1:14" x14ac:dyDescent="0.2">
      <c r="A4" s="6" t="s">
        <v>82</v>
      </c>
      <c r="B4" s="5"/>
      <c r="C4" s="2"/>
      <c r="D4" s="2"/>
      <c r="M4" s="7"/>
    </row>
    <row r="5" spans="1:14" ht="13.5" customHeight="1" x14ac:dyDescent="0.2">
      <c r="A5" s="8" t="s">
        <v>3</v>
      </c>
      <c r="B5" s="8"/>
      <c r="C5" s="57" t="s">
        <v>4</v>
      </c>
      <c r="D5" s="77" t="s">
        <v>5</v>
      </c>
      <c r="E5" s="77"/>
      <c r="F5" s="57" t="s">
        <v>6</v>
      </c>
      <c r="G5" s="56" t="s">
        <v>7</v>
      </c>
      <c r="H5" s="56" t="s">
        <v>8</v>
      </c>
      <c r="I5" s="57" t="s">
        <v>9</v>
      </c>
      <c r="J5" s="57" t="s">
        <v>10</v>
      </c>
      <c r="K5" s="57" t="s">
        <v>10</v>
      </c>
      <c r="L5" s="57" t="s">
        <v>10</v>
      </c>
      <c r="M5" s="57" t="s">
        <v>10</v>
      </c>
      <c r="N5" s="3"/>
    </row>
    <row r="6" spans="1:14" x14ac:dyDescent="0.2">
      <c r="C6" s="18" t="s">
        <v>11</v>
      </c>
      <c r="D6" s="49" t="s">
        <v>12</v>
      </c>
      <c r="E6" s="49" t="s">
        <v>13</v>
      </c>
      <c r="F6" s="18" t="s">
        <v>14</v>
      </c>
      <c r="G6" s="18" t="s">
        <v>15</v>
      </c>
      <c r="H6" s="49" t="s">
        <v>16</v>
      </c>
      <c r="I6" s="49" t="s">
        <v>17</v>
      </c>
      <c r="J6" s="49" t="s">
        <v>18</v>
      </c>
      <c r="K6" s="49" t="s">
        <v>19</v>
      </c>
      <c r="L6" s="61" t="s">
        <v>20</v>
      </c>
      <c r="M6" s="62" t="s">
        <v>21</v>
      </c>
      <c r="N6" s="3"/>
    </row>
    <row r="7" spans="1:14" x14ac:dyDescent="0.2">
      <c r="A7" s="7"/>
      <c r="B7" s="7"/>
      <c r="C7" s="7"/>
      <c r="D7" s="7"/>
      <c r="E7" s="7"/>
      <c r="F7" s="16" t="s">
        <v>22</v>
      </c>
      <c r="G7" s="16" t="s">
        <v>11</v>
      </c>
      <c r="H7" s="16" t="s">
        <v>22</v>
      </c>
      <c r="I7" s="59"/>
      <c r="J7" s="63"/>
      <c r="K7" s="63"/>
      <c r="L7" s="63"/>
      <c r="M7" s="63"/>
    </row>
    <row r="8" spans="1:14" x14ac:dyDescent="0.2">
      <c r="F8" s="11"/>
      <c r="G8" s="18"/>
      <c r="H8" s="11"/>
      <c r="I8" s="12"/>
    </row>
    <row r="9" spans="1:14" x14ac:dyDescent="0.2">
      <c r="A9" s="1" t="s">
        <v>83</v>
      </c>
      <c r="F9" s="11"/>
      <c r="G9" s="18"/>
      <c r="H9" s="11"/>
      <c r="I9" s="12"/>
    </row>
    <row r="10" spans="1:14" x14ac:dyDescent="0.2">
      <c r="A10" s="20">
        <v>1</v>
      </c>
      <c r="B10" s="21" t="s">
        <v>23</v>
      </c>
      <c r="C10" s="4">
        <v>1676175</v>
      </c>
      <c r="D10" s="19">
        <v>0.25</v>
      </c>
      <c r="E10" s="19">
        <v>0.18</v>
      </c>
      <c r="F10" s="4">
        <v>1824197</v>
      </c>
      <c r="G10" s="4">
        <f t="shared" ref="G10:G34" si="0">+J10+K10+L10+M10</f>
        <v>1980295</v>
      </c>
      <c r="H10" s="20">
        <f t="shared" ref="H10:H35" si="1">G10-F10</f>
        <v>156098</v>
      </c>
      <c r="I10" s="4">
        <v>0</v>
      </c>
      <c r="J10" s="4">
        <v>0</v>
      </c>
      <c r="K10" s="4">
        <v>148022</v>
      </c>
      <c r="L10" s="4">
        <v>0</v>
      </c>
      <c r="M10" s="4">
        <v>1832273</v>
      </c>
    </row>
    <row r="11" spans="1:14" x14ac:dyDescent="0.2">
      <c r="A11" s="20">
        <v>2</v>
      </c>
      <c r="B11" s="21" t="s">
        <v>24</v>
      </c>
      <c r="C11" s="4">
        <v>1676175</v>
      </c>
      <c r="D11" s="19">
        <v>0.36</v>
      </c>
      <c r="E11" s="19">
        <v>0.34</v>
      </c>
      <c r="F11" s="4">
        <v>1716084</v>
      </c>
      <c r="G11" s="4">
        <f t="shared" si="0"/>
        <v>2182061</v>
      </c>
      <c r="H11" s="20">
        <f>G11-F11</f>
        <v>465977</v>
      </c>
      <c r="I11" s="4">
        <v>11049</v>
      </c>
      <c r="J11" s="4">
        <v>0</v>
      </c>
      <c r="K11" s="4">
        <v>39909</v>
      </c>
      <c r="L11" s="4">
        <v>0</v>
      </c>
      <c r="M11" s="4">
        <v>2142152</v>
      </c>
    </row>
    <row r="12" spans="1:14" s="20" customFormat="1" x14ac:dyDescent="0.2">
      <c r="A12" s="20">
        <v>3</v>
      </c>
      <c r="B12" s="21" t="s">
        <v>25</v>
      </c>
      <c r="C12" s="4">
        <v>4840348</v>
      </c>
      <c r="D12" s="19">
        <v>2.09</v>
      </c>
      <c r="E12" s="19">
        <v>0.47</v>
      </c>
      <c r="F12" s="4">
        <v>21957566</v>
      </c>
      <c r="G12" s="20">
        <f t="shared" si="0"/>
        <v>27258964</v>
      </c>
      <c r="H12" s="20">
        <f t="shared" si="1"/>
        <v>5301398</v>
      </c>
      <c r="I12" s="4">
        <v>1711844</v>
      </c>
      <c r="J12" s="4">
        <v>0</v>
      </c>
      <c r="K12" s="4">
        <f>2187394+14474705+9977+547565</f>
        <v>17219641</v>
      </c>
      <c r="L12" s="4">
        <v>0</v>
      </c>
      <c r="M12" s="4">
        <v>10039323</v>
      </c>
      <c r="N12" s="4"/>
    </row>
    <row r="13" spans="1:14" x14ac:dyDescent="0.2">
      <c r="A13" s="20">
        <v>4</v>
      </c>
      <c r="B13" s="21" t="s">
        <v>26</v>
      </c>
      <c r="C13" s="4">
        <v>8467744</v>
      </c>
      <c r="D13" s="19">
        <v>6.66</v>
      </c>
      <c r="E13" s="19">
        <v>0.14000000000000001</v>
      </c>
      <c r="F13" s="4">
        <v>137263693</v>
      </c>
      <c r="G13" s="20">
        <f t="shared" si="0"/>
        <v>147449505</v>
      </c>
      <c r="H13" s="20">
        <f>G13-F13</f>
        <v>10185812</v>
      </c>
      <c r="I13" s="4">
        <v>2103816</v>
      </c>
      <c r="J13" s="4">
        <v>122569510</v>
      </c>
      <c r="K13" s="4">
        <f>856344+5370095</f>
        <v>6226439</v>
      </c>
      <c r="L13" s="4">
        <v>0</v>
      </c>
      <c r="M13" s="4">
        <v>18653556</v>
      </c>
    </row>
    <row r="14" spans="1:14" x14ac:dyDescent="0.2">
      <c r="A14" s="20">
        <v>5</v>
      </c>
      <c r="B14" s="21" t="s">
        <v>27</v>
      </c>
      <c r="C14" s="4">
        <v>101140350</v>
      </c>
      <c r="D14" s="19">
        <v>7.56</v>
      </c>
      <c r="E14" s="19">
        <v>0.56000000000000005</v>
      </c>
      <c r="F14" s="4">
        <v>1380802738</v>
      </c>
      <c r="G14" s="20">
        <f t="shared" si="0"/>
        <v>1454935145</v>
      </c>
      <c r="H14" s="20">
        <f>G14-F14</f>
        <v>74132407</v>
      </c>
      <c r="I14" s="4">
        <v>49030636</v>
      </c>
      <c r="J14" s="4">
        <v>1230281671</v>
      </c>
      <c r="K14" s="4">
        <f>3955186+31427774+8190+13736485</f>
        <v>49127635</v>
      </c>
      <c r="L14" s="4">
        <v>50</v>
      </c>
      <c r="M14" s="4">
        <v>175525789</v>
      </c>
    </row>
    <row r="15" spans="1:14" x14ac:dyDescent="0.2">
      <c r="A15" s="20">
        <v>6</v>
      </c>
      <c r="B15" s="21" t="s">
        <v>28</v>
      </c>
      <c r="C15" s="4">
        <v>5386661</v>
      </c>
      <c r="D15" s="19">
        <v>4.8600000000000003</v>
      </c>
      <c r="E15" s="19">
        <v>0.49</v>
      </c>
      <c r="F15" s="4">
        <v>62195693</v>
      </c>
      <c r="G15" s="4">
        <f t="shared" si="0"/>
        <v>71682198</v>
      </c>
      <c r="H15" s="20">
        <f t="shared" si="1"/>
        <v>9486505</v>
      </c>
      <c r="I15" s="4">
        <v>229383</v>
      </c>
      <c r="J15" s="4">
        <v>32625899</v>
      </c>
      <c r="K15" s="4">
        <f>3296232+9971671+668864+10821671</f>
        <v>24758438</v>
      </c>
      <c r="L15" s="4">
        <v>0</v>
      </c>
      <c r="M15" s="4">
        <v>14297861</v>
      </c>
    </row>
    <row r="16" spans="1:14" s="20" customFormat="1" x14ac:dyDescent="0.2">
      <c r="A16" s="20">
        <v>7</v>
      </c>
      <c r="B16" s="21" t="s">
        <v>29</v>
      </c>
      <c r="C16" s="4">
        <v>11302574</v>
      </c>
      <c r="D16" s="19">
        <v>3.21</v>
      </c>
      <c r="E16" s="19">
        <v>0.9</v>
      </c>
      <c r="F16" s="4">
        <v>40138101</v>
      </c>
      <c r="G16" s="20">
        <f t="shared" si="0"/>
        <v>40787225</v>
      </c>
      <c r="H16" s="20">
        <f t="shared" si="1"/>
        <v>649124</v>
      </c>
      <c r="I16" s="4">
        <v>332162</v>
      </c>
      <c r="J16" s="4">
        <v>0</v>
      </c>
      <c r="K16" s="4">
        <f>3337391+25498136</f>
        <v>28835527</v>
      </c>
      <c r="L16" s="4">
        <v>0</v>
      </c>
      <c r="M16" s="4">
        <v>11951698</v>
      </c>
    </row>
    <row r="17" spans="1:14" x14ac:dyDescent="0.2">
      <c r="A17" s="20">
        <v>8</v>
      </c>
      <c r="B17" s="21" t="s">
        <v>30</v>
      </c>
      <c r="C17" s="4">
        <v>41710324</v>
      </c>
      <c r="D17" s="19">
        <v>8.65</v>
      </c>
      <c r="E17" s="19">
        <v>0.39</v>
      </c>
      <c r="F17" s="4">
        <v>705529114</v>
      </c>
      <c r="G17" s="4">
        <f t="shared" si="0"/>
        <v>738330866</v>
      </c>
      <c r="H17" s="20">
        <f t="shared" si="1"/>
        <v>32801752</v>
      </c>
      <c r="I17" s="4">
        <v>6815392</v>
      </c>
      <c r="J17" s="4">
        <v>569376273</v>
      </c>
      <c r="K17" s="4">
        <f>9570263+30797164+8566704+39263426</f>
        <v>88197557</v>
      </c>
      <c r="L17" s="4">
        <v>3816890</v>
      </c>
      <c r="M17" s="4">
        <v>76940146</v>
      </c>
    </row>
    <row r="18" spans="1:14" s="23" customFormat="1" x14ac:dyDescent="0.2">
      <c r="A18" s="20">
        <v>9</v>
      </c>
      <c r="B18" s="21" t="s">
        <v>31</v>
      </c>
      <c r="C18" s="20">
        <v>6108783</v>
      </c>
      <c r="D18" s="22">
        <v>4.97</v>
      </c>
      <c r="E18" s="22">
        <v>0.23</v>
      </c>
      <c r="F18" s="20">
        <v>93156969</v>
      </c>
      <c r="G18" s="20">
        <f t="shared" si="0"/>
        <v>107007293</v>
      </c>
      <c r="H18" s="20">
        <f t="shared" si="1"/>
        <v>13850324</v>
      </c>
      <c r="I18" s="20">
        <v>140473</v>
      </c>
      <c r="J18" s="20">
        <v>84118634</v>
      </c>
      <c r="K18" s="20">
        <f>1349024+740829+931787</f>
        <v>3021640</v>
      </c>
      <c r="L18" s="20">
        <v>0</v>
      </c>
      <c r="M18" s="20">
        <v>19867019</v>
      </c>
      <c r="N18" s="20"/>
    </row>
    <row r="19" spans="1:14" s="23" customFormat="1" x14ac:dyDescent="0.2">
      <c r="A19" s="20">
        <v>10</v>
      </c>
      <c r="B19" s="21" t="s">
        <v>32</v>
      </c>
      <c r="C19" s="20">
        <v>1676175</v>
      </c>
      <c r="D19" s="22">
        <v>0.33</v>
      </c>
      <c r="E19" s="22">
        <v>0.08</v>
      </c>
      <c r="F19" s="20">
        <v>2163769</v>
      </c>
      <c r="G19" s="4">
        <f t="shared" si="0"/>
        <v>2410777</v>
      </c>
      <c r="H19" s="20">
        <f>G19-F19</f>
        <v>247008</v>
      </c>
      <c r="I19" s="20">
        <v>27291</v>
      </c>
      <c r="J19" s="20">
        <v>0</v>
      </c>
      <c r="K19" s="20">
        <f>289292+198302</f>
        <v>487594</v>
      </c>
      <c r="L19" s="20">
        <v>0</v>
      </c>
      <c r="M19" s="20">
        <v>1923183</v>
      </c>
      <c r="N19" s="4"/>
    </row>
    <row r="20" spans="1:14" x14ac:dyDescent="0.2">
      <c r="A20" s="20">
        <v>11</v>
      </c>
      <c r="B20" s="21" t="s">
        <v>33</v>
      </c>
      <c r="C20" s="4">
        <v>17305818</v>
      </c>
      <c r="D20" s="19">
        <v>5.76</v>
      </c>
      <c r="E20" s="19">
        <v>0.3</v>
      </c>
      <c r="F20" s="4">
        <v>296405712</v>
      </c>
      <c r="G20" s="4">
        <f t="shared" si="0"/>
        <v>326227686</v>
      </c>
      <c r="H20" s="20">
        <f t="shared" si="1"/>
        <v>29821974</v>
      </c>
      <c r="I20" s="4">
        <v>5331791</v>
      </c>
      <c r="J20" s="4">
        <v>276732653</v>
      </c>
      <c r="K20" s="4">
        <f>29298+2337943</f>
        <v>2367241</v>
      </c>
      <c r="L20" s="4">
        <v>0</v>
      </c>
      <c r="M20" s="4">
        <v>47127792</v>
      </c>
    </row>
    <row r="21" spans="1:14" x14ac:dyDescent="0.2">
      <c r="A21" s="20">
        <v>12</v>
      </c>
      <c r="B21" s="21" t="s">
        <v>34</v>
      </c>
      <c r="C21" s="4">
        <v>173958774</v>
      </c>
      <c r="D21" s="19">
        <v>6.62</v>
      </c>
      <c r="E21" s="19">
        <v>0.63</v>
      </c>
      <c r="F21" s="4">
        <v>1924866601</v>
      </c>
      <c r="G21" s="4">
        <f t="shared" si="0"/>
        <v>1960869162</v>
      </c>
      <c r="H21" s="20">
        <f t="shared" si="1"/>
        <v>36002561</v>
      </c>
      <c r="I21" s="4">
        <v>90403700</v>
      </c>
      <c r="J21" s="4">
        <v>1598527824</v>
      </c>
      <c r="K21" s="4">
        <f>2290353+45999940+11423374+58377490</f>
        <v>118091157</v>
      </c>
      <c r="L21" s="4">
        <v>405888</v>
      </c>
      <c r="M21" s="4">
        <v>243844293</v>
      </c>
    </row>
    <row r="22" spans="1:14" x14ac:dyDescent="0.2">
      <c r="A22" s="20">
        <v>13</v>
      </c>
      <c r="B22" s="21" t="s">
        <v>35</v>
      </c>
      <c r="C22" s="4">
        <v>23331384</v>
      </c>
      <c r="D22" s="19">
        <v>5.12</v>
      </c>
      <c r="E22" s="19">
        <v>0.14000000000000001</v>
      </c>
      <c r="F22" s="4">
        <v>337661141</v>
      </c>
      <c r="G22" s="4">
        <f t="shared" si="0"/>
        <v>372460050</v>
      </c>
      <c r="H22" s="20">
        <f t="shared" si="1"/>
        <v>34798909</v>
      </c>
      <c r="I22" s="4">
        <v>6944748</v>
      </c>
      <c r="J22" s="4">
        <v>276639878</v>
      </c>
      <c r="K22" s="4">
        <f>2633376+13091967+6528553+17450011</f>
        <v>39703907</v>
      </c>
      <c r="L22" s="4">
        <v>432717</v>
      </c>
      <c r="M22" s="4">
        <v>55683548</v>
      </c>
    </row>
    <row r="23" spans="1:14" x14ac:dyDescent="0.2">
      <c r="A23" s="20">
        <v>14</v>
      </c>
      <c r="B23" s="21" t="s">
        <v>36</v>
      </c>
      <c r="C23" s="4">
        <v>25290656</v>
      </c>
      <c r="D23" s="19">
        <v>10.220000000000001</v>
      </c>
      <c r="E23" s="19">
        <v>0.37</v>
      </c>
      <c r="F23" s="4">
        <v>453379521</v>
      </c>
      <c r="G23" s="4">
        <f t="shared" si="0"/>
        <v>462925550</v>
      </c>
      <c r="H23" s="20">
        <f t="shared" si="1"/>
        <v>9546029</v>
      </c>
      <c r="I23" s="4">
        <v>7443367</v>
      </c>
      <c r="J23" s="4">
        <v>342095457</v>
      </c>
      <c r="K23" s="4">
        <f>2190345+15321466+33679177+33639284</f>
        <v>84830272</v>
      </c>
      <c r="L23" s="4">
        <v>418510</v>
      </c>
      <c r="M23" s="4">
        <v>35581311</v>
      </c>
    </row>
    <row r="24" spans="1:14" x14ac:dyDescent="0.2">
      <c r="A24" s="20">
        <v>15</v>
      </c>
      <c r="B24" s="21" t="s">
        <v>37</v>
      </c>
      <c r="C24" s="4">
        <v>1676175</v>
      </c>
      <c r="D24" s="19">
        <v>0.63</v>
      </c>
      <c r="E24" s="19">
        <v>7.0000000000000007E-2</v>
      </c>
      <c r="F24" s="4">
        <v>3280740</v>
      </c>
      <c r="G24" s="4">
        <f t="shared" si="0"/>
        <v>3926764</v>
      </c>
      <c r="H24" s="20">
        <f t="shared" si="1"/>
        <v>646024</v>
      </c>
      <c r="I24" s="4">
        <v>587464</v>
      </c>
      <c r="J24" s="4">
        <v>0</v>
      </c>
      <c r="K24" s="4">
        <f>349296+1255269</f>
        <v>1604565</v>
      </c>
      <c r="L24" s="4">
        <v>0</v>
      </c>
      <c r="M24" s="4">
        <v>2322199</v>
      </c>
    </row>
    <row r="25" spans="1:14" s="2" customFormat="1" x14ac:dyDescent="0.2">
      <c r="A25" s="20">
        <v>16</v>
      </c>
      <c r="B25" s="21" t="s">
        <v>38</v>
      </c>
      <c r="C25" s="4">
        <v>100384029</v>
      </c>
      <c r="D25" s="19">
        <v>8.2200000000000006</v>
      </c>
      <c r="E25" s="19">
        <v>0.11</v>
      </c>
      <c r="F25" s="4">
        <v>1675472580</v>
      </c>
      <c r="G25" s="20">
        <f t="shared" si="0"/>
        <v>1744383125</v>
      </c>
      <c r="H25" s="20">
        <f t="shared" si="1"/>
        <v>68910545</v>
      </c>
      <c r="I25" s="4">
        <v>9366953</v>
      </c>
      <c r="J25" s="4">
        <v>1432384143</v>
      </c>
      <c r="K25" s="4">
        <f>4327775+57441934+42167999+36921007</f>
        <v>140858715</v>
      </c>
      <c r="L25" s="4">
        <v>511503</v>
      </c>
      <c r="M25" s="4">
        <v>170628764</v>
      </c>
      <c r="N25" s="4"/>
    </row>
    <row r="26" spans="1:14" s="2" customFormat="1" x14ac:dyDescent="0.2">
      <c r="A26" s="20">
        <v>17</v>
      </c>
      <c r="B26" s="21" t="s">
        <v>39</v>
      </c>
      <c r="C26" s="4">
        <v>16909959</v>
      </c>
      <c r="D26" s="19">
        <v>2.97</v>
      </c>
      <c r="E26" s="19">
        <v>0.43</v>
      </c>
      <c r="F26" s="4">
        <v>163120022</v>
      </c>
      <c r="G26" s="20">
        <f t="shared" si="0"/>
        <v>180850450</v>
      </c>
      <c r="H26" s="20">
        <f>G26-F26</f>
        <v>17730428</v>
      </c>
      <c r="I26" s="4">
        <v>9691655</v>
      </c>
      <c r="J26" s="4">
        <v>31155484</v>
      </c>
      <c r="K26" s="4">
        <f>6846678+52670520+2614198+52276626</f>
        <v>114408022</v>
      </c>
      <c r="L26" s="4">
        <v>0</v>
      </c>
      <c r="M26" s="4">
        <v>35286944</v>
      </c>
      <c r="N26" s="4"/>
    </row>
    <row r="27" spans="1:14" s="20" customFormat="1" x14ac:dyDescent="0.2">
      <c r="A27" s="20">
        <v>18</v>
      </c>
      <c r="B27" s="21" t="s">
        <v>40</v>
      </c>
      <c r="C27" s="4">
        <v>2067786</v>
      </c>
      <c r="D27" s="19">
        <v>11.46</v>
      </c>
      <c r="E27" s="19">
        <v>0.46</v>
      </c>
      <c r="F27" s="4">
        <v>30030145</v>
      </c>
      <c r="G27" s="20">
        <f t="shared" si="0"/>
        <v>30770512</v>
      </c>
      <c r="H27" s="20">
        <f t="shared" ref="H27:H34" si="2">G27-F27</f>
        <v>740367</v>
      </c>
      <c r="I27" s="4">
        <v>65768</v>
      </c>
      <c r="J27" s="4">
        <v>26753816</v>
      </c>
      <c r="K27" s="4">
        <f>143564+745282+379948</f>
        <v>1268794</v>
      </c>
      <c r="L27" s="4">
        <v>0</v>
      </c>
      <c r="M27" s="4">
        <v>2747902</v>
      </c>
    </row>
    <row r="28" spans="1:14" s="20" customFormat="1" x14ac:dyDescent="0.2">
      <c r="A28" s="20">
        <v>19</v>
      </c>
      <c r="B28" s="21" t="s">
        <v>84</v>
      </c>
      <c r="C28" s="4">
        <v>81592916</v>
      </c>
      <c r="D28" s="19">
        <v>10.51</v>
      </c>
      <c r="E28" s="19">
        <v>0.2</v>
      </c>
      <c r="F28" s="4">
        <v>1310299345</v>
      </c>
      <c r="G28" s="20">
        <f t="shared" si="0"/>
        <v>1317416332</v>
      </c>
      <c r="H28" s="20">
        <f t="shared" si="2"/>
        <v>7116987</v>
      </c>
      <c r="I28" s="4">
        <v>6404129</v>
      </c>
      <c r="J28" s="4">
        <v>1149250270</v>
      </c>
      <c r="K28" s="4">
        <f>11969368+35906168+3250669+27380248</f>
        <v>78506453</v>
      </c>
      <c r="L28" s="4">
        <v>28</v>
      </c>
      <c r="M28" s="4">
        <v>89659581</v>
      </c>
    </row>
    <row r="29" spans="1:14" x14ac:dyDescent="0.2">
      <c r="A29" s="20">
        <v>20</v>
      </c>
      <c r="B29" s="21" t="s">
        <v>42</v>
      </c>
      <c r="C29" s="4">
        <v>20246864</v>
      </c>
      <c r="D29" s="19">
        <v>11.43</v>
      </c>
      <c r="E29" s="19">
        <v>0.08</v>
      </c>
      <c r="F29" s="4">
        <v>356826042</v>
      </c>
      <c r="G29" s="4">
        <f t="shared" si="0"/>
        <v>361214436</v>
      </c>
      <c r="H29" s="20">
        <f t="shared" si="2"/>
        <v>4388394</v>
      </c>
      <c r="I29" s="4">
        <v>423189</v>
      </c>
      <c r="J29" s="4">
        <v>331904917</v>
      </c>
      <c r="K29" s="4">
        <f>902166+3687571+84526</f>
        <v>4674263</v>
      </c>
      <c r="L29" s="4">
        <v>0</v>
      </c>
      <c r="M29" s="4">
        <v>24635256</v>
      </c>
    </row>
    <row r="30" spans="1:14" s="20" customFormat="1" x14ac:dyDescent="0.2">
      <c r="A30" s="20">
        <v>21</v>
      </c>
      <c r="B30" s="21" t="s">
        <v>43</v>
      </c>
      <c r="C30" s="4">
        <v>38205611</v>
      </c>
      <c r="D30" s="19">
        <v>7.53</v>
      </c>
      <c r="E30" s="19">
        <v>0.19</v>
      </c>
      <c r="F30" s="4">
        <v>670176475</v>
      </c>
      <c r="G30" s="20">
        <f>+J30+K30+L30+M30</f>
        <v>684010786</v>
      </c>
      <c r="H30" s="20">
        <f>G30-F30</f>
        <v>13834311</v>
      </c>
      <c r="I30" s="4">
        <v>14552449</v>
      </c>
      <c r="J30" s="4">
        <v>609022033</v>
      </c>
      <c r="K30" s="4">
        <f>390782+4397544+21637353</f>
        <v>26425679</v>
      </c>
      <c r="L30" s="4">
        <v>427687</v>
      </c>
      <c r="M30" s="4">
        <v>48135387</v>
      </c>
    </row>
    <row r="31" spans="1:14" s="20" customFormat="1" x14ac:dyDescent="0.2">
      <c r="A31" s="20">
        <v>22</v>
      </c>
      <c r="B31" s="21" t="s">
        <v>44</v>
      </c>
      <c r="C31" s="4">
        <v>70548736</v>
      </c>
      <c r="D31" s="19">
        <v>13.8</v>
      </c>
      <c r="E31" s="19">
        <v>0.42</v>
      </c>
      <c r="F31" s="4">
        <v>1238748900</v>
      </c>
      <c r="G31" s="20">
        <f t="shared" si="0"/>
        <v>1249643501</v>
      </c>
      <c r="H31" s="20">
        <f t="shared" si="2"/>
        <v>10894601</v>
      </c>
      <c r="I31" s="4">
        <v>6895383</v>
      </c>
      <c r="J31" s="4">
        <v>1148798909</v>
      </c>
      <c r="K31" s="4">
        <f>885722+11967975+2815827+4047996</f>
        <v>19717520</v>
      </c>
      <c r="L31" s="4">
        <v>0</v>
      </c>
      <c r="M31" s="4">
        <v>81127072</v>
      </c>
    </row>
    <row r="32" spans="1:14" x14ac:dyDescent="0.2">
      <c r="A32" s="20">
        <v>23</v>
      </c>
      <c r="B32" s="21" t="s">
        <v>45</v>
      </c>
      <c r="C32" s="4">
        <v>15475703</v>
      </c>
      <c r="D32" s="19">
        <v>7.32</v>
      </c>
      <c r="E32" s="19">
        <v>0.3</v>
      </c>
      <c r="F32" s="4">
        <v>268160556</v>
      </c>
      <c r="G32" s="4">
        <f>+J32+K32+L32+M32</f>
        <v>271734984</v>
      </c>
      <c r="H32" s="20">
        <f>G32-F32</f>
        <v>3574428</v>
      </c>
      <c r="I32" s="4">
        <v>3504896</v>
      </c>
      <c r="J32" s="4">
        <v>249977600</v>
      </c>
      <c r="K32" s="4">
        <f>2285661+168303+285528</f>
        <v>2739492</v>
      </c>
      <c r="L32" s="4">
        <v>1583</v>
      </c>
      <c r="M32" s="4">
        <v>19016309</v>
      </c>
    </row>
    <row r="33" spans="1:14" s="20" customFormat="1" x14ac:dyDescent="0.2">
      <c r="A33" s="20">
        <v>24</v>
      </c>
      <c r="B33" s="21" t="s">
        <v>46</v>
      </c>
      <c r="C33" s="4">
        <v>9847347</v>
      </c>
      <c r="D33" s="19">
        <v>0.83</v>
      </c>
      <c r="E33" s="19">
        <v>0.18</v>
      </c>
      <c r="F33" s="4">
        <v>46506968</v>
      </c>
      <c r="G33" s="20">
        <f>+J33+K33+L33+M33</f>
        <v>62182454</v>
      </c>
      <c r="H33" s="20">
        <f>G33-F33</f>
        <v>15675486</v>
      </c>
      <c r="I33" s="4">
        <v>19275742</v>
      </c>
      <c r="J33" s="4">
        <v>0</v>
      </c>
      <c r="K33" s="4">
        <f>8237391+26334864+2345056</f>
        <v>36917311</v>
      </c>
      <c r="L33" s="4">
        <v>49249</v>
      </c>
      <c r="M33" s="4">
        <v>25215894</v>
      </c>
      <c r="N33" s="4"/>
    </row>
    <row r="34" spans="1:14" s="20" customFormat="1" x14ac:dyDescent="0.2">
      <c r="A34" s="20">
        <v>25</v>
      </c>
      <c r="B34" s="21" t="s">
        <v>85</v>
      </c>
      <c r="C34" s="4">
        <v>36232529</v>
      </c>
      <c r="D34" s="19">
        <v>7.72</v>
      </c>
      <c r="E34" s="19">
        <v>0.13</v>
      </c>
      <c r="F34" s="4">
        <v>591334179</v>
      </c>
      <c r="G34" s="4">
        <f t="shared" si="0"/>
        <v>617257189</v>
      </c>
      <c r="H34" s="20">
        <f t="shared" si="2"/>
        <v>25923010</v>
      </c>
      <c r="I34" s="4">
        <v>6159491</v>
      </c>
      <c r="J34" s="4">
        <v>485811189</v>
      </c>
      <c r="K34" s="4">
        <f>2491355+39922753+18736404+8219825</f>
        <v>69370337</v>
      </c>
      <c r="L34" s="4">
        <v>245367</v>
      </c>
      <c r="M34" s="4">
        <v>61830296</v>
      </c>
      <c r="N34" s="4"/>
    </row>
    <row r="35" spans="1:14" x14ac:dyDescent="0.2">
      <c r="A35" s="20">
        <v>26</v>
      </c>
      <c r="B35" s="21" t="s">
        <v>49</v>
      </c>
      <c r="C35" s="4">
        <v>54359645</v>
      </c>
      <c r="D35" s="19">
        <v>8.26</v>
      </c>
      <c r="E35" s="19">
        <v>0.21</v>
      </c>
      <c r="F35" s="4">
        <v>935686603</v>
      </c>
      <c r="G35" s="20">
        <f>+J35+K35+L35+M35</f>
        <v>958706973</v>
      </c>
      <c r="H35" s="20">
        <f t="shared" si="1"/>
        <v>23020370</v>
      </c>
      <c r="I35" s="4">
        <v>21852209</v>
      </c>
      <c r="J35" s="4">
        <v>848864165</v>
      </c>
      <c r="K35" s="4">
        <f>792596+10910865+11835258+8794768</f>
        <v>32333487</v>
      </c>
      <c r="L35" s="4">
        <v>0</v>
      </c>
      <c r="M35" s="4">
        <v>77509321</v>
      </c>
    </row>
    <row r="36" spans="1:14" x14ac:dyDescent="0.2">
      <c r="A36" s="64" t="s">
        <v>86</v>
      </c>
      <c r="B36" s="24"/>
      <c r="C36" s="25">
        <f>SUM(C10:C35)</f>
        <v>871419241</v>
      </c>
      <c r="D36" s="26"/>
      <c r="E36" s="26"/>
      <c r="F36" s="25">
        <f t="shared" ref="F36:M36" si="3">SUM(F10:F35)</f>
        <v>12748703454</v>
      </c>
      <c r="G36" s="25">
        <f t="shared" si="3"/>
        <v>13198604283</v>
      </c>
      <c r="H36" s="25">
        <f t="shared" si="3"/>
        <v>449900829</v>
      </c>
      <c r="I36" s="25">
        <f t="shared" si="3"/>
        <v>269304980</v>
      </c>
      <c r="J36" s="25">
        <f t="shared" si="3"/>
        <v>10846890325</v>
      </c>
      <c r="K36" s="25">
        <f t="shared" si="3"/>
        <v>991879617</v>
      </c>
      <c r="L36" s="25">
        <f t="shared" si="3"/>
        <v>6309472</v>
      </c>
      <c r="M36" s="25">
        <f t="shared" si="3"/>
        <v>1353524869</v>
      </c>
    </row>
    <row r="37" spans="1:14" x14ac:dyDescent="0.2">
      <c r="A37" s="65"/>
      <c r="B37" s="65"/>
      <c r="D37" s="19"/>
      <c r="E37" s="19"/>
    </row>
    <row r="38" spans="1:14" x14ac:dyDescent="0.2">
      <c r="A38" s="1" t="s">
        <v>87</v>
      </c>
      <c r="B38" s="27"/>
      <c r="D38" s="19"/>
      <c r="E38" s="19"/>
      <c r="M38" s="28"/>
    </row>
    <row r="39" spans="1:14" s="20" customFormat="1" x14ac:dyDescent="0.2">
      <c r="A39" s="20">
        <v>1</v>
      </c>
      <c r="B39" s="21" t="s">
        <v>51</v>
      </c>
      <c r="C39" s="4">
        <v>2234900</v>
      </c>
      <c r="D39" s="19">
        <v>1.55</v>
      </c>
      <c r="E39" s="19">
        <v>0.04</v>
      </c>
      <c r="F39" s="4">
        <v>34075506</v>
      </c>
      <c r="G39" s="20">
        <f>+J39+K39+L39+M39</f>
        <v>42660770</v>
      </c>
      <c r="H39" s="20">
        <f>G39-F39</f>
        <v>8585264</v>
      </c>
      <c r="I39" s="4">
        <v>10714500</v>
      </c>
      <c r="J39" s="4">
        <v>31784880</v>
      </c>
      <c r="K39" s="4">
        <v>55726</v>
      </c>
      <c r="L39" s="4">
        <v>0</v>
      </c>
      <c r="M39" s="4">
        <v>10820164</v>
      </c>
      <c r="N39" s="4"/>
    </row>
    <row r="40" spans="1:14" s="20" customFormat="1" x14ac:dyDescent="0.2">
      <c r="B40" s="21"/>
      <c r="C40" s="4"/>
      <c r="D40" s="19"/>
      <c r="E40" s="19"/>
      <c r="F40" s="4"/>
      <c r="I40" s="4"/>
      <c r="J40" s="4"/>
      <c r="K40" s="4"/>
      <c r="L40" s="4"/>
      <c r="M40" s="4"/>
      <c r="N40" s="4"/>
    </row>
    <row r="41" spans="1:14" x14ac:dyDescent="0.2">
      <c r="A41" s="64" t="s">
        <v>88</v>
      </c>
      <c r="B41" s="29"/>
      <c r="C41" s="25">
        <f>SUM(C39)</f>
        <v>2234900</v>
      </c>
      <c r="D41" s="26"/>
      <c r="E41" s="26"/>
      <c r="F41" s="25">
        <f t="shared" ref="F41:M41" si="4">SUM(F39)</f>
        <v>34075506</v>
      </c>
      <c r="G41" s="25">
        <f t="shared" si="4"/>
        <v>42660770</v>
      </c>
      <c r="H41" s="25">
        <f t="shared" si="4"/>
        <v>8585264</v>
      </c>
      <c r="I41" s="25">
        <f t="shared" si="4"/>
        <v>10714500</v>
      </c>
      <c r="J41" s="25">
        <f t="shared" si="4"/>
        <v>31784880</v>
      </c>
      <c r="K41" s="25">
        <f t="shared" si="4"/>
        <v>55726</v>
      </c>
      <c r="L41" s="25">
        <f t="shared" si="4"/>
        <v>0</v>
      </c>
      <c r="M41" s="25">
        <f t="shared" si="4"/>
        <v>10820164</v>
      </c>
    </row>
    <row r="42" spans="1:14" ht="13.5" thickBot="1" x14ac:dyDescent="0.25">
      <c r="D42" s="19"/>
      <c r="E42" s="19"/>
      <c r="I42" s="20"/>
      <c r="J42" s="20"/>
      <c r="K42" s="20"/>
      <c r="M42" s="28"/>
    </row>
    <row r="43" spans="1:14" ht="13.5" thickBot="1" x14ac:dyDescent="0.25">
      <c r="A43" s="66" t="s">
        <v>89</v>
      </c>
      <c r="B43" s="67"/>
      <c r="C43" s="68">
        <f>C36+C41</f>
        <v>873654141</v>
      </c>
      <c r="D43" s="69"/>
      <c r="E43" s="69"/>
      <c r="F43" s="68">
        <f t="shared" ref="F43:M43" si="5">F36+F41</f>
        <v>12782778960</v>
      </c>
      <c r="G43" s="68">
        <f t="shared" si="5"/>
        <v>13241265053</v>
      </c>
      <c r="H43" s="68">
        <f t="shared" si="5"/>
        <v>458486093</v>
      </c>
      <c r="I43" s="68">
        <f t="shared" si="5"/>
        <v>280019480</v>
      </c>
      <c r="J43" s="70">
        <f t="shared" si="5"/>
        <v>10878675205</v>
      </c>
      <c r="K43" s="70">
        <f t="shared" si="5"/>
        <v>991935343</v>
      </c>
      <c r="L43" s="68">
        <f t="shared" si="5"/>
        <v>6309472</v>
      </c>
      <c r="M43" s="68">
        <f t="shared" si="5"/>
        <v>1364345033</v>
      </c>
    </row>
    <row r="44" spans="1:14" ht="12.75" customHeight="1" x14ac:dyDescent="0.2"/>
    <row r="45" spans="1:14" ht="12.75" customHeight="1" x14ac:dyDescent="0.2">
      <c r="A45" s="71" t="s">
        <v>90</v>
      </c>
      <c r="B45" s="28" t="s">
        <v>91</v>
      </c>
      <c r="M45" s="34"/>
    </row>
    <row r="46" spans="1:14" x14ac:dyDescent="0.2">
      <c r="A46" s="35"/>
    </row>
    <row r="47" spans="1:14" x14ac:dyDescent="0.2">
      <c r="A47" s="35"/>
    </row>
    <row r="48" spans="1:14" x14ac:dyDescent="0.2">
      <c r="A48" s="72"/>
      <c r="B48" s="37"/>
      <c r="C48" s="37"/>
      <c r="D48" s="37"/>
      <c r="E48" s="37"/>
      <c r="F48" s="37"/>
      <c r="G48" s="37"/>
      <c r="H48" s="37"/>
      <c r="I48" s="37"/>
      <c r="J48" s="37"/>
      <c r="K48" s="37"/>
    </row>
    <row r="49" spans="1:11" x14ac:dyDescent="0.2">
      <c r="A49" s="1" t="s">
        <v>53</v>
      </c>
      <c r="B49" s="36"/>
      <c r="C49" s="37"/>
      <c r="D49" s="37"/>
      <c r="E49" s="37"/>
      <c r="F49" s="37"/>
      <c r="G49" s="37"/>
      <c r="H49" s="37"/>
      <c r="I49" s="37"/>
      <c r="J49" s="37"/>
      <c r="K49" s="37"/>
    </row>
    <row r="50" spans="1:11" x14ac:dyDescent="0.2">
      <c r="A50" s="6" t="s">
        <v>82</v>
      </c>
      <c r="B50" s="5"/>
      <c r="C50" s="2"/>
      <c r="D50" s="2"/>
      <c r="F50" s="37"/>
      <c r="G50" s="37"/>
      <c r="H50" s="37"/>
      <c r="I50" s="37"/>
      <c r="J50" s="37"/>
      <c r="K50" s="37"/>
    </row>
    <row r="51" spans="1:11" x14ac:dyDescent="0.2">
      <c r="A51" s="37"/>
      <c r="B51" s="37"/>
      <c r="C51" s="37"/>
      <c r="D51" s="37"/>
      <c r="E51" s="37"/>
      <c r="F51" s="37"/>
      <c r="G51" s="37"/>
      <c r="H51" s="37"/>
      <c r="I51" s="37"/>
      <c r="J51" s="37"/>
      <c r="K51" s="37"/>
    </row>
    <row r="52" spans="1:11" x14ac:dyDescent="0.2">
      <c r="A52" s="38" t="s">
        <v>54</v>
      </c>
      <c r="B52" s="39"/>
      <c r="C52" s="38"/>
      <c r="D52" s="39"/>
      <c r="E52" s="37"/>
      <c r="F52" s="37"/>
      <c r="G52" s="37"/>
      <c r="H52" s="37"/>
      <c r="I52" s="37"/>
      <c r="J52" s="37"/>
      <c r="K52" s="37"/>
    </row>
    <row r="53" spans="1:11" x14ac:dyDescent="0.2">
      <c r="A53" s="8" t="s">
        <v>3</v>
      </c>
      <c r="B53" s="40"/>
      <c r="C53" s="40"/>
      <c r="D53" s="82" t="s">
        <v>5</v>
      </c>
      <c r="E53" s="77"/>
      <c r="F53" s="42" t="s">
        <v>56</v>
      </c>
      <c r="G53" s="42" t="s">
        <v>10</v>
      </c>
      <c r="H53" s="43" t="s">
        <v>57</v>
      </c>
      <c r="I53" s="42" t="s">
        <v>56</v>
      </c>
      <c r="J53" s="42" t="s">
        <v>10</v>
      </c>
      <c r="K53" s="43" t="s">
        <v>57</v>
      </c>
    </row>
    <row r="54" spans="1:11" x14ac:dyDescent="0.2">
      <c r="A54" s="39"/>
      <c r="B54" s="39"/>
      <c r="C54" s="39"/>
      <c r="D54" s="49" t="s">
        <v>12</v>
      </c>
      <c r="E54" s="49" t="s">
        <v>13</v>
      </c>
      <c r="F54" s="44" t="s">
        <v>92</v>
      </c>
      <c r="G54" s="44" t="s">
        <v>59</v>
      </c>
      <c r="H54" s="44" t="s">
        <v>93</v>
      </c>
      <c r="I54" s="44" t="s">
        <v>94</v>
      </c>
      <c r="J54" s="44" t="s">
        <v>59</v>
      </c>
      <c r="K54" s="44" t="s">
        <v>93</v>
      </c>
    </row>
    <row r="55" spans="1:11" x14ac:dyDescent="0.2">
      <c r="A55" s="45"/>
      <c r="B55" s="45"/>
      <c r="C55" s="45"/>
      <c r="D55" s="45"/>
      <c r="E55" s="45"/>
      <c r="F55" s="46" t="s">
        <v>95</v>
      </c>
      <c r="G55" s="46" t="s">
        <v>96</v>
      </c>
      <c r="H55" s="46" t="s">
        <v>97</v>
      </c>
      <c r="I55" s="46" t="s">
        <v>4</v>
      </c>
      <c r="J55" s="47" t="s">
        <v>64</v>
      </c>
      <c r="K55" s="47" t="s">
        <v>64</v>
      </c>
    </row>
    <row r="56" spans="1:11" x14ac:dyDescent="0.2">
      <c r="A56" s="39"/>
      <c r="B56" s="39"/>
      <c r="C56" s="39"/>
      <c r="D56" s="48"/>
      <c r="E56" s="48"/>
      <c r="F56" s="49"/>
      <c r="G56" s="49"/>
      <c r="H56" s="49"/>
      <c r="I56" s="49"/>
      <c r="J56" s="18"/>
      <c r="K56" s="18"/>
    </row>
    <row r="57" spans="1:11" x14ac:dyDescent="0.2">
      <c r="A57" s="73">
        <v>1</v>
      </c>
      <c r="B57" s="38" t="s">
        <v>65</v>
      </c>
      <c r="C57" s="39"/>
      <c r="D57" s="50">
        <v>1.1200000000000001</v>
      </c>
      <c r="E57" s="51">
        <v>1E-3</v>
      </c>
      <c r="F57" s="52">
        <v>66321269</v>
      </c>
      <c r="G57" s="52">
        <f>1358775+63388767+1573727</f>
        <v>66321269</v>
      </c>
      <c r="H57" s="52">
        <f>G57-F57</f>
        <v>0</v>
      </c>
      <c r="I57" s="52">
        <v>59421826</v>
      </c>
      <c r="J57" s="52">
        <v>59475002</v>
      </c>
      <c r="K57" s="52">
        <f>J57-I57</f>
        <v>53176</v>
      </c>
    </row>
    <row r="58" spans="1:11" x14ac:dyDescent="0.2">
      <c r="A58" s="73">
        <v>2</v>
      </c>
      <c r="B58" s="38" t="s">
        <v>66</v>
      </c>
      <c r="C58" s="39"/>
      <c r="D58" s="50">
        <v>0.44</v>
      </c>
      <c r="E58" s="50">
        <v>1.4999999999999999E-2</v>
      </c>
      <c r="F58" s="52">
        <v>18584146</v>
      </c>
      <c r="G58" s="52">
        <f>6635481+11361648+587017</f>
        <v>18584146</v>
      </c>
      <c r="H58" s="52">
        <f>G58-F58</f>
        <v>0</v>
      </c>
      <c r="I58" s="52">
        <v>43627908</v>
      </c>
      <c r="J58" s="52">
        <v>44257815</v>
      </c>
      <c r="K58" s="52">
        <f>J58-I58</f>
        <v>629907</v>
      </c>
    </row>
    <row r="59" spans="1:11" x14ac:dyDescent="0.2">
      <c r="A59" s="39"/>
      <c r="B59" s="39"/>
      <c r="C59" s="39"/>
      <c r="D59" s="48"/>
      <c r="E59" s="48"/>
      <c r="F59" s="52"/>
      <c r="G59" s="52"/>
      <c r="H59" s="52"/>
      <c r="I59" s="52"/>
      <c r="J59" s="52"/>
      <c r="K59" s="52"/>
    </row>
    <row r="60" spans="1:11" x14ac:dyDescent="0.2">
      <c r="A60" s="37"/>
      <c r="B60" s="37"/>
      <c r="C60" s="37"/>
      <c r="D60" s="53"/>
      <c r="E60" s="53"/>
      <c r="F60" s="54"/>
      <c r="G60" s="54"/>
      <c r="H60" s="54"/>
      <c r="I60" s="54"/>
      <c r="J60" s="54"/>
      <c r="K60" s="54"/>
    </row>
    <row r="61" spans="1:11" x14ac:dyDescent="0.2">
      <c r="A61" s="38" t="s">
        <v>67</v>
      </c>
      <c r="B61" s="39"/>
      <c r="C61" s="38"/>
      <c r="D61" s="38"/>
      <c r="E61" s="39"/>
      <c r="F61" s="38"/>
      <c r="G61" s="54"/>
      <c r="H61" s="54"/>
      <c r="I61" s="54"/>
      <c r="J61" s="54"/>
      <c r="K61" s="54"/>
    </row>
    <row r="62" spans="1:11" x14ac:dyDescent="0.2">
      <c r="A62" s="8" t="s">
        <v>3</v>
      </c>
      <c r="B62" s="40"/>
      <c r="C62" s="40"/>
      <c r="D62" s="82" t="s">
        <v>5</v>
      </c>
      <c r="E62" s="77"/>
      <c r="F62" s="56" t="s">
        <v>68</v>
      </c>
      <c r="G62" s="56" t="s">
        <v>68</v>
      </c>
      <c r="H62" s="57" t="s">
        <v>69</v>
      </c>
      <c r="I62" s="57" t="s">
        <v>70</v>
      </c>
      <c r="J62" s="52"/>
      <c r="K62" s="52"/>
    </row>
    <row r="63" spans="1:11" x14ac:dyDescent="0.2">
      <c r="A63" s="39"/>
      <c r="B63" s="39"/>
      <c r="C63" s="39"/>
      <c r="D63" s="49" t="s">
        <v>12</v>
      </c>
      <c r="E63" s="49" t="s">
        <v>13</v>
      </c>
      <c r="F63" s="18" t="s">
        <v>98</v>
      </c>
      <c r="G63" s="18" t="s">
        <v>98</v>
      </c>
      <c r="H63" s="49" t="s">
        <v>72</v>
      </c>
      <c r="I63" s="49" t="s">
        <v>93</v>
      </c>
      <c r="J63" s="52"/>
      <c r="K63" s="52"/>
    </row>
    <row r="64" spans="1:11" x14ac:dyDescent="0.2">
      <c r="A64" s="39"/>
      <c r="B64" s="39"/>
      <c r="C64" s="39"/>
      <c r="D64" s="48"/>
      <c r="E64" s="48"/>
      <c r="F64" s="18" t="s">
        <v>99</v>
      </c>
      <c r="G64" s="49" t="s">
        <v>74</v>
      </c>
      <c r="H64" s="18" t="s">
        <v>100</v>
      </c>
      <c r="I64" s="49" t="s">
        <v>101</v>
      </c>
      <c r="J64" s="52"/>
      <c r="K64" s="52"/>
    </row>
    <row r="65" spans="1:11" x14ac:dyDescent="0.2">
      <c r="A65" s="45"/>
      <c r="B65" s="45"/>
      <c r="C65" s="45"/>
      <c r="D65" s="58"/>
      <c r="E65" s="58"/>
      <c r="F65" s="59" t="s">
        <v>77</v>
      </c>
      <c r="G65" s="59" t="s">
        <v>78</v>
      </c>
      <c r="H65" s="59" t="s">
        <v>79</v>
      </c>
      <c r="I65" s="59" t="s">
        <v>79</v>
      </c>
      <c r="J65" s="52"/>
      <c r="K65" s="52"/>
    </row>
    <row r="66" spans="1:11" x14ac:dyDescent="0.2">
      <c r="A66" s="39"/>
      <c r="B66" s="39"/>
      <c r="C66" s="37"/>
      <c r="D66" s="53"/>
      <c r="E66" s="53"/>
      <c r="F66" s="54"/>
      <c r="G66" s="54"/>
      <c r="H66" s="54"/>
      <c r="I66" s="54"/>
      <c r="J66" s="54"/>
      <c r="K66" s="54"/>
    </row>
    <row r="67" spans="1:11" x14ac:dyDescent="0.2">
      <c r="A67" s="73">
        <v>3</v>
      </c>
      <c r="B67" s="39" t="s">
        <v>80</v>
      </c>
      <c r="C67" s="39"/>
      <c r="D67" s="50">
        <v>0.17</v>
      </c>
      <c r="E67" s="50">
        <v>0.01</v>
      </c>
      <c r="F67" s="52">
        <v>57516926</v>
      </c>
      <c r="G67" s="52">
        <v>54150642</v>
      </c>
      <c r="H67" s="52">
        <v>111924698</v>
      </c>
      <c r="I67" s="52">
        <f>+H67-G67-F67</f>
        <v>257130</v>
      </c>
      <c r="J67" s="52"/>
      <c r="K67" s="52"/>
    </row>
    <row r="68" spans="1:11" x14ac:dyDescent="0.2">
      <c r="A68" s="39"/>
      <c r="B68" s="37"/>
      <c r="C68" s="37"/>
      <c r="D68" s="53"/>
      <c r="E68" s="53"/>
      <c r="F68" s="54"/>
      <c r="G68" s="54"/>
      <c r="H68" s="54"/>
      <c r="I68" s="54"/>
      <c r="J68" s="54"/>
      <c r="K68" s="54"/>
    </row>
  </sheetData>
  <mergeCells count="3">
    <mergeCell ref="D5:E5"/>
    <mergeCell ref="D53:E53"/>
    <mergeCell ref="D62:E6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0"/>
  <sheetViews>
    <sheetView workbookViewId="0"/>
  </sheetViews>
  <sheetFormatPr baseColWidth="10" defaultRowHeight="12.75" x14ac:dyDescent="0.2"/>
  <cols>
    <col min="1" max="1" width="4.7109375" style="4" customWidth="1"/>
    <col min="2" max="2" width="31.42578125" style="4" customWidth="1"/>
    <col min="3" max="3" width="14" style="4" customWidth="1"/>
    <col min="4" max="4" width="8.140625" style="4" customWidth="1"/>
    <col min="5" max="5" width="8.5703125" style="4" customWidth="1"/>
    <col min="6" max="6" width="17" style="4" bestFit="1" customWidth="1"/>
    <col min="7" max="7" width="16.7109375" style="4" bestFit="1" customWidth="1"/>
    <col min="8" max="8" width="18" style="4" bestFit="1" customWidth="1"/>
    <col min="9" max="9" width="17.7109375" style="4" bestFit="1" customWidth="1"/>
    <col min="10" max="10" width="15.7109375" style="4" customWidth="1"/>
    <col min="11" max="11" width="16.28515625" style="4" customWidth="1"/>
    <col min="12" max="12" width="15.140625" style="4" customWidth="1"/>
    <col min="13" max="13" width="14.28515625" style="4" customWidth="1"/>
    <col min="14" max="14" width="14.5703125" style="4" bestFit="1" customWidth="1"/>
    <col min="15" max="256" width="11.42578125" style="4"/>
    <col min="257" max="257" width="4.7109375" style="4" customWidth="1"/>
    <col min="258" max="258" width="31.42578125" style="4" customWidth="1"/>
    <col min="259" max="259" width="14" style="4" customWidth="1"/>
    <col min="260" max="260" width="8.140625" style="4" customWidth="1"/>
    <col min="261" max="261" width="8.5703125" style="4" customWidth="1"/>
    <col min="262" max="262" width="17" style="4" bestFit="1" customWidth="1"/>
    <col min="263" max="263" width="16.7109375" style="4" bestFit="1" customWidth="1"/>
    <col min="264" max="264" width="18" style="4" bestFit="1" customWidth="1"/>
    <col min="265" max="265" width="17.7109375" style="4" bestFit="1" customWidth="1"/>
    <col min="266" max="266" width="15.7109375" style="4" customWidth="1"/>
    <col min="267" max="267" width="16.28515625" style="4" customWidth="1"/>
    <col min="268" max="268" width="15.140625" style="4" customWidth="1"/>
    <col min="269" max="269" width="14.28515625" style="4" customWidth="1"/>
    <col min="270" max="270" width="14.5703125" style="4" bestFit="1" customWidth="1"/>
    <col min="271" max="512" width="11.42578125" style="4"/>
    <col min="513" max="513" width="4.7109375" style="4" customWidth="1"/>
    <col min="514" max="514" width="31.42578125" style="4" customWidth="1"/>
    <col min="515" max="515" width="14" style="4" customWidth="1"/>
    <col min="516" max="516" width="8.140625" style="4" customWidth="1"/>
    <col min="517" max="517" width="8.5703125" style="4" customWidth="1"/>
    <col min="518" max="518" width="17" style="4" bestFit="1" customWidth="1"/>
    <col min="519" max="519" width="16.7109375" style="4" bestFit="1" customWidth="1"/>
    <col min="520" max="520" width="18" style="4" bestFit="1" customWidth="1"/>
    <col min="521" max="521" width="17.7109375" style="4" bestFit="1" customWidth="1"/>
    <col min="522" max="522" width="15.7109375" style="4" customWidth="1"/>
    <col min="523" max="523" width="16.28515625" style="4" customWidth="1"/>
    <col min="524" max="524" width="15.140625" style="4" customWidth="1"/>
    <col min="525" max="525" width="14.28515625" style="4" customWidth="1"/>
    <col min="526" max="526" width="14.5703125" style="4" bestFit="1" customWidth="1"/>
    <col min="527" max="768" width="11.42578125" style="4"/>
    <col min="769" max="769" width="4.7109375" style="4" customWidth="1"/>
    <col min="770" max="770" width="31.42578125" style="4" customWidth="1"/>
    <col min="771" max="771" width="14" style="4" customWidth="1"/>
    <col min="772" max="772" width="8.140625" style="4" customWidth="1"/>
    <col min="773" max="773" width="8.5703125" style="4" customWidth="1"/>
    <col min="774" max="774" width="17" style="4" bestFit="1" customWidth="1"/>
    <col min="775" max="775" width="16.7109375" style="4" bestFit="1" customWidth="1"/>
    <col min="776" max="776" width="18" style="4" bestFit="1" customWidth="1"/>
    <col min="777" max="777" width="17.7109375" style="4" bestFit="1" customWidth="1"/>
    <col min="778" max="778" width="15.7109375" style="4" customWidth="1"/>
    <col min="779" max="779" width="16.28515625" style="4" customWidth="1"/>
    <col min="780" max="780" width="15.140625" style="4" customWidth="1"/>
    <col min="781" max="781" width="14.28515625" style="4" customWidth="1"/>
    <col min="782" max="782" width="14.5703125" style="4" bestFit="1" customWidth="1"/>
    <col min="783" max="1024" width="11.42578125" style="4"/>
    <col min="1025" max="1025" width="4.7109375" style="4" customWidth="1"/>
    <col min="1026" max="1026" width="31.42578125" style="4" customWidth="1"/>
    <col min="1027" max="1027" width="14" style="4" customWidth="1"/>
    <col min="1028" max="1028" width="8.140625" style="4" customWidth="1"/>
    <col min="1029" max="1029" width="8.5703125" style="4" customWidth="1"/>
    <col min="1030" max="1030" width="17" style="4" bestFit="1" customWidth="1"/>
    <col min="1031" max="1031" width="16.7109375" style="4" bestFit="1" customWidth="1"/>
    <col min="1032" max="1032" width="18" style="4" bestFit="1" customWidth="1"/>
    <col min="1033" max="1033" width="17.7109375" style="4" bestFit="1" customWidth="1"/>
    <col min="1034" max="1034" width="15.7109375" style="4" customWidth="1"/>
    <col min="1035" max="1035" width="16.28515625" style="4" customWidth="1"/>
    <col min="1036" max="1036" width="15.140625" style="4" customWidth="1"/>
    <col min="1037" max="1037" width="14.28515625" style="4" customWidth="1"/>
    <col min="1038" max="1038" width="14.5703125" style="4" bestFit="1" customWidth="1"/>
    <col min="1039" max="1280" width="11.42578125" style="4"/>
    <col min="1281" max="1281" width="4.7109375" style="4" customWidth="1"/>
    <col min="1282" max="1282" width="31.42578125" style="4" customWidth="1"/>
    <col min="1283" max="1283" width="14" style="4" customWidth="1"/>
    <col min="1284" max="1284" width="8.140625" style="4" customWidth="1"/>
    <col min="1285" max="1285" width="8.5703125" style="4" customWidth="1"/>
    <col min="1286" max="1286" width="17" style="4" bestFit="1" customWidth="1"/>
    <col min="1287" max="1287" width="16.7109375" style="4" bestFit="1" customWidth="1"/>
    <col min="1288" max="1288" width="18" style="4" bestFit="1" customWidth="1"/>
    <col min="1289" max="1289" width="17.7109375" style="4" bestFit="1" customWidth="1"/>
    <col min="1290" max="1290" width="15.7109375" style="4" customWidth="1"/>
    <col min="1291" max="1291" width="16.28515625" style="4" customWidth="1"/>
    <col min="1292" max="1292" width="15.140625" style="4" customWidth="1"/>
    <col min="1293" max="1293" width="14.28515625" style="4" customWidth="1"/>
    <col min="1294" max="1294" width="14.5703125" style="4" bestFit="1" customWidth="1"/>
    <col min="1295" max="1536" width="11.42578125" style="4"/>
    <col min="1537" max="1537" width="4.7109375" style="4" customWidth="1"/>
    <col min="1538" max="1538" width="31.42578125" style="4" customWidth="1"/>
    <col min="1539" max="1539" width="14" style="4" customWidth="1"/>
    <col min="1540" max="1540" width="8.140625" style="4" customWidth="1"/>
    <col min="1541" max="1541" width="8.5703125" style="4" customWidth="1"/>
    <col min="1542" max="1542" width="17" style="4" bestFit="1" customWidth="1"/>
    <col min="1543" max="1543" width="16.7109375" style="4" bestFit="1" customWidth="1"/>
    <col min="1544" max="1544" width="18" style="4" bestFit="1" customWidth="1"/>
    <col min="1545" max="1545" width="17.7109375" style="4" bestFit="1" customWidth="1"/>
    <col min="1546" max="1546" width="15.7109375" style="4" customWidth="1"/>
    <col min="1547" max="1547" width="16.28515625" style="4" customWidth="1"/>
    <col min="1548" max="1548" width="15.140625" style="4" customWidth="1"/>
    <col min="1549" max="1549" width="14.28515625" style="4" customWidth="1"/>
    <col min="1550" max="1550" width="14.5703125" style="4" bestFit="1" customWidth="1"/>
    <col min="1551" max="1792" width="11.42578125" style="4"/>
    <col min="1793" max="1793" width="4.7109375" style="4" customWidth="1"/>
    <col min="1794" max="1794" width="31.42578125" style="4" customWidth="1"/>
    <col min="1795" max="1795" width="14" style="4" customWidth="1"/>
    <col min="1796" max="1796" width="8.140625" style="4" customWidth="1"/>
    <col min="1797" max="1797" width="8.5703125" style="4" customWidth="1"/>
    <col min="1798" max="1798" width="17" style="4" bestFit="1" customWidth="1"/>
    <col min="1799" max="1799" width="16.7109375" style="4" bestFit="1" customWidth="1"/>
    <col min="1800" max="1800" width="18" style="4" bestFit="1" customWidth="1"/>
    <col min="1801" max="1801" width="17.7109375" style="4" bestFit="1" customWidth="1"/>
    <col min="1802" max="1802" width="15.7109375" style="4" customWidth="1"/>
    <col min="1803" max="1803" width="16.28515625" style="4" customWidth="1"/>
    <col min="1804" max="1804" width="15.140625" style="4" customWidth="1"/>
    <col min="1805" max="1805" width="14.28515625" style="4" customWidth="1"/>
    <col min="1806" max="1806" width="14.5703125" style="4" bestFit="1" customWidth="1"/>
    <col min="1807" max="2048" width="11.42578125" style="4"/>
    <col min="2049" max="2049" width="4.7109375" style="4" customWidth="1"/>
    <col min="2050" max="2050" width="31.42578125" style="4" customWidth="1"/>
    <col min="2051" max="2051" width="14" style="4" customWidth="1"/>
    <col min="2052" max="2052" width="8.140625" style="4" customWidth="1"/>
    <col min="2053" max="2053" width="8.5703125" style="4" customWidth="1"/>
    <col min="2054" max="2054" width="17" style="4" bestFit="1" customWidth="1"/>
    <col min="2055" max="2055" width="16.7109375" style="4" bestFit="1" customWidth="1"/>
    <col min="2056" max="2056" width="18" style="4" bestFit="1" customWidth="1"/>
    <col min="2057" max="2057" width="17.7109375" style="4" bestFit="1" customWidth="1"/>
    <col min="2058" max="2058" width="15.7109375" style="4" customWidth="1"/>
    <col min="2059" max="2059" width="16.28515625" style="4" customWidth="1"/>
    <col min="2060" max="2060" width="15.140625" style="4" customWidth="1"/>
    <col min="2061" max="2061" width="14.28515625" style="4" customWidth="1"/>
    <col min="2062" max="2062" width="14.5703125" style="4" bestFit="1" customWidth="1"/>
    <col min="2063" max="2304" width="11.42578125" style="4"/>
    <col min="2305" max="2305" width="4.7109375" style="4" customWidth="1"/>
    <col min="2306" max="2306" width="31.42578125" style="4" customWidth="1"/>
    <col min="2307" max="2307" width="14" style="4" customWidth="1"/>
    <col min="2308" max="2308" width="8.140625" style="4" customWidth="1"/>
    <col min="2309" max="2309" width="8.5703125" style="4" customWidth="1"/>
    <col min="2310" max="2310" width="17" style="4" bestFit="1" customWidth="1"/>
    <col min="2311" max="2311" width="16.7109375" style="4" bestFit="1" customWidth="1"/>
    <col min="2312" max="2312" width="18" style="4" bestFit="1" customWidth="1"/>
    <col min="2313" max="2313" width="17.7109375" style="4" bestFit="1" customWidth="1"/>
    <col min="2314" max="2314" width="15.7109375" style="4" customWidth="1"/>
    <col min="2315" max="2315" width="16.28515625" style="4" customWidth="1"/>
    <col min="2316" max="2316" width="15.140625" style="4" customWidth="1"/>
    <col min="2317" max="2317" width="14.28515625" style="4" customWidth="1"/>
    <col min="2318" max="2318" width="14.5703125" style="4" bestFit="1" customWidth="1"/>
    <col min="2319" max="2560" width="11.42578125" style="4"/>
    <col min="2561" max="2561" width="4.7109375" style="4" customWidth="1"/>
    <col min="2562" max="2562" width="31.42578125" style="4" customWidth="1"/>
    <col min="2563" max="2563" width="14" style="4" customWidth="1"/>
    <col min="2564" max="2564" width="8.140625" style="4" customWidth="1"/>
    <col min="2565" max="2565" width="8.5703125" style="4" customWidth="1"/>
    <col min="2566" max="2566" width="17" style="4" bestFit="1" customWidth="1"/>
    <col min="2567" max="2567" width="16.7109375" style="4" bestFit="1" customWidth="1"/>
    <col min="2568" max="2568" width="18" style="4" bestFit="1" customWidth="1"/>
    <col min="2569" max="2569" width="17.7109375" style="4" bestFit="1" customWidth="1"/>
    <col min="2570" max="2570" width="15.7109375" style="4" customWidth="1"/>
    <col min="2571" max="2571" width="16.28515625" style="4" customWidth="1"/>
    <col min="2572" max="2572" width="15.140625" style="4" customWidth="1"/>
    <col min="2573" max="2573" width="14.28515625" style="4" customWidth="1"/>
    <col min="2574" max="2574" width="14.5703125" style="4" bestFit="1" customWidth="1"/>
    <col min="2575" max="2816" width="11.42578125" style="4"/>
    <col min="2817" max="2817" width="4.7109375" style="4" customWidth="1"/>
    <col min="2818" max="2818" width="31.42578125" style="4" customWidth="1"/>
    <col min="2819" max="2819" width="14" style="4" customWidth="1"/>
    <col min="2820" max="2820" width="8.140625" style="4" customWidth="1"/>
    <col min="2821" max="2821" width="8.5703125" style="4" customWidth="1"/>
    <col min="2822" max="2822" width="17" style="4" bestFit="1" customWidth="1"/>
    <col min="2823" max="2823" width="16.7109375" style="4" bestFit="1" customWidth="1"/>
    <col min="2824" max="2824" width="18" style="4" bestFit="1" customWidth="1"/>
    <col min="2825" max="2825" width="17.7109375" style="4" bestFit="1" customWidth="1"/>
    <col min="2826" max="2826" width="15.7109375" style="4" customWidth="1"/>
    <col min="2827" max="2827" width="16.28515625" style="4" customWidth="1"/>
    <col min="2828" max="2828" width="15.140625" style="4" customWidth="1"/>
    <col min="2829" max="2829" width="14.28515625" style="4" customWidth="1"/>
    <col min="2830" max="2830" width="14.5703125" style="4" bestFit="1" customWidth="1"/>
    <col min="2831" max="3072" width="11.42578125" style="4"/>
    <col min="3073" max="3073" width="4.7109375" style="4" customWidth="1"/>
    <col min="3074" max="3074" width="31.42578125" style="4" customWidth="1"/>
    <col min="3075" max="3075" width="14" style="4" customWidth="1"/>
    <col min="3076" max="3076" width="8.140625" style="4" customWidth="1"/>
    <col min="3077" max="3077" width="8.5703125" style="4" customWidth="1"/>
    <col min="3078" max="3078" width="17" style="4" bestFit="1" customWidth="1"/>
    <col min="3079" max="3079" width="16.7109375" style="4" bestFit="1" customWidth="1"/>
    <col min="3080" max="3080" width="18" style="4" bestFit="1" customWidth="1"/>
    <col min="3081" max="3081" width="17.7109375" style="4" bestFit="1" customWidth="1"/>
    <col min="3082" max="3082" width="15.7109375" style="4" customWidth="1"/>
    <col min="3083" max="3083" width="16.28515625" style="4" customWidth="1"/>
    <col min="3084" max="3084" width="15.140625" style="4" customWidth="1"/>
    <col min="3085" max="3085" width="14.28515625" style="4" customWidth="1"/>
    <col min="3086" max="3086" width="14.5703125" style="4" bestFit="1" customWidth="1"/>
    <col min="3087" max="3328" width="11.42578125" style="4"/>
    <col min="3329" max="3329" width="4.7109375" style="4" customWidth="1"/>
    <col min="3330" max="3330" width="31.42578125" style="4" customWidth="1"/>
    <col min="3331" max="3331" width="14" style="4" customWidth="1"/>
    <col min="3332" max="3332" width="8.140625" style="4" customWidth="1"/>
    <col min="3333" max="3333" width="8.5703125" style="4" customWidth="1"/>
    <col min="3334" max="3334" width="17" style="4" bestFit="1" customWidth="1"/>
    <col min="3335" max="3335" width="16.7109375" style="4" bestFit="1" customWidth="1"/>
    <col min="3336" max="3336" width="18" style="4" bestFit="1" customWidth="1"/>
    <col min="3337" max="3337" width="17.7109375" style="4" bestFit="1" customWidth="1"/>
    <col min="3338" max="3338" width="15.7109375" style="4" customWidth="1"/>
    <col min="3339" max="3339" width="16.28515625" style="4" customWidth="1"/>
    <col min="3340" max="3340" width="15.140625" style="4" customWidth="1"/>
    <col min="3341" max="3341" width="14.28515625" style="4" customWidth="1"/>
    <col min="3342" max="3342" width="14.5703125" style="4" bestFit="1" customWidth="1"/>
    <col min="3343" max="3584" width="11.42578125" style="4"/>
    <col min="3585" max="3585" width="4.7109375" style="4" customWidth="1"/>
    <col min="3586" max="3586" width="31.42578125" style="4" customWidth="1"/>
    <col min="3587" max="3587" width="14" style="4" customWidth="1"/>
    <col min="3588" max="3588" width="8.140625" style="4" customWidth="1"/>
    <col min="3589" max="3589" width="8.5703125" style="4" customWidth="1"/>
    <col min="3590" max="3590" width="17" style="4" bestFit="1" customWidth="1"/>
    <col min="3591" max="3591" width="16.7109375" style="4" bestFit="1" customWidth="1"/>
    <col min="3592" max="3592" width="18" style="4" bestFit="1" customWidth="1"/>
    <col min="3593" max="3593" width="17.7109375" style="4" bestFit="1" customWidth="1"/>
    <col min="3594" max="3594" width="15.7109375" style="4" customWidth="1"/>
    <col min="3595" max="3595" width="16.28515625" style="4" customWidth="1"/>
    <col min="3596" max="3596" width="15.140625" style="4" customWidth="1"/>
    <col min="3597" max="3597" width="14.28515625" style="4" customWidth="1"/>
    <col min="3598" max="3598" width="14.5703125" style="4" bestFit="1" customWidth="1"/>
    <col min="3599" max="3840" width="11.42578125" style="4"/>
    <col min="3841" max="3841" width="4.7109375" style="4" customWidth="1"/>
    <col min="3842" max="3842" width="31.42578125" style="4" customWidth="1"/>
    <col min="3843" max="3843" width="14" style="4" customWidth="1"/>
    <col min="3844" max="3844" width="8.140625" style="4" customWidth="1"/>
    <col min="3845" max="3845" width="8.5703125" style="4" customWidth="1"/>
    <col min="3846" max="3846" width="17" style="4" bestFit="1" customWidth="1"/>
    <col min="3847" max="3847" width="16.7109375" style="4" bestFit="1" customWidth="1"/>
    <col min="3848" max="3848" width="18" style="4" bestFit="1" customWidth="1"/>
    <col min="3849" max="3849" width="17.7109375" style="4" bestFit="1" customWidth="1"/>
    <col min="3850" max="3850" width="15.7109375" style="4" customWidth="1"/>
    <col min="3851" max="3851" width="16.28515625" style="4" customWidth="1"/>
    <col min="3852" max="3852" width="15.140625" style="4" customWidth="1"/>
    <col min="3853" max="3853" width="14.28515625" style="4" customWidth="1"/>
    <col min="3854" max="3854" width="14.5703125" style="4" bestFit="1" customWidth="1"/>
    <col min="3855" max="4096" width="11.42578125" style="4"/>
    <col min="4097" max="4097" width="4.7109375" style="4" customWidth="1"/>
    <col min="4098" max="4098" width="31.42578125" style="4" customWidth="1"/>
    <col min="4099" max="4099" width="14" style="4" customWidth="1"/>
    <col min="4100" max="4100" width="8.140625" style="4" customWidth="1"/>
    <col min="4101" max="4101" width="8.5703125" style="4" customWidth="1"/>
    <col min="4102" max="4102" width="17" style="4" bestFit="1" customWidth="1"/>
    <col min="4103" max="4103" width="16.7109375" style="4" bestFit="1" customWidth="1"/>
    <col min="4104" max="4104" width="18" style="4" bestFit="1" customWidth="1"/>
    <col min="4105" max="4105" width="17.7109375" style="4" bestFit="1" customWidth="1"/>
    <col min="4106" max="4106" width="15.7109375" style="4" customWidth="1"/>
    <col min="4107" max="4107" width="16.28515625" style="4" customWidth="1"/>
    <col min="4108" max="4108" width="15.140625" style="4" customWidth="1"/>
    <col min="4109" max="4109" width="14.28515625" style="4" customWidth="1"/>
    <col min="4110" max="4110" width="14.5703125" style="4" bestFit="1" customWidth="1"/>
    <col min="4111" max="4352" width="11.42578125" style="4"/>
    <col min="4353" max="4353" width="4.7109375" style="4" customWidth="1"/>
    <col min="4354" max="4354" width="31.42578125" style="4" customWidth="1"/>
    <col min="4355" max="4355" width="14" style="4" customWidth="1"/>
    <col min="4356" max="4356" width="8.140625" style="4" customWidth="1"/>
    <col min="4357" max="4357" width="8.5703125" style="4" customWidth="1"/>
    <col min="4358" max="4358" width="17" style="4" bestFit="1" customWidth="1"/>
    <col min="4359" max="4359" width="16.7109375" style="4" bestFit="1" customWidth="1"/>
    <col min="4360" max="4360" width="18" style="4" bestFit="1" customWidth="1"/>
    <col min="4361" max="4361" width="17.7109375" style="4" bestFit="1" customWidth="1"/>
    <col min="4362" max="4362" width="15.7109375" style="4" customWidth="1"/>
    <col min="4363" max="4363" width="16.28515625" style="4" customWidth="1"/>
    <col min="4364" max="4364" width="15.140625" style="4" customWidth="1"/>
    <col min="4365" max="4365" width="14.28515625" style="4" customWidth="1"/>
    <col min="4366" max="4366" width="14.5703125" style="4" bestFit="1" customWidth="1"/>
    <col min="4367" max="4608" width="11.42578125" style="4"/>
    <col min="4609" max="4609" width="4.7109375" style="4" customWidth="1"/>
    <col min="4610" max="4610" width="31.42578125" style="4" customWidth="1"/>
    <col min="4611" max="4611" width="14" style="4" customWidth="1"/>
    <col min="4612" max="4612" width="8.140625" style="4" customWidth="1"/>
    <col min="4613" max="4613" width="8.5703125" style="4" customWidth="1"/>
    <col min="4614" max="4614" width="17" style="4" bestFit="1" customWidth="1"/>
    <col min="4615" max="4615" width="16.7109375" style="4" bestFit="1" customWidth="1"/>
    <col min="4616" max="4616" width="18" style="4" bestFit="1" customWidth="1"/>
    <col min="4617" max="4617" width="17.7109375" style="4" bestFit="1" customWidth="1"/>
    <col min="4618" max="4618" width="15.7109375" style="4" customWidth="1"/>
    <col min="4619" max="4619" width="16.28515625" style="4" customWidth="1"/>
    <col min="4620" max="4620" width="15.140625" style="4" customWidth="1"/>
    <col min="4621" max="4621" width="14.28515625" style="4" customWidth="1"/>
    <col min="4622" max="4622" width="14.5703125" style="4" bestFit="1" customWidth="1"/>
    <col min="4623" max="4864" width="11.42578125" style="4"/>
    <col min="4865" max="4865" width="4.7109375" style="4" customWidth="1"/>
    <col min="4866" max="4866" width="31.42578125" style="4" customWidth="1"/>
    <col min="4867" max="4867" width="14" style="4" customWidth="1"/>
    <col min="4868" max="4868" width="8.140625" style="4" customWidth="1"/>
    <col min="4869" max="4869" width="8.5703125" style="4" customWidth="1"/>
    <col min="4870" max="4870" width="17" style="4" bestFit="1" customWidth="1"/>
    <col min="4871" max="4871" width="16.7109375" style="4" bestFit="1" customWidth="1"/>
    <col min="4872" max="4872" width="18" style="4" bestFit="1" customWidth="1"/>
    <col min="4873" max="4873" width="17.7109375" style="4" bestFit="1" customWidth="1"/>
    <col min="4874" max="4874" width="15.7109375" style="4" customWidth="1"/>
    <col min="4875" max="4875" width="16.28515625" style="4" customWidth="1"/>
    <col min="4876" max="4876" width="15.140625" style="4" customWidth="1"/>
    <col min="4877" max="4877" width="14.28515625" style="4" customWidth="1"/>
    <col min="4878" max="4878" width="14.5703125" style="4" bestFit="1" customWidth="1"/>
    <col min="4879" max="5120" width="11.42578125" style="4"/>
    <col min="5121" max="5121" width="4.7109375" style="4" customWidth="1"/>
    <col min="5122" max="5122" width="31.42578125" style="4" customWidth="1"/>
    <col min="5123" max="5123" width="14" style="4" customWidth="1"/>
    <col min="5124" max="5124" width="8.140625" style="4" customWidth="1"/>
    <col min="5125" max="5125" width="8.5703125" style="4" customWidth="1"/>
    <col min="5126" max="5126" width="17" style="4" bestFit="1" customWidth="1"/>
    <col min="5127" max="5127" width="16.7109375" style="4" bestFit="1" customWidth="1"/>
    <col min="5128" max="5128" width="18" style="4" bestFit="1" customWidth="1"/>
    <col min="5129" max="5129" width="17.7109375" style="4" bestFit="1" customWidth="1"/>
    <col min="5130" max="5130" width="15.7109375" style="4" customWidth="1"/>
    <col min="5131" max="5131" width="16.28515625" style="4" customWidth="1"/>
    <col min="5132" max="5132" width="15.140625" style="4" customWidth="1"/>
    <col min="5133" max="5133" width="14.28515625" style="4" customWidth="1"/>
    <col min="5134" max="5134" width="14.5703125" style="4" bestFit="1" customWidth="1"/>
    <col min="5135" max="5376" width="11.42578125" style="4"/>
    <col min="5377" max="5377" width="4.7109375" style="4" customWidth="1"/>
    <col min="5378" max="5378" width="31.42578125" style="4" customWidth="1"/>
    <col min="5379" max="5379" width="14" style="4" customWidth="1"/>
    <col min="5380" max="5380" width="8.140625" style="4" customWidth="1"/>
    <col min="5381" max="5381" width="8.5703125" style="4" customWidth="1"/>
    <col min="5382" max="5382" width="17" style="4" bestFit="1" customWidth="1"/>
    <col min="5383" max="5383" width="16.7109375" style="4" bestFit="1" customWidth="1"/>
    <col min="5384" max="5384" width="18" style="4" bestFit="1" customWidth="1"/>
    <col min="5385" max="5385" width="17.7109375" style="4" bestFit="1" customWidth="1"/>
    <col min="5386" max="5386" width="15.7109375" style="4" customWidth="1"/>
    <col min="5387" max="5387" width="16.28515625" style="4" customWidth="1"/>
    <col min="5388" max="5388" width="15.140625" style="4" customWidth="1"/>
    <col min="5389" max="5389" width="14.28515625" style="4" customWidth="1"/>
    <col min="5390" max="5390" width="14.5703125" style="4" bestFit="1" customWidth="1"/>
    <col min="5391" max="5632" width="11.42578125" style="4"/>
    <col min="5633" max="5633" width="4.7109375" style="4" customWidth="1"/>
    <col min="5634" max="5634" width="31.42578125" style="4" customWidth="1"/>
    <col min="5635" max="5635" width="14" style="4" customWidth="1"/>
    <col min="5636" max="5636" width="8.140625" style="4" customWidth="1"/>
    <col min="5637" max="5637" width="8.5703125" style="4" customWidth="1"/>
    <col min="5638" max="5638" width="17" style="4" bestFit="1" customWidth="1"/>
    <col min="5639" max="5639" width="16.7109375" style="4" bestFit="1" customWidth="1"/>
    <col min="5640" max="5640" width="18" style="4" bestFit="1" customWidth="1"/>
    <col min="5641" max="5641" width="17.7109375" style="4" bestFit="1" customWidth="1"/>
    <col min="5642" max="5642" width="15.7109375" style="4" customWidth="1"/>
    <col min="5643" max="5643" width="16.28515625" style="4" customWidth="1"/>
    <col min="5644" max="5644" width="15.140625" style="4" customWidth="1"/>
    <col min="5645" max="5645" width="14.28515625" style="4" customWidth="1"/>
    <col min="5646" max="5646" width="14.5703125" style="4" bestFit="1" customWidth="1"/>
    <col min="5647" max="5888" width="11.42578125" style="4"/>
    <col min="5889" max="5889" width="4.7109375" style="4" customWidth="1"/>
    <col min="5890" max="5890" width="31.42578125" style="4" customWidth="1"/>
    <col min="5891" max="5891" width="14" style="4" customWidth="1"/>
    <col min="5892" max="5892" width="8.140625" style="4" customWidth="1"/>
    <col min="5893" max="5893" width="8.5703125" style="4" customWidth="1"/>
    <col min="5894" max="5894" width="17" style="4" bestFit="1" customWidth="1"/>
    <col min="5895" max="5895" width="16.7109375" style="4" bestFit="1" customWidth="1"/>
    <col min="5896" max="5896" width="18" style="4" bestFit="1" customWidth="1"/>
    <col min="5897" max="5897" width="17.7109375" style="4" bestFit="1" customWidth="1"/>
    <col min="5898" max="5898" width="15.7109375" style="4" customWidth="1"/>
    <col min="5899" max="5899" width="16.28515625" style="4" customWidth="1"/>
    <col min="5900" max="5900" width="15.140625" style="4" customWidth="1"/>
    <col min="5901" max="5901" width="14.28515625" style="4" customWidth="1"/>
    <col min="5902" max="5902" width="14.5703125" style="4" bestFit="1" customWidth="1"/>
    <col min="5903" max="6144" width="11.42578125" style="4"/>
    <col min="6145" max="6145" width="4.7109375" style="4" customWidth="1"/>
    <col min="6146" max="6146" width="31.42578125" style="4" customWidth="1"/>
    <col min="6147" max="6147" width="14" style="4" customWidth="1"/>
    <col min="6148" max="6148" width="8.140625" style="4" customWidth="1"/>
    <col min="6149" max="6149" width="8.5703125" style="4" customWidth="1"/>
    <col min="6150" max="6150" width="17" style="4" bestFit="1" customWidth="1"/>
    <col min="6151" max="6151" width="16.7109375" style="4" bestFit="1" customWidth="1"/>
    <col min="6152" max="6152" width="18" style="4" bestFit="1" customWidth="1"/>
    <col min="6153" max="6153" width="17.7109375" style="4" bestFit="1" customWidth="1"/>
    <col min="6154" max="6154" width="15.7109375" style="4" customWidth="1"/>
    <col min="6155" max="6155" width="16.28515625" style="4" customWidth="1"/>
    <col min="6156" max="6156" width="15.140625" style="4" customWidth="1"/>
    <col min="6157" max="6157" width="14.28515625" style="4" customWidth="1"/>
    <col min="6158" max="6158" width="14.5703125" style="4" bestFit="1" customWidth="1"/>
    <col min="6159" max="6400" width="11.42578125" style="4"/>
    <col min="6401" max="6401" width="4.7109375" style="4" customWidth="1"/>
    <col min="6402" max="6402" width="31.42578125" style="4" customWidth="1"/>
    <col min="6403" max="6403" width="14" style="4" customWidth="1"/>
    <col min="6404" max="6404" width="8.140625" style="4" customWidth="1"/>
    <col min="6405" max="6405" width="8.5703125" style="4" customWidth="1"/>
    <col min="6406" max="6406" width="17" style="4" bestFit="1" customWidth="1"/>
    <col min="6407" max="6407" width="16.7109375" style="4" bestFit="1" customWidth="1"/>
    <col min="6408" max="6408" width="18" style="4" bestFit="1" customWidth="1"/>
    <col min="6409" max="6409" width="17.7109375" style="4" bestFit="1" customWidth="1"/>
    <col min="6410" max="6410" width="15.7109375" style="4" customWidth="1"/>
    <col min="6411" max="6411" width="16.28515625" style="4" customWidth="1"/>
    <col min="6412" max="6412" width="15.140625" style="4" customWidth="1"/>
    <col min="6413" max="6413" width="14.28515625" style="4" customWidth="1"/>
    <col min="6414" max="6414" width="14.5703125" style="4" bestFit="1" customWidth="1"/>
    <col min="6415" max="6656" width="11.42578125" style="4"/>
    <col min="6657" max="6657" width="4.7109375" style="4" customWidth="1"/>
    <col min="6658" max="6658" width="31.42578125" style="4" customWidth="1"/>
    <col min="6659" max="6659" width="14" style="4" customWidth="1"/>
    <col min="6660" max="6660" width="8.140625" style="4" customWidth="1"/>
    <col min="6661" max="6661" width="8.5703125" style="4" customWidth="1"/>
    <col min="6662" max="6662" width="17" style="4" bestFit="1" customWidth="1"/>
    <col min="6663" max="6663" width="16.7109375" style="4" bestFit="1" customWidth="1"/>
    <col min="6664" max="6664" width="18" style="4" bestFit="1" customWidth="1"/>
    <col min="6665" max="6665" width="17.7109375" style="4" bestFit="1" customWidth="1"/>
    <col min="6666" max="6666" width="15.7109375" style="4" customWidth="1"/>
    <col min="6667" max="6667" width="16.28515625" style="4" customWidth="1"/>
    <col min="6668" max="6668" width="15.140625" style="4" customWidth="1"/>
    <col min="6669" max="6669" width="14.28515625" style="4" customWidth="1"/>
    <col min="6670" max="6670" width="14.5703125" style="4" bestFit="1" customWidth="1"/>
    <col min="6671" max="6912" width="11.42578125" style="4"/>
    <col min="6913" max="6913" width="4.7109375" style="4" customWidth="1"/>
    <col min="6914" max="6914" width="31.42578125" style="4" customWidth="1"/>
    <col min="6915" max="6915" width="14" style="4" customWidth="1"/>
    <col min="6916" max="6916" width="8.140625" style="4" customWidth="1"/>
    <col min="6917" max="6917" width="8.5703125" style="4" customWidth="1"/>
    <col min="6918" max="6918" width="17" style="4" bestFit="1" customWidth="1"/>
    <col min="6919" max="6919" width="16.7109375" style="4" bestFit="1" customWidth="1"/>
    <col min="6920" max="6920" width="18" style="4" bestFit="1" customWidth="1"/>
    <col min="6921" max="6921" width="17.7109375" style="4" bestFit="1" customWidth="1"/>
    <col min="6922" max="6922" width="15.7109375" style="4" customWidth="1"/>
    <col min="6923" max="6923" width="16.28515625" style="4" customWidth="1"/>
    <col min="6924" max="6924" width="15.140625" style="4" customWidth="1"/>
    <col min="6925" max="6925" width="14.28515625" style="4" customWidth="1"/>
    <col min="6926" max="6926" width="14.5703125" style="4" bestFit="1" customWidth="1"/>
    <col min="6927" max="7168" width="11.42578125" style="4"/>
    <col min="7169" max="7169" width="4.7109375" style="4" customWidth="1"/>
    <col min="7170" max="7170" width="31.42578125" style="4" customWidth="1"/>
    <col min="7171" max="7171" width="14" style="4" customWidth="1"/>
    <col min="7172" max="7172" width="8.140625" style="4" customWidth="1"/>
    <col min="7173" max="7173" width="8.5703125" style="4" customWidth="1"/>
    <col min="7174" max="7174" width="17" style="4" bestFit="1" customWidth="1"/>
    <col min="7175" max="7175" width="16.7109375" style="4" bestFit="1" customWidth="1"/>
    <col min="7176" max="7176" width="18" style="4" bestFit="1" customWidth="1"/>
    <col min="7177" max="7177" width="17.7109375" style="4" bestFit="1" customWidth="1"/>
    <col min="7178" max="7178" width="15.7109375" style="4" customWidth="1"/>
    <col min="7179" max="7179" width="16.28515625" style="4" customWidth="1"/>
    <col min="7180" max="7180" width="15.140625" style="4" customWidth="1"/>
    <col min="7181" max="7181" width="14.28515625" style="4" customWidth="1"/>
    <col min="7182" max="7182" width="14.5703125" style="4" bestFit="1" customWidth="1"/>
    <col min="7183" max="7424" width="11.42578125" style="4"/>
    <col min="7425" max="7425" width="4.7109375" style="4" customWidth="1"/>
    <col min="7426" max="7426" width="31.42578125" style="4" customWidth="1"/>
    <col min="7427" max="7427" width="14" style="4" customWidth="1"/>
    <col min="7428" max="7428" width="8.140625" style="4" customWidth="1"/>
    <col min="7429" max="7429" width="8.5703125" style="4" customWidth="1"/>
    <col min="7430" max="7430" width="17" style="4" bestFit="1" customWidth="1"/>
    <col min="7431" max="7431" width="16.7109375" style="4" bestFit="1" customWidth="1"/>
    <col min="7432" max="7432" width="18" style="4" bestFit="1" customWidth="1"/>
    <col min="7433" max="7433" width="17.7109375" style="4" bestFit="1" customWidth="1"/>
    <col min="7434" max="7434" width="15.7109375" style="4" customWidth="1"/>
    <col min="7435" max="7435" width="16.28515625" style="4" customWidth="1"/>
    <col min="7436" max="7436" width="15.140625" style="4" customWidth="1"/>
    <col min="7437" max="7437" width="14.28515625" style="4" customWidth="1"/>
    <col min="7438" max="7438" width="14.5703125" style="4" bestFit="1" customWidth="1"/>
    <col min="7439" max="7680" width="11.42578125" style="4"/>
    <col min="7681" max="7681" width="4.7109375" style="4" customWidth="1"/>
    <col min="7682" max="7682" width="31.42578125" style="4" customWidth="1"/>
    <col min="7683" max="7683" width="14" style="4" customWidth="1"/>
    <col min="7684" max="7684" width="8.140625" style="4" customWidth="1"/>
    <col min="7685" max="7685" width="8.5703125" style="4" customWidth="1"/>
    <col min="7686" max="7686" width="17" style="4" bestFit="1" customWidth="1"/>
    <col min="7687" max="7687" width="16.7109375" style="4" bestFit="1" customWidth="1"/>
    <col min="7688" max="7688" width="18" style="4" bestFit="1" customWidth="1"/>
    <col min="7689" max="7689" width="17.7109375" style="4" bestFit="1" customWidth="1"/>
    <col min="7690" max="7690" width="15.7109375" style="4" customWidth="1"/>
    <col min="7691" max="7691" width="16.28515625" style="4" customWidth="1"/>
    <col min="7692" max="7692" width="15.140625" style="4" customWidth="1"/>
    <col min="7693" max="7693" width="14.28515625" style="4" customWidth="1"/>
    <col min="7694" max="7694" width="14.5703125" style="4" bestFit="1" customWidth="1"/>
    <col min="7695" max="7936" width="11.42578125" style="4"/>
    <col min="7937" max="7937" width="4.7109375" style="4" customWidth="1"/>
    <col min="7938" max="7938" width="31.42578125" style="4" customWidth="1"/>
    <col min="7939" max="7939" width="14" style="4" customWidth="1"/>
    <col min="7940" max="7940" width="8.140625" style="4" customWidth="1"/>
    <col min="7941" max="7941" width="8.5703125" style="4" customWidth="1"/>
    <col min="7942" max="7942" width="17" style="4" bestFit="1" customWidth="1"/>
    <col min="7943" max="7943" width="16.7109375" style="4" bestFit="1" customWidth="1"/>
    <col min="7944" max="7944" width="18" style="4" bestFit="1" customWidth="1"/>
    <col min="7945" max="7945" width="17.7109375" style="4" bestFit="1" customWidth="1"/>
    <col min="7946" max="7946" width="15.7109375" style="4" customWidth="1"/>
    <col min="7947" max="7947" width="16.28515625" style="4" customWidth="1"/>
    <col min="7948" max="7948" width="15.140625" style="4" customWidth="1"/>
    <col min="7949" max="7949" width="14.28515625" style="4" customWidth="1"/>
    <col min="7950" max="7950" width="14.5703125" style="4" bestFit="1" customWidth="1"/>
    <col min="7951" max="8192" width="11.42578125" style="4"/>
    <col min="8193" max="8193" width="4.7109375" style="4" customWidth="1"/>
    <col min="8194" max="8194" width="31.42578125" style="4" customWidth="1"/>
    <col min="8195" max="8195" width="14" style="4" customWidth="1"/>
    <col min="8196" max="8196" width="8.140625" style="4" customWidth="1"/>
    <col min="8197" max="8197" width="8.5703125" style="4" customWidth="1"/>
    <col min="8198" max="8198" width="17" style="4" bestFit="1" customWidth="1"/>
    <col min="8199" max="8199" width="16.7109375" style="4" bestFit="1" customWidth="1"/>
    <col min="8200" max="8200" width="18" style="4" bestFit="1" customWidth="1"/>
    <col min="8201" max="8201" width="17.7109375" style="4" bestFit="1" customWidth="1"/>
    <col min="8202" max="8202" width="15.7109375" style="4" customWidth="1"/>
    <col min="8203" max="8203" width="16.28515625" style="4" customWidth="1"/>
    <col min="8204" max="8204" width="15.140625" style="4" customWidth="1"/>
    <col min="8205" max="8205" width="14.28515625" style="4" customWidth="1"/>
    <col min="8206" max="8206" width="14.5703125" style="4" bestFit="1" customWidth="1"/>
    <col min="8207" max="8448" width="11.42578125" style="4"/>
    <col min="8449" max="8449" width="4.7109375" style="4" customWidth="1"/>
    <col min="8450" max="8450" width="31.42578125" style="4" customWidth="1"/>
    <col min="8451" max="8451" width="14" style="4" customWidth="1"/>
    <col min="8452" max="8452" width="8.140625" style="4" customWidth="1"/>
    <col min="8453" max="8453" width="8.5703125" style="4" customWidth="1"/>
    <col min="8454" max="8454" width="17" style="4" bestFit="1" customWidth="1"/>
    <col min="8455" max="8455" width="16.7109375" style="4" bestFit="1" customWidth="1"/>
    <col min="8456" max="8456" width="18" style="4" bestFit="1" customWidth="1"/>
    <col min="8457" max="8457" width="17.7109375" style="4" bestFit="1" customWidth="1"/>
    <col min="8458" max="8458" width="15.7109375" style="4" customWidth="1"/>
    <col min="8459" max="8459" width="16.28515625" style="4" customWidth="1"/>
    <col min="8460" max="8460" width="15.140625" style="4" customWidth="1"/>
    <col min="8461" max="8461" width="14.28515625" style="4" customWidth="1"/>
    <col min="8462" max="8462" width="14.5703125" style="4" bestFit="1" customWidth="1"/>
    <col min="8463" max="8704" width="11.42578125" style="4"/>
    <col min="8705" max="8705" width="4.7109375" style="4" customWidth="1"/>
    <col min="8706" max="8706" width="31.42578125" style="4" customWidth="1"/>
    <col min="8707" max="8707" width="14" style="4" customWidth="1"/>
    <col min="8708" max="8708" width="8.140625" style="4" customWidth="1"/>
    <col min="8709" max="8709" width="8.5703125" style="4" customWidth="1"/>
    <col min="8710" max="8710" width="17" style="4" bestFit="1" customWidth="1"/>
    <col min="8711" max="8711" width="16.7109375" style="4" bestFit="1" customWidth="1"/>
    <col min="8712" max="8712" width="18" style="4" bestFit="1" customWidth="1"/>
    <col min="8713" max="8713" width="17.7109375" style="4" bestFit="1" customWidth="1"/>
    <col min="8714" max="8714" width="15.7109375" style="4" customWidth="1"/>
    <col min="8715" max="8715" width="16.28515625" style="4" customWidth="1"/>
    <col min="8716" max="8716" width="15.140625" style="4" customWidth="1"/>
    <col min="8717" max="8717" width="14.28515625" style="4" customWidth="1"/>
    <col min="8718" max="8718" width="14.5703125" style="4" bestFit="1" customWidth="1"/>
    <col min="8719" max="8960" width="11.42578125" style="4"/>
    <col min="8961" max="8961" width="4.7109375" style="4" customWidth="1"/>
    <col min="8962" max="8962" width="31.42578125" style="4" customWidth="1"/>
    <col min="8963" max="8963" width="14" style="4" customWidth="1"/>
    <col min="8964" max="8964" width="8.140625" style="4" customWidth="1"/>
    <col min="8965" max="8965" width="8.5703125" style="4" customWidth="1"/>
    <col min="8966" max="8966" width="17" style="4" bestFit="1" customWidth="1"/>
    <col min="8967" max="8967" width="16.7109375" style="4" bestFit="1" customWidth="1"/>
    <col min="8968" max="8968" width="18" style="4" bestFit="1" customWidth="1"/>
    <col min="8969" max="8969" width="17.7109375" style="4" bestFit="1" customWidth="1"/>
    <col min="8970" max="8970" width="15.7109375" style="4" customWidth="1"/>
    <col min="8971" max="8971" width="16.28515625" style="4" customWidth="1"/>
    <col min="8972" max="8972" width="15.140625" style="4" customWidth="1"/>
    <col min="8973" max="8973" width="14.28515625" style="4" customWidth="1"/>
    <col min="8974" max="8974" width="14.5703125" style="4" bestFit="1" customWidth="1"/>
    <col min="8975" max="9216" width="11.42578125" style="4"/>
    <col min="9217" max="9217" width="4.7109375" style="4" customWidth="1"/>
    <col min="9218" max="9218" width="31.42578125" style="4" customWidth="1"/>
    <col min="9219" max="9219" width="14" style="4" customWidth="1"/>
    <col min="9220" max="9220" width="8.140625" style="4" customWidth="1"/>
    <col min="9221" max="9221" width="8.5703125" style="4" customWidth="1"/>
    <col min="9222" max="9222" width="17" style="4" bestFit="1" customWidth="1"/>
    <col min="9223" max="9223" width="16.7109375" style="4" bestFit="1" customWidth="1"/>
    <col min="9224" max="9224" width="18" style="4" bestFit="1" customWidth="1"/>
    <col min="9225" max="9225" width="17.7109375" style="4" bestFit="1" customWidth="1"/>
    <col min="9226" max="9226" width="15.7109375" style="4" customWidth="1"/>
    <col min="9227" max="9227" width="16.28515625" style="4" customWidth="1"/>
    <col min="9228" max="9228" width="15.140625" style="4" customWidth="1"/>
    <col min="9229" max="9229" width="14.28515625" style="4" customWidth="1"/>
    <col min="9230" max="9230" width="14.5703125" style="4" bestFit="1" customWidth="1"/>
    <col min="9231" max="9472" width="11.42578125" style="4"/>
    <col min="9473" max="9473" width="4.7109375" style="4" customWidth="1"/>
    <col min="9474" max="9474" width="31.42578125" style="4" customWidth="1"/>
    <col min="9475" max="9475" width="14" style="4" customWidth="1"/>
    <col min="9476" max="9476" width="8.140625" style="4" customWidth="1"/>
    <col min="9477" max="9477" width="8.5703125" style="4" customWidth="1"/>
    <col min="9478" max="9478" width="17" style="4" bestFit="1" customWidth="1"/>
    <col min="9479" max="9479" width="16.7109375" style="4" bestFit="1" customWidth="1"/>
    <col min="9480" max="9480" width="18" style="4" bestFit="1" customWidth="1"/>
    <col min="9481" max="9481" width="17.7109375" style="4" bestFit="1" customWidth="1"/>
    <col min="9482" max="9482" width="15.7109375" style="4" customWidth="1"/>
    <col min="9483" max="9483" width="16.28515625" style="4" customWidth="1"/>
    <col min="9484" max="9484" width="15.140625" style="4" customWidth="1"/>
    <col min="9485" max="9485" width="14.28515625" style="4" customWidth="1"/>
    <col min="9486" max="9486" width="14.5703125" style="4" bestFit="1" customWidth="1"/>
    <col min="9487" max="9728" width="11.42578125" style="4"/>
    <col min="9729" max="9729" width="4.7109375" style="4" customWidth="1"/>
    <col min="9730" max="9730" width="31.42578125" style="4" customWidth="1"/>
    <col min="9731" max="9731" width="14" style="4" customWidth="1"/>
    <col min="9732" max="9732" width="8.140625" style="4" customWidth="1"/>
    <col min="9733" max="9733" width="8.5703125" style="4" customWidth="1"/>
    <col min="9734" max="9734" width="17" style="4" bestFit="1" customWidth="1"/>
    <col min="9735" max="9735" width="16.7109375" style="4" bestFit="1" customWidth="1"/>
    <col min="9736" max="9736" width="18" style="4" bestFit="1" customWidth="1"/>
    <col min="9737" max="9737" width="17.7109375" style="4" bestFit="1" customWidth="1"/>
    <col min="9738" max="9738" width="15.7109375" style="4" customWidth="1"/>
    <col min="9739" max="9739" width="16.28515625" style="4" customWidth="1"/>
    <col min="9740" max="9740" width="15.140625" style="4" customWidth="1"/>
    <col min="9741" max="9741" width="14.28515625" style="4" customWidth="1"/>
    <col min="9742" max="9742" width="14.5703125" style="4" bestFit="1" customWidth="1"/>
    <col min="9743" max="9984" width="11.42578125" style="4"/>
    <col min="9985" max="9985" width="4.7109375" style="4" customWidth="1"/>
    <col min="9986" max="9986" width="31.42578125" style="4" customWidth="1"/>
    <col min="9987" max="9987" width="14" style="4" customWidth="1"/>
    <col min="9988" max="9988" width="8.140625" style="4" customWidth="1"/>
    <col min="9989" max="9989" width="8.5703125" style="4" customWidth="1"/>
    <col min="9990" max="9990" width="17" style="4" bestFit="1" customWidth="1"/>
    <col min="9991" max="9991" width="16.7109375" style="4" bestFit="1" customWidth="1"/>
    <col min="9992" max="9992" width="18" style="4" bestFit="1" customWidth="1"/>
    <col min="9993" max="9993" width="17.7109375" style="4" bestFit="1" customWidth="1"/>
    <col min="9994" max="9994" width="15.7109375" style="4" customWidth="1"/>
    <col min="9995" max="9995" width="16.28515625" style="4" customWidth="1"/>
    <col min="9996" max="9996" width="15.140625" style="4" customWidth="1"/>
    <col min="9997" max="9997" width="14.28515625" style="4" customWidth="1"/>
    <col min="9998" max="9998" width="14.5703125" style="4" bestFit="1" customWidth="1"/>
    <col min="9999" max="10240" width="11.42578125" style="4"/>
    <col min="10241" max="10241" width="4.7109375" style="4" customWidth="1"/>
    <col min="10242" max="10242" width="31.42578125" style="4" customWidth="1"/>
    <col min="10243" max="10243" width="14" style="4" customWidth="1"/>
    <col min="10244" max="10244" width="8.140625" style="4" customWidth="1"/>
    <col min="10245" max="10245" width="8.5703125" style="4" customWidth="1"/>
    <col min="10246" max="10246" width="17" style="4" bestFit="1" customWidth="1"/>
    <col min="10247" max="10247" width="16.7109375" style="4" bestFit="1" customWidth="1"/>
    <col min="10248" max="10248" width="18" style="4" bestFit="1" customWidth="1"/>
    <col min="10249" max="10249" width="17.7109375" style="4" bestFit="1" customWidth="1"/>
    <col min="10250" max="10250" width="15.7109375" style="4" customWidth="1"/>
    <col min="10251" max="10251" width="16.28515625" style="4" customWidth="1"/>
    <col min="10252" max="10252" width="15.140625" style="4" customWidth="1"/>
    <col min="10253" max="10253" width="14.28515625" style="4" customWidth="1"/>
    <col min="10254" max="10254" width="14.5703125" style="4" bestFit="1" customWidth="1"/>
    <col min="10255" max="10496" width="11.42578125" style="4"/>
    <col min="10497" max="10497" width="4.7109375" style="4" customWidth="1"/>
    <col min="10498" max="10498" width="31.42578125" style="4" customWidth="1"/>
    <col min="10499" max="10499" width="14" style="4" customWidth="1"/>
    <col min="10500" max="10500" width="8.140625" style="4" customWidth="1"/>
    <col min="10501" max="10501" width="8.5703125" style="4" customWidth="1"/>
    <col min="10502" max="10502" width="17" style="4" bestFit="1" customWidth="1"/>
    <col min="10503" max="10503" width="16.7109375" style="4" bestFit="1" customWidth="1"/>
    <col min="10504" max="10504" width="18" style="4" bestFit="1" customWidth="1"/>
    <col min="10505" max="10505" width="17.7109375" style="4" bestFit="1" customWidth="1"/>
    <col min="10506" max="10506" width="15.7109375" style="4" customWidth="1"/>
    <col min="10507" max="10507" width="16.28515625" style="4" customWidth="1"/>
    <col min="10508" max="10508" width="15.140625" style="4" customWidth="1"/>
    <col min="10509" max="10509" width="14.28515625" style="4" customWidth="1"/>
    <col min="10510" max="10510" width="14.5703125" style="4" bestFit="1" customWidth="1"/>
    <col min="10511" max="10752" width="11.42578125" style="4"/>
    <col min="10753" max="10753" width="4.7109375" style="4" customWidth="1"/>
    <col min="10754" max="10754" width="31.42578125" style="4" customWidth="1"/>
    <col min="10755" max="10755" width="14" style="4" customWidth="1"/>
    <col min="10756" max="10756" width="8.140625" style="4" customWidth="1"/>
    <col min="10757" max="10757" width="8.5703125" style="4" customWidth="1"/>
    <col min="10758" max="10758" width="17" style="4" bestFit="1" customWidth="1"/>
    <col min="10759" max="10759" width="16.7109375" style="4" bestFit="1" customWidth="1"/>
    <col min="10760" max="10760" width="18" style="4" bestFit="1" customWidth="1"/>
    <col min="10761" max="10761" width="17.7109375" style="4" bestFit="1" customWidth="1"/>
    <col min="10762" max="10762" width="15.7109375" style="4" customWidth="1"/>
    <col min="10763" max="10763" width="16.28515625" style="4" customWidth="1"/>
    <col min="10764" max="10764" width="15.140625" style="4" customWidth="1"/>
    <col min="10765" max="10765" width="14.28515625" style="4" customWidth="1"/>
    <col min="10766" max="10766" width="14.5703125" style="4" bestFit="1" customWidth="1"/>
    <col min="10767" max="11008" width="11.42578125" style="4"/>
    <col min="11009" max="11009" width="4.7109375" style="4" customWidth="1"/>
    <col min="11010" max="11010" width="31.42578125" style="4" customWidth="1"/>
    <col min="11011" max="11011" width="14" style="4" customWidth="1"/>
    <col min="11012" max="11012" width="8.140625" style="4" customWidth="1"/>
    <col min="11013" max="11013" width="8.5703125" style="4" customWidth="1"/>
    <col min="11014" max="11014" width="17" style="4" bestFit="1" customWidth="1"/>
    <col min="11015" max="11015" width="16.7109375" style="4" bestFit="1" customWidth="1"/>
    <col min="11016" max="11016" width="18" style="4" bestFit="1" customWidth="1"/>
    <col min="11017" max="11017" width="17.7109375" style="4" bestFit="1" customWidth="1"/>
    <col min="11018" max="11018" width="15.7109375" style="4" customWidth="1"/>
    <col min="11019" max="11019" width="16.28515625" style="4" customWidth="1"/>
    <col min="11020" max="11020" width="15.140625" style="4" customWidth="1"/>
    <col min="11021" max="11021" width="14.28515625" style="4" customWidth="1"/>
    <col min="11022" max="11022" width="14.5703125" style="4" bestFit="1" customWidth="1"/>
    <col min="11023" max="11264" width="11.42578125" style="4"/>
    <col min="11265" max="11265" width="4.7109375" style="4" customWidth="1"/>
    <col min="11266" max="11266" width="31.42578125" style="4" customWidth="1"/>
    <col min="11267" max="11267" width="14" style="4" customWidth="1"/>
    <col min="11268" max="11268" width="8.140625" style="4" customWidth="1"/>
    <col min="11269" max="11269" width="8.5703125" style="4" customWidth="1"/>
    <col min="11270" max="11270" width="17" style="4" bestFit="1" customWidth="1"/>
    <col min="11271" max="11271" width="16.7109375" style="4" bestFit="1" customWidth="1"/>
    <col min="11272" max="11272" width="18" style="4" bestFit="1" customWidth="1"/>
    <col min="11273" max="11273" width="17.7109375" style="4" bestFit="1" customWidth="1"/>
    <col min="11274" max="11274" width="15.7109375" style="4" customWidth="1"/>
    <col min="11275" max="11275" width="16.28515625" style="4" customWidth="1"/>
    <col min="11276" max="11276" width="15.140625" style="4" customWidth="1"/>
    <col min="11277" max="11277" width="14.28515625" style="4" customWidth="1"/>
    <col min="11278" max="11278" width="14.5703125" style="4" bestFit="1" customWidth="1"/>
    <col min="11279" max="11520" width="11.42578125" style="4"/>
    <col min="11521" max="11521" width="4.7109375" style="4" customWidth="1"/>
    <col min="11522" max="11522" width="31.42578125" style="4" customWidth="1"/>
    <col min="11523" max="11523" width="14" style="4" customWidth="1"/>
    <col min="11524" max="11524" width="8.140625" style="4" customWidth="1"/>
    <col min="11525" max="11525" width="8.5703125" style="4" customWidth="1"/>
    <col min="11526" max="11526" width="17" style="4" bestFit="1" customWidth="1"/>
    <col min="11527" max="11527" width="16.7109375" style="4" bestFit="1" customWidth="1"/>
    <col min="11528" max="11528" width="18" style="4" bestFit="1" customWidth="1"/>
    <col min="11529" max="11529" width="17.7109375" style="4" bestFit="1" customWidth="1"/>
    <col min="11530" max="11530" width="15.7109375" style="4" customWidth="1"/>
    <col min="11531" max="11531" width="16.28515625" style="4" customWidth="1"/>
    <col min="11532" max="11532" width="15.140625" style="4" customWidth="1"/>
    <col min="11533" max="11533" width="14.28515625" style="4" customWidth="1"/>
    <col min="11534" max="11534" width="14.5703125" style="4" bestFit="1" customWidth="1"/>
    <col min="11535" max="11776" width="11.42578125" style="4"/>
    <col min="11777" max="11777" width="4.7109375" style="4" customWidth="1"/>
    <col min="11778" max="11778" width="31.42578125" style="4" customWidth="1"/>
    <col min="11779" max="11779" width="14" style="4" customWidth="1"/>
    <col min="11780" max="11780" width="8.140625" style="4" customWidth="1"/>
    <col min="11781" max="11781" width="8.5703125" style="4" customWidth="1"/>
    <col min="11782" max="11782" width="17" style="4" bestFit="1" customWidth="1"/>
    <col min="11783" max="11783" width="16.7109375" style="4" bestFit="1" customWidth="1"/>
    <col min="11784" max="11784" width="18" style="4" bestFit="1" customWidth="1"/>
    <col min="11785" max="11785" width="17.7109375" style="4" bestFit="1" customWidth="1"/>
    <col min="11786" max="11786" width="15.7109375" style="4" customWidth="1"/>
    <col min="11787" max="11787" width="16.28515625" style="4" customWidth="1"/>
    <col min="11788" max="11788" width="15.140625" style="4" customWidth="1"/>
    <col min="11789" max="11789" width="14.28515625" style="4" customWidth="1"/>
    <col min="11790" max="11790" width="14.5703125" style="4" bestFit="1" customWidth="1"/>
    <col min="11791" max="12032" width="11.42578125" style="4"/>
    <col min="12033" max="12033" width="4.7109375" style="4" customWidth="1"/>
    <col min="12034" max="12034" width="31.42578125" style="4" customWidth="1"/>
    <col min="12035" max="12035" width="14" style="4" customWidth="1"/>
    <col min="12036" max="12036" width="8.140625" style="4" customWidth="1"/>
    <col min="12037" max="12037" width="8.5703125" style="4" customWidth="1"/>
    <col min="12038" max="12038" width="17" style="4" bestFit="1" customWidth="1"/>
    <col min="12039" max="12039" width="16.7109375" style="4" bestFit="1" customWidth="1"/>
    <col min="12040" max="12040" width="18" style="4" bestFit="1" customWidth="1"/>
    <col min="12041" max="12041" width="17.7109375" style="4" bestFit="1" customWidth="1"/>
    <col min="12042" max="12042" width="15.7109375" style="4" customWidth="1"/>
    <col min="12043" max="12043" width="16.28515625" style="4" customWidth="1"/>
    <col min="12044" max="12044" width="15.140625" style="4" customWidth="1"/>
    <col min="12045" max="12045" width="14.28515625" style="4" customWidth="1"/>
    <col min="12046" max="12046" width="14.5703125" style="4" bestFit="1" customWidth="1"/>
    <col min="12047" max="12288" width="11.42578125" style="4"/>
    <col min="12289" max="12289" width="4.7109375" style="4" customWidth="1"/>
    <col min="12290" max="12290" width="31.42578125" style="4" customWidth="1"/>
    <col min="12291" max="12291" width="14" style="4" customWidth="1"/>
    <col min="12292" max="12292" width="8.140625" style="4" customWidth="1"/>
    <col min="12293" max="12293" width="8.5703125" style="4" customWidth="1"/>
    <col min="12294" max="12294" width="17" style="4" bestFit="1" customWidth="1"/>
    <col min="12295" max="12295" width="16.7109375" style="4" bestFit="1" customWidth="1"/>
    <col min="12296" max="12296" width="18" style="4" bestFit="1" customWidth="1"/>
    <col min="12297" max="12297" width="17.7109375" style="4" bestFit="1" customWidth="1"/>
    <col min="12298" max="12298" width="15.7109375" style="4" customWidth="1"/>
    <col min="12299" max="12299" width="16.28515625" style="4" customWidth="1"/>
    <col min="12300" max="12300" width="15.140625" style="4" customWidth="1"/>
    <col min="12301" max="12301" width="14.28515625" style="4" customWidth="1"/>
    <col min="12302" max="12302" width="14.5703125" style="4" bestFit="1" customWidth="1"/>
    <col min="12303" max="12544" width="11.42578125" style="4"/>
    <col min="12545" max="12545" width="4.7109375" style="4" customWidth="1"/>
    <col min="12546" max="12546" width="31.42578125" style="4" customWidth="1"/>
    <col min="12547" max="12547" width="14" style="4" customWidth="1"/>
    <col min="12548" max="12548" width="8.140625" style="4" customWidth="1"/>
    <col min="12549" max="12549" width="8.5703125" style="4" customWidth="1"/>
    <col min="12550" max="12550" width="17" style="4" bestFit="1" customWidth="1"/>
    <col min="12551" max="12551" width="16.7109375" style="4" bestFit="1" customWidth="1"/>
    <col min="12552" max="12552" width="18" style="4" bestFit="1" customWidth="1"/>
    <col min="12553" max="12553" width="17.7109375" style="4" bestFit="1" customWidth="1"/>
    <col min="12554" max="12554" width="15.7109375" style="4" customWidth="1"/>
    <col min="12555" max="12555" width="16.28515625" style="4" customWidth="1"/>
    <col min="12556" max="12556" width="15.140625" style="4" customWidth="1"/>
    <col min="12557" max="12557" width="14.28515625" style="4" customWidth="1"/>
    <col min="12558" max="12558" width="14.5703125" style="4" bestFit="1" customWidth="1"/>
    <col min="12559" max="12800" width="11.42578125" style="4"/>
    <col min="12801" max="12801" width="4.7109375" style="4" customWidth="1"/>
    <col min="12802" max="12802" width="31.42578125" style="4" customWidth="1"/>
    <col min="12803" max="12803" width="14" style="4" customWidth="1"/>
    <col min="12804" max="12804" width="8.140625" style="4" customWidth="1"/>
    <col min="12805" max="12805" width="8.5703125" style="4" customWidth="1"/>
    <col min="12806" max="12806" width="17" style="4" bestFit="1" customWidth="1"/>
    <col min="12807" max="12807" width="16.7109375" style="4" bestFit="1" customWidth="1"/>
    <col min="12808" max="12808" width="18" style="4" bestFit="1" customWidth="1"/>
    <col min="12809" max="12809" width="17.7109375" style="4" bestFit="1" customWidth="1"/>
    <col min="12810" max="12810" width="15.7109375" style="4" customWidth="1"/>
    <col min="12811" max="12811" width="16.28515625" style="4" customWidth="1"/>
    <col min="12812" max="12812" width="15.140625" style="4" customWidth="1"/>
    <col min="12813" max="12813" width="14.28515625" style="4" customWidth="1"/>
    <col min="12814" max="12814" width="14.5703125" style="4" bestFit="1" customWidth="1"/>
    <col min="12815" max="13056" width="11.42578125" style="4"/>
    <col min="13057" max="13057" width="4.7109375" style="4" customWidth="1"/>
    <col min="13058" max="13058" width="31.42578125" style="4" customWidth="1"/>
    <col min="13059" max="13059" width="14" style="4" customWidth="1"/>
    <col min="13060" max="13060" width="8.140625" style="4" customWidth="1"/>
    <col min="13061" max="13061" width="8.5703125" style="4" customWidth="1"/>
    <col min="13062" max="13062" width="17" style="4" bestFit="1" customWidth="1"/>
    <col min="13063" max="13063" width="16.7109375" style="4" bestFit="1" customWidth="1"/>
    <col min="13064" max="13064" width="18" style="4" bestFit="1" customWidth="1"/>
    <col min="13065" max="13065" width="17.7109375" style="4" bestFit="1" customWidth="1"/>
    <col min="13066" max="13066" width="15.7109375" style="4" customWidth="1"/>
    <col min="13067" max="13067" width="16.28515625" style="4" customWidth="1"/>
    <col min="13068" max="13068" width="15.140625" style="4" customWidth="1"/>
    <col min="13069" max="13069" width="14.28515625" style="4" customWidth="1"/>
    <col min="13070" max="13070" width="14.5703125" style="4" bestFit="1" customWidth="1"/>
    <col min="13071" max="13312" width="11.42578125" style="4"/>
    <col min="13313" max="13313" width="4.7109375" style="4" customWidth="1"/>
    <col min="13314" max="13314" width="31.42578125" style="4" customWidth="1"/>
    <col min="13315" max="13315" width="14" style="4" customWidth="1"/>
    <col min="13316" max="13316" width="8.140625" style="4" customWidth="1"/>
    <col min="13317" max="13317" width="8.5703125" style="4" customWidth="1"/>
    <col min="13318" max="13318" width="17" style="4" bestFit="1" customWidth="1"/>
    <col min="13319" max="13319" width="16.7109375" style="4" bestFit="1" customWidth="1"/>
    <col min="13320" max="13320" width="18" style="4" bestFit="1" customWidth="1"/>
    <col min="13321" max="13321" width="17.7109375" style="4" bestFit="1" customWidth="1"/>
    <col min="13322" max="13322" width="15.7109375" style="4" customWidth="1"/>
    <col min="13323" max="13323" width="16.28515625" style="4" customWidth="1"/>
    <col min="13324" max="13324" width="15.140625" style="4" customWidth="1"/>
    <col min="13325" max="13325" width="14.28515625" style="4" customWidth="1"/>
    <col min="13326" max="13326" width="14.5703125" style="4" bestFit="1" customWidth="1"/>
    <col min="13327" max="13568" width="11.42578125" style="4"/>
    <col min="13569" max="13569" width="4.7109375" style="4" customWidth="1"/>
    <col min="13570" max="13570" width="31.42578125" style="4" customWidth="1"/>
    <col min="13571" max="13571" width="14" style="4" customWidth="1"/>
    <col min="13572" max="13572" width="8.140625" style="4" customWidth="1"/>
    <col min="13573" max="13573" width="8.5703125" style="4" customWidth="1"/>
    <col min="13574" max="13574" width="17" style="4" bestFit="1" customWidth="1"/>
    <col min="13575" max="13575" width="16.7109375" style="4" bestFit="1" customWidth="1"/>
    <col min="13576" max="13576" width="18" style="4" bestFit="1" customWidth="1"/>
    <col min="13577" max="13577" width="17.7109375" style="4" bestFit="1" customWidth="1"/>
    <col min="13578" max="13578" width="15.7109375" style="4" customWidth="1"/>
    <col min="13579" max="13579" width="16.28515625" style="4" customWidth="1"/>
    <col min="13580" max="13580" width="15.140625" style="4" customWidth="1"/>
    <col min="13581" max="13581" width="14.28515625" style="4" customWidth="1"/>
    <col min="13582" max="13582" width="14.5703125" style="4" bestFit="1" customWidth="1"/>
    <col min="13583" max="13824" width="11.42578125" style="4"/>
    <col min="13825" max="13825" width="4.7109375" style="4" customWidth="1"/>
    <col min="13826" max="13826" width="31.42578125" style="4" customWidth="1"/>
    <col min="13827" max="13827" width="14" style="4" customWidth="1"/>
    <col min="13828" max="13828" width="8.140625" style="4" customWidth="1"/>
    <col min="13829" max="13829" width="8.5703125" style="4" customWidth="1"/>
    <col min="13830" max="13830" width="17" style="4" bestFit="1" customWidth="1"/>
    <col min="13831" max="13831" width="16.7109375" style="4" bestFit="1" customWidth="1"/>
    <col min="13832" max="13832" width="18" style="4" bestFit="1" customWidth="1"/>
    <col min="13833" max="13833" width="17.7109375" style="4" bestFit="1" customWidth="1"/>
    <col min="13834" max="13834" width="15.7109375" style="4" customWidth="1"/>
    <col min="13835" max="13835" width="16.28515625" style="4" customWidth="1"/>
    <col min="13836" max="13836" width="15.140625" style="4" customWidth="1"/>
    <col min="13837" max="13837" width="14.28515625" style="4" customWidth="1"/>
    <col min="13838" max="13838" width="14.5703125" style="4" bestFit="1" customWidth="1"/>
    <col min="13839" max="14080" width="11.42578125" style="4"/>
    <col min="14081" max="14081" width="4.7109375" style="4" customWidth="1"/>
    <col min="14082" max="14082" width="31.42578125" style="4" customWidth="1"/>
    <col min="14083" max="14083" width="14" style="4" customWidth="1"/>
    <col min="14084" max="14084" width="8.140625" style="4" customWidth="1"/>
    <col min="14085" max="14085" width="8.5703125" style="4" customWidth="1"/>
    <col min="14086" max="14086" width="17" style="4" bestFit="1" customWidth="1"/>
    <col min="14087" max="14087" width="16.7109375" style="4" bestFit="1" customWidth="1"/>
    <col min="14088" max="14088" width="18" style="4" bestFit="1" customWidth="1"/>
    <col min="14089" max="14089" width="17.7109375" style="4" bestFit="1" customWidth="1"/>
    <col min="14090" max="14090" width="15.7109375" style="4" customWidth="1"/>
    <col min="14091" max="14091" width="16.28515625" style="4" customWidth="1"/>
    <col min="14092" max="14092" width="15.140625" style="4" customWidth="1"/>
    <col min="14093" max="14093" width="14.28515625" style="4" customWidth="1"/>
    <col min="14094" max="14094" width="14.5703125" style="4" bestFit="1" customWidth="1"/>
    <col min="14095" max="14336" width="11.42578125" style="4"/>
    <col min="14337" max="14337" width="4.7109375" style="4" customWidth="1"/>
    <col min="14338" max="14338" width="31.42578125" style="4" customWidth="1"/>
    <col min="14339" max="14339" width="14" style="4" customWidth="1"/>
    <col min="14340" max="14340" width="8.140625" style="4" customWidth="1"/>
    <col min="14341" max="14341" width="8.5703125" style="4" customWidth="1"/>
    <col min="14342" max="14342" width="17" style="4" bestFit="1" customWidth="1"/>
    <col min="14343" max="14343" width="16.7109375" style="4" bestFit="1" customWidth="1"/>
    <col min="14344" max="14344" width="18" style="4" bestFit="1" customWidth="1"/>
    <col min="14345" max="14345" width="17.7109375" style="4" bestFit="1" customWidth="1"/>
    <col min="14346" max="14346" width="15.7109375" style="4" customWidth="1"/>
    <col min="14347" max="14347" width="16.28515625" style="4" customWidth="1"/>
    <col min="14348" max="14348" width="15.140625" style="4" customWidth="1"/>
    <col min="14349" max="14349" width="14.28515625" style="4" customWidth="1"/>
    <col min="14350" max="14350" width="14.5703125" style="4" bestFit="1" customWidth="1"/>
    <col min="14351" max="14592" width="11.42578125" style="4"/>
    <col min="14593" max="14593" width="4.7109375" style="4" customWidth="1"/>
    <col min="14594" max="14594" width="31.42578125" style="4" customWidth="1"/>
    <col min="14595" max="14595" width="14" style="4" customWidth="1"/>
    <col min="14596" max="14596" width="8.140625" style="4" customWidth="1"/>
    <col min="14597" max="14597" width="8.5703125" style="4" customWidth="1"/>
    <col min="14598" max="14598" width="17" style="4" bestFit="1" customWidth="1"/>
    <col min="14599" max="14599" width="16.7109375" style="4" bestFit="1" customWidth="1"/>
    <col min="14600" max="14600" width="18" style="4" bestFit="1" customWidth="1"/>
    <col min="14601" max="14601" width="17.7109375" style="4" bestFit="1" customWidth="1"/>
    <col min="14602" max="14602" width="15.7109375" style="4" customWidth="1"/>
    <col min="14603" max="14603" width="16.28515625" style="4" customWidth="1"/>
    <col min="14604" max="14604" width="15.140625" style="4" customWidth="1"/>
    <col min="14605" max="14605" width="14.28515625" style="4" customWidth="1"/>
    <col min="14606" max="14606" width="14.5703125" style="4" bestFit="1" customWidth="1"/>
    <col min="14607" max="14848" width="11.42578125" style="4"/>
    <col min="14849" max="14849" width="4.7109375" style="4" customWidth="1"/>
    <col min="14850" max="14850" width="31.42578125" style="4" customWidth="1"/>
    <col min="14851" max="14851" width="14" style="4" customWidth="1"/>
    <col min="14852" max="14852" width="8.140625" style="4" customWidth="1"/>
    <col min="14853" max="14853" width="8.5703125" style="4" customWidth="1"/>
    <col min="14854" max="14854" width="17" style="4" bestFit="1" customWidth="1"/>
    <col min="14855" max="14855" width="16.7109375" style="4" bestFit="1" customWidth="1"/>
    <col min="14856" max="14856" width="18" style="4" bestFit="1" customWidth="1"/>
    <col min="14857" max="14857" width="17.7109375" style="4" bestFit="1" customWidth="1"/>
    <col min="14858" max="14858" width="15.7109375" style="4" customWidth="1"/>
    <col min="14859" max="14859" width="16.28515625" style="4" customWidth="1"/>
    <col min="14860" max="14860" width="15.140625" style="4" customWidth="1"/>
    <col min="14861" max="14861" width="14.28515625" style="4" customWidth="1"/>
    <col min="14862" max="14862" width="14.5703125" style="4" bestFit="1" customWidth="1"/>
    <col min="14863" max="15104" width="11.42578125" style="4"/>
    <col min="15105" max="15105" width="4.7109375" style="4" customWidth="1"/>
    <col min="15106" max="15106" width="31.42578125" style="4" customWidth="1"/>
    <col min="15107" max="15107" width="14" style="4" customWidth="1"/>
    <col min="15108" max="15108" width="8.140625" style="4" customWidth="1"/>
    <col min="15109" max="15109" width="8.5703125" style="4" customWidth="1"/>
    <col min="15110" max="15110" width="17" style="4" bestFit="1" customWidth="1"/>
    <col min="15111" max="15111" width="16.7109375" style="4" bestFit="1" customWidth="1"/>
    <col min="15112" max="15112" width="18" style="4" bestFit="1" customWidth="1"/>
    <col min="15113" max="15113" width="17.7109375" style="4" bestFit="1" customWidth="1"/>
    <col min="15114" max="15114" width="15.7109375" style="4" customWidth="1"/>
    <col min="15115" max="15115" width="16.28515625" style="4" customWidth="1"/>
    <col min="15116" max="15116" width="15.140625" style="4" customWidth="1"/>
    <col min="15117" max="15117" width="14.28515625" style="4" customWidth="1"/>
    <col min="15118" max="15118" width="14.5703125" style="4" bestFit="1" customWidth="1"/>
    <col min="15119" max="15360" width="11.42578125" style="4"/>
    <col min="15361" max="15361" width="4.7109375" style="4" customWidth="1"/>
    <col min="15362" max="15362" width="31.42578125" style="4" customWidth="1"/>
    <col min="15363" max="15363" width="14" style="4" customWidth="1"/>
    <col min="15364" max="15364" width="8.140625" style="4" customWidth="1"/>
    <col min="15365" max="15365" width="8.5703125" style="4" customWidth="1"/>
    <col min="15366" max="15366" width="17" style="4" bestFit="1" customWidth="1"/>
    <col min="15367" max="15367" width="16.7109375" style="4" bestFit="1" customWidth="1"/>
    <col min="15368" max="15368" width="18" style="4" bestFit="1" customWidth="1"/>
    <col min="15369" max="15369" width="17.7109375" style="4" bestFit="1" customWidth="1"/>
    <col min="15370" max="15370" width="15.7109375" style="4" customWidth="1"/>
    <col min="15371" max="15371" width="16.28515625" style="4" customWidth="1"/>
    <col min="15372" max="15372" width="15.140625" style="4" customWidth="1"/>
    <col min="15373" max="15373" width="14.28515625" style="4" customWidth="1"/>
    <col min="15374" max="15374" width="14.5703125" style="4" bestFit="1" customWidth="1"/>
    <col min="15375" max="15616" width="11.42578125" style="4"/>
    <col min="15617" max="15617" width="4.7109375" style="4" customWidth="1"/>
    <col min="15618" max="15618" width="31.42578125" style="4" customWidth="1"/>
    <col min="15619" max="15619" width="14" style="4" customWidth="1"/>
    <col min="15620" max="15620" width="8.140625" style="4" customWidth="1"/>
    <col min="15621" max="15621" width="8.5703125" style="4" customWidth="1"/>
    <col min="15622" max="15622" width="17" style="4" bestFit="1" customWidth="1"/>
    <col min="15623" max="15623" width="16.7109375" style="4" bestFit="1" customWidth="1"/>
    <col min="15624" max="15624" width="18" style="4" bestFit="1" customWidth="1"/>
    <col min="15625" max="15625" width="17.7109375" style="4" bestFit="1" customWidth="1"/>
    <col min="15626" max="15626" width="15.7109375" style="4" customWidth="1"/>
    <col min="15627" max="15627" width="16.28515625" style="4" customWidth="1"/>
    <col min="15628" max="15628" width="15.140625" style="4" customWidth="1"/>
    <col min="15629" max="15629" width="14.28515625" style="4" customWidth="1"/>
    <col min="15630" max="15630" width="14.5703125" style="4" bestFit="1" customWidth="1"/>
    <col min="15631" max="15872" width="11.42578125" style="4"/>
    <col min="15873" max="15873" width="4.7109375" style="4" customWidth="1"/>
    <col min="15874" max="15874" width="31.42578125" style="4" customWidth="1"/>
    <col min="15875" max="15875" width="14" style="4" customWidth="1"/>
    <col min="15876" max="15876" width="8.140625" style="4" customWidth="1"/>
    <col min="15877" max="15877" width="8.5703125" style="4" customWidth="1"/>
    <col min="15878" max="15878" width="17" style="4" bestFit="1" customWidth="1"/>
    <col min="15879" max="15879" width="16.7109375" style="4" bestFit="1" customWidth="1"/>
    <col min="15880" max="15880" width="18" style="4" bestFit="1" customWidth="1"/>
    <col min="15881" max="15881" width="17.7109375" style="4" bestFit="1" customWidth="1"/>
    <col min="15882" max="15882" width="15.7109375" style="4" customWidth="1"/>
    <col min="15883" max="15883" width="16.28515625" style="4" customWidth="1"/>
    <col min="15884" max="15884" width="15.140625" style="4" customWidth="1"/>
    <col min="15885" max="15885" width="14.28515625" style="4" customWidth="1"/>
    <col min="15886" max="15886" width="14.5703125" style="4" bestFit="1" customWidth="1"/>
    <col min="15887" max="16128" width="11.42578125" style="4"/>
    <col min="16129" max="16129" width="4.7109375" style="4" customWidth="1"/>
    <col min="16130" max="16130" width="31.42578125" style="4" customWidth="1"/>
    <col min="16131" max="16131" width="14" style="4" customWidth="1"/>
    <col min="16132" max="16132" width="8.140625" style="4" customWidth="1"/>
    <col min="16133" max="16133" width="8.5703125" style="4" customWidth="1"/>
    <col min="16134" max="16134" width="17" style="4" bestFit="1" customWidth="1"/>
    <col min="16135" max="16135" width="16.7109375" style="4" bestFit="1" customWidth="1"/>
    <col min="16136" max="16136" width="18" style="4" bestFit="1" customWidth="1"/>
    <col min="16137" max="16137" width="17.7109375" style="4" bestFit="1" customWidth="1"/>
    <col min="16138" max="16138" width="15.7109375" style="4" customWidth="1"/>
    <col min="16139" max="16139" width="16.28515625" style="4" customWidth="1"/>
    <col min="16140" max="16140" width="15.140625" style="4" customWidth="1"/>
    <col min="16141" max="16141" width="14.28515625" style="4" customWidth="1"/>
    <col min="16142" max="16142" width="14.5703125" style="4" bestFit="1" customWidth="1"/>
    <col min="16143" max="16384" width="11.42578125" style="4"/>
  </cols>
  <sheetData>
    <row r="2" spans="1:14" x14ac:dyDescent="0.2">
      <c r="A2" s="1" t="s">
        <v>0</v>
      </c>
      <c r="B2" s="1"/>
      <c r="C2" s="2"/>
      <c r="D2" s="2"/>
      <c r="E2" s="3"/>
    </row>
    <row r="3" spans="1:14" x14ac:dyDescent="0.2">
      <c r="A3" s="5" t="s">
        <v>81</v>
      </c>
      <c r="B3" s="5"/>
      <c r="C3" s="2"/>
      <c r="D3" s="2"/>
    </row>
    <row r="4" spans="1:14" x14ac:dyDescent="0.2">
      <c r="A4" s="6" t="s">
        <v>102</v>
      </c>
      <c r="B4" s="5"/>
      <c r="C4" s="2"/>
      <c r="D4" s="2"/>
      <c r="M4" s="7"/>
    </row>
    <row r="5" spans="1:14" ht="13.5" customHeight="1" x14ac:dyDescent="0.2">
      <c r="A5" s="8" t="s">
        <v>3</v>
      </c>
      <c r="B5" s="8"/>
      <c r="C5" s="57" t="s">
        <v>4</v>
      </c>
      <c r="D5" s="77" t="s">
        <v>5</v>
      </c>
      <c r="E5" s="77"/>
      <c r="F5" s="57" t="s">
        <v>6</v>
      </c>
      <c r="G5" s="56" t="s">
        <v>7</v>
      </c>
      <c r="H5" s="56" t="s">
        <v>8</v>
      </c>
      <c r="I5" s="57" t="s">
        <v>9</v>
      </c>
      <c r="J5" s="57" t="s">
        <v>10</v>
      </c>
      <c r="K5" s="57" t="s">
        <v>10</v>
      </c>
      <c r="L5" s="57" t="s">
        <v>10</v>
      </c>
      <c r="M5" s="57" t="s">
        <v>10</v>
      </c>
      <c r="N5" s="3"/>
    </row>
    <row r="6" spans="1:14" x14ac:dyDescent="0.2">
      <c r="C6" s="18" t="s">
        <v>11</v>
      </c>
      <c r="D6" s="49" t="s">
        <v>12</v>
      </c>
      <c r="E6" s="49" t="s">
        <v>13</v>
      </c>
      <c r="F6" s="18" t="s">
        <v>14</v>
      </c>
      <c r="G6" s="18" t="s">
        <v>15</v>
      </c>
      <c r="H6" s="49" t="s">
        <v>16</v>
      </c>
      <c r="I6" s="49" t="s">
        <v>17</v>
      </c>
      <c r="J6" s="49" t="s">
        <v>18</v>
      </c>
      <c r="K6" s="49" t="s">
        <v>19</v>
      </c>
      <c r="L6" s="61" t="s">
        <v>20</v>
      </c>
      <c r="M6" s="62" t="s">
        <v>21</v>
      </c>
      <c r="N6" s="3"/>
    </row>
    <row r="7" spans="1:14" x14ac:dyDescent="0.2">
      <c r="A7" s="7"/>
      <c r="B7" s="7"/>
      <c r="C7" s="7"/>
      <c r="D7" s="7"/>
      <c r="E7" s="7"/>
      <c r="F7" s="16" t="s">
        <v>22</v>
      </c>
      <c r="G7" s="16" t="s">
        <v>11</v>
      </c>
      <c r="H7" s="16" t="s">
        <v>22</v>
      </c>
      <c r="I7" s="59"/>
      <c r="J7" s="63"/>
      <c r="K7" s="63"/>
      <c r="L7" s="63"/>
      <c r="M7" s="63"/>
    </row>
    <row r="8" spans="1:14" x14ac:dyDescent="0.2">
      <c r="F8" s="11"/>
      <c r="G8" s="18"/>
      <c r="H8" s="11"/>
      <c r="I8" s="12"/>
    </row>
    <row r="9" spans="1:14" x14ac:dyDescent="0.2">
      <c r="A9" s="1" t="s">
        <v>83</v>
      </c>
      <c r="F9" s="11"/>
      <c r="H9" s="20"/>
      <c r="I9" s="12"/>
    </row>
    <row r="10" spans="1:14" x14ac:dyDescent="0.2">
      <c r="A10" s="20">
        <v>1</v>
      </c>
      <c r="B10" s="21" t="s">
        <v>23</v>
      </c>
      <c r="C10" s="4">
        <v>1726105</v>
      </c>
      <c r="D10" s="19">
        <v>0.24</v>
      </c>
      <c r="E10" s="19">
        <v>0.17</v>
      </c>
      <c r="F10" s="4">
        <v>1870562</v>
      </c>
      <c r="G10" s="4">
        <f>+J10+K10+L10+M10</f>
        <v>1910879</v>
      </c>
      <c r="H10" s="20">
        <f>G10-F10</f>
        <v>40317</v>
      </c>
      <c r="I10" s="4">
        <v>0</v>
      </c>
      <c r="J10" s="4">
        <v>0</v>
      </c>
      <c r="K10" s="4">
        <v>144457</v>
      </c>
      <c r="L10" s="4">
        <v>0</v>
      </c>
      <c r="M10" s="4">
        <v>1766422</v>
      </c>
    </row>
    <row r="11" spans="1:14" x14ac:dyDescent="0.2">
      <c r="A11" s="20">
        <v>2</v>
      </c>
      <c r="B11" s="21" t="s">
        <v>24</v>
      </c>
      <c r="C11" s="4">
        <v>1726105</v>
      </c>
      <c r="D11" s="19">
        <v>0.37</v>
      </c>
      <c r="E11" s="19">
        <v>0.28000000000000003</v>
      </c>
      <c r="F11" s="4">
        <v>1902090</v>
      </c>
      <c r="G11" s="4">
        <f t="shared" ref="G11:G35" si="0">+J11+K11+L11+M11</f>
        <v>2255176</v>
      </c>
      <c r="H11" s="20">
        <f t="shared" ref="H11:H35" si="1">G11-F11</f>
        <v>353086</v>
      </c>
      <c r="I11" s="4">
        <v>11087</v>
      </c>
      <c r="J11" s="4">
        <v>0</v>
      </c>
      <c r="K11" s="4">
        <v>175985</v>
      </c>
      <c r="L11" s="4">
        <v>0</v>
      </c>
      <c r="M11" s="4">
        <v>2079191</v>
      </c>
    </row>
    <row r="12" spans="1:14" s="20" customFormat="1" x14ac:dyDescent="0.2">
      <c r="A12" s="20">
        <v>3</v>
      </c>
      <c r="B12" s="21" t="s">
        <v>25</v>
      </c>
      <c r="C12" s="4">
        <v>6241210</v>
      </c>
      <c r="D12" s="19">
        <v>2.14</v>
      </c>
      <c r="E12" s="19">
        <v>0.54</v>
      </c>
      <c r="F12" s="4">
        <v>25165314</v>
      </c>
      <c r="G12" s="4">
        <f t="shared" si="0"/>
        <v>31693630</v>
      </c>
      <c r="H12" s="20">
        <f t="shared" si="1"/>
        <v>6528316</v>
      </c>
      <c r="I12" s="4">
        <v>1370506</v>
      </c>
      <c r="J12" s="4">
        <v>0</v>
      </c>
      <c r="K12" s="4">
        <v>19001595</v>
      </c>
      <c r="L12" s="4">
        <v>0</v>
      </c>
      <c r="M12" s="4">
        <v>12692035</v>
      </c>
      <c r="N12" s="4"/>
    </row>
    <row r="13" spans="1:14" x14ac:dyDescent="0.2">
      <c r="A13" s="20">
        <v>4</v>
      </c>
      <c r="B13" s="21" t="s">
        <v>26</v>
      </c>
      <c r="C13" s="4">
        <v>8550829</v>
      </c>
      <c r="D13" s="19">
        <v>6.84</v>
      </c>
      <c r="E13" s="19">
        <v>0.16</v>
      </c>
      <c r="F13" s="4">
        <v>145928129</v>
      </c>
      <c r="G13" s="4">
        <f t="shared" si="0"/>
        <v>155881714</v>
      </c>
      <c r="H13" s="20">
        <f t="shared" si="1"/>
        <v>9953585</v>
      </c>
      <c r="I13" s="4">
        <v>1024792</v>
      </c>
      <c r="J13" s="4">
        <v>129741350</v>
      </c>
      <c r="K13" s="4">
        <v>7635950</v>
      </c>
      <c r="L13" s="4">
        <v>0</v>
      </c>
      <c r="M13" s="4">
        <v>18504414</v>
      </c>
    </row>
    <row r="14" spans="1:14" x14ac:dyDescent="0.2">
      <c r="A14" s="20">
        <v>5</v>
      </c>
      <c r="B14" s="21" t="s">
        <v>28</v>
      </c>
      <c r="C14" s="4">
        <v>6476883</v>
      </c>
      <c r="D14" s="19">
        <v>4.88</v>
      </c>
      <c r="E14" s="19">
        <v>0.55000000000000004</v>
      </c>
      <c r="F14" s="4">
        <v>67118421</v>
      </c>
      <c r="G14" s="4">
        <f t="shared" si="0"/>
        <v>76854003</v>
      </c>
      <c r="H14" s="20">
        <f t="shared" si="1"/>
        <v>9735582</v>
      </c>
      <c r="I14" s="4">
        <v>288466</v>
      </c>
      <c r="J14" s="4">
        <v>34976649</v>
      </c>
      <c r="K14" s="4">
        <v>26155614</v>
      </c>
      <c r="L14" s="4">
        <v>2195</v>
      </c>
      <c r="M14" s="4">
        <v>15719545</v>
      </c>
    </row>
    <row r="15" spans="1:14" x14ac:dyDescent="0.2">
      <c r="A15" s="20">
        <v>6</v>
      </c>
      <c r="B15" s="21" t="s">
        <v>27</v>
      </c>
      <c r="C15" s="4">
        <v>100889531</v>
      </c>
      <c r="D15" s="19">
        <v>7.88</v>
      </c>
      <c r="E15" s="19">
        <v>0.56000000000000005</v>
      </c>
      <c r="F15" s="4">
        <v>1424577274</v>
      </c>
      <c r="G15" s="4">
        <f t="shared" si="0"/>
        <v>1486413963</v>
      </c>
      <c r="H15" s="20">
        <f t="shared" si="1"/>
        <v>61836689</v>
      </c>
      <c r="I15" s="4">
        <v>43887729</v>
      </c>
      <c r="J15" s="4">
        <v>1270846447</v>
      </c>
      <c r="K15" s="4">
        <v>55054822</v>
      </c>
      <c r="L15" s="4">
        <v>561543</v>
      </c>
      <c r="M15" s="4">
        <v>159951151</v>
      </c>
    </row>
    <row r="16" spans="1:14" s="20" customFormat="1" x14ac:dyDescent="0.2">
      <c r="A16" s="20">
        <v>7</v>
      </c>
      <c r="B16" s="21" t="s">
        <v>29</v>
      </c>
      <c r="C16" s="4">
        <v>14436234</v>
      </c>
      <c r="D16" s="19">
        <v>2.64</v>
      </c>
      <c r="E16" s="19">
        <v>0.83</v>
      </c>
      <c r="F16" s="4">
        <v>45595814</v>
      </c>
      <c r="G16" s="4">
        <f t="shared" si="0"/>
        <v>52633924</v>
      </c>
      <c r="H16" s="20">
        <f t="shared" si="1"/>
        <v>7038110</v>
      </c>
      <c r="I16" s="4">
        <v>342319</v>
      </c>
      <c r="J16" s="4">
        <v>0</v>
      </c>
      <c r="K16" s="4">
        <v>31159580</v>
      </c>
      <c r="L16" s="4">
        <v>0</v>
      </c>
      <c r="M16" s="4">
        <v>21474344</v>
      </c>
    </row>
    <row r="17" spans="1:14" x14ac:dyDescent="0.2">
      <c r="A17" s="20">
        <v>8</v>
      </c>
      <c r="B17" s="21" t="s">
        <v>30</v>
      </c>
      <c r="C17" s="4">
        <v>40963543</v>
      </c>
      <c r="D17" s="19">
        <v>8.18</v>
      </c>
      <c r="E17" s="19">
        <v>0.28999999999999998</v>
      </c>
      <c r="F17" s="4">
        <v>734128225</v>
      </c>
      <c r="G17" s="4">
        <f t="shared" si="0"/>
        <v>771205190</v>
      </c>
      <c r="H17" s="20">
        <f t="shared" si="1"/>
        <v>37076965</v>
      </c>
      <c r="I17" s="4">
        <v>4082935</v>
      </c>
      <c r="J17" s="4">
        <v>593456736</v>
      </c>
      <c r="K17" s="4">
        <v>95185727</v>
      </c>
      <c r="L17" s="4">
        <v>4133872</v>
      </c>
      <c r="M17" s="4">
        <v>78428855</v>
      </c>
    </row>
    <row r="18" spans="1:14" s="23" customFormat="1" x14ac:dyDescent="0.2">
      <c r="A18" s="20">
        <v>9</v>
      </c>
      <c r="B18" s="21" t="s">
        <v>31</v>
      </c>
      <c r="C18" s="4">
        <v>5689512</v>
      </c>
      <c r="D18" s="19">
        <v>5</v>
      </c>
      <c r="E18" s="19">
        <v>0.08</v>
      </c>
      <c r="F18" s="4">
        <v>94552976</v>
      </c>
      <c r="G18" s="4">
        <f t="shared" si="0"/>
        <v>106412464</v>
      </c>
      <c r="H18" s="20">
        <f t="shared" si="1"/>
        <v>11859488</v>
      </c>
      <c r="I18" s="4">
        <v>652480</v>
      </c>
      <c r="J18" s="4">
        <v>86120326</v>
      </c>
      <c r="K18" s="4">
        <v>2837091</v>
      </c>
      <c r="L18" s="4">
        <v>0</v>
      </c>
      <c r="M18" s="4">
        <v>17455047</v>
      </c>
      <c r="N18" s="20"/>
    </row>
    <row r="19" spans="1:14" s="23" customFormat="1" x14ac:dyDescent="0.2">
      <c r="A19" s="20">
        <v>10</v>
      </c>
      <c r="B19" s="21" t="s">
        <v>32</v>
      </c>
      <c r="C19" s="4">
        <v>1726105</v>
      </c>
      <c r="D19" s="19">
        <v>0.53</v>
      </c>
      <c r="E19" s="19">
        <v>0.26</v>
      </c>
      <c r="F19" s="4">
        <v>2223401</v>
      </c>
      <c r="G19" s="4">
        <f t="shared" si="0"/>
        <v>2391139</v>
      </c>
      <c r="H19" s="20">
        <f t="shared" si="1"/>
        <v>167738</v>
      </c>
      <c r="I19" s="4">
        <v>343524</v>
      </c>
      <c r="J19" s="4">
        <v>0</v>
      </c>
      <c r="K19" s="4">
        <v>497296</v>
      </c>
      <c r="L19" s="4">
        <v>0</v>
      </c>
      <c r="M19" s="4">
        <v>1893843</v>
      </c>
      <c r="N19" s="4"/>
    </row>
    <row r="20" spans="1:14" x14ac:dyDescent="0.2">
      <c r="A20" s="20">
        <v>11</v>
      </c>
      <c r="B20" s="21" t="s">
        <v>33</v>
      </c>
      <c r="C20" s="4">
        <v>16330758</v>
      </c>
      <c r="D20" s="19">
        <v>5.58</v>
      </c>
      <c r="E20" s="19">
        <v>0.15</v>
      </c>
      <c r="F20" s="4">
        <v>302340607</v>
      </c>
      <c r="G20" s="4">
        <f t="shared" si="0"/>
        <v>338315807</v>
      </c>
      <c r="H20" s="20">
        <f t="shared" si="1"/>
        <v>35975200</v>
      </c>
      <c r="I20" s="4">
        <v>1696271</v>
      </c>
      <c r="J20" s="4">
        <v>283683663</v>
      </c>
      <c r="K20" s="4">
        <v>2326186</v>
      </c>
      <c r="L20" s="4">
        <v>0</v>
      </c>
      <c r="M20" s="4">
        <v>52305958</v>
      </c>
    </row>
    <row r="21" spans="1:14" x14ac:dyDescent="0.2">
      <c r="A21" s="20">
        <v>12</v>
      </c>
      <c r="B21" s="21" t="s">
        <v>34</v>
      </c>
      <c r="C21" s="4">
        <v>115283362</v>
      </c>
      <c r="D21" s="19">
        <v>6.51</v>
      </c>
      <c r="E21" s="19">
        <v>0.4</v>
      </c>
      <c r="F21" s="4">
        <v>1958000508</v>
      </c>
      <c r="G21" s="4">
        <f t="shared" si="0"/>
        <v>2027842095</v>
      </c>
      <c r="H21" s="20">
        <f t="shared" si="1"/>
        <v>69841587</v>
      </c>
      <c r="I21" s="4">
        <v>80034375</v>
      </c>
      <c r="J21" s="4">
        <v>1686121634</v>
      </c>
      <c r="K21" s="4">
        <v>139086556</v>
      </c>
      <c r="L21" s="4">
        <v>442521</v>
      </c>
      <c r="M21" s="4">
        <v>202191384</v>
      </c>
    </row>
    <row r="22" spans="1:14" x14ac:dyDescent="0.2">
      <c r="A22" s="20">
        <v>13</v>
      </c>
      <c r="B22" s="21" t="s">
        <v>35</v>
      </c>
      <c r="C22" s="4">
        <v>19734520</v>
      </c>
      <c r="D22" s="19">
        <v>5.2</v>
      </c>
      <c r="E22" s="19">
        <v>0.22</v>
      </c>
      <c r="F22" s="4">
        <v>351039953</v>
      </c>
      <c r="G22" s="4">
        <f t="shared" si="0"/>
        <v>392840656</v>
      </c>
      <c r="H22" s="20">
        <f t="shared" si="1"/>
        <v>41800703</v>
      </c>
      <c r="I22" s="4">
        <v>11412412</v>
      </c>
      <c r="J22" s="4">
        <v>292395182</v>
      </c>
      <c r="K22" s="4">
        <v>39672225</v>
      </c>
      <c r="L22" s="4">
        <v>413364</v>
      </c>
      <c r="M22" s="4">
        <v>60359885</v>
      </c>
    </row>
    <row r="23" spans="1:14" x14ac:dyDescent="0.2">
      <c r="A23" s="20">
        <v>14</v>
      </c>
      <c r="B23" s="21" t="s">
        <v>36</v>
      </c>
      <c r="C23" s="4">
        <v>25503399</v>
      </c>
      <c r="D23" s="19">
        <v>10.37</v>
      </c>
      <c r="E23" s="19">
        <v>0.47</v>
      </c>
      <c r="F23" s="4">
        <v>477371400</v>
      </c>
      <c r="G23" s="4">
        <f t="shared" si="0"/>
        <v>486542179</v>
      </c>
      <c r="H23" s="20">
        <f t="shared" si="1"/>
        <v>9170779</v>
      </c>
      <c r="I23" s="4">
        <v>13482695</v>
      </c>
      <c r="J23" s="4">
        <v>359989996</v>
      </c>
      <c r="K23" s="4">
        <v>90884224</v>
      </c>
      <c r="L23" s="4">
        <v>334705</v>
      </c>
      <c r="M23" s="4">
        <v>35333254</v>
      </c>
    </row>
    <row r="24" spans="1:14" x14ac:dyDescent="0.2">
      <c r="A24" s="20">
        <v>15</v>
      </c>
      <c r="B24" s="21" t="s">
        <v>37</v>
      </c>
      <c r="C24" s="4">
        <v>1726105</v>
      </c>
      <c r="D24" s="19">
        <v>0.57999999999999996</v>
      </c>
      <c r="E24" s="19">
        <v>0.04</v>
      </c>
      <c r="F24" s="4">
        <v>3285357</v>
      </c>
      <c r="G24" s="4">
        <f t="shared" si="0"/>
        <v>3726136</v>
      </c>
      <c r="H24" s="20">
        <f t="shared" si="1"/>
        <v>440779</v>
      </c>
      <c r="I24" s="4">
        <v>637315</v>
      </c>
      <c r="J24" s="4">
        <v>0</v>
      </c>
      <c r="K24" s="4">
        <v>1559252</v>
      </c>
      <c r="L24" s="4">
        <v>0</v>
      </c>
      <c r="M24" s="4">
        <v>2166884</v>
      </c>
    </row>
    <row r="25" spans="1:14" s="2" customFormat="1" x14ac:dyDescent="0.2">
      <c r="A25" s="20">
        <v>16</v>
      </c>
      <c r="B25" s="21" t="s">
        <v>38</v>
      </c>
      <c r="C25" s="4">
        <v>100517290</v>
      </c>
      <c r="D25" s="19">
        <v>8.2899999999999991</v>
      </c>
      <c r="E25" s="19">
        <v>0.1</v>
      </c>
      <c r="F25" s="4">
        <v>1765245376</v>
      </c>
      <c r="G25" s="4">
        <f t="shared" si="0"/>
        <v>1839308682</v>
      </c>
      <c r="H25" s="20">
        <f t="shared" si="1"/>
        <v>74063306</v>
      </c>
      <c r="I25" s="4">
        <v>9868811</v>
      </c>
      <c r="J25" s="4">
        <v>1515806450</v>
      </c>
      <c r="K25" s="4">
        <v>146565075</v>
      </c>
      <c r="L25" s="4">
        <v>588580</v>
      </c>
      <c r="M25" s="4">
        <v>176348577</v>
      </c>
      <c r="N25" s="4"/>
    </row>
    <row r="26" spans="1:14" s="2" customFormat="1" x14ac:dyDescent="0.2">
      <c r="A26" s="20">
        <v>17</v>
      </c>
      <c r="B26" s="21" t="s">
        <v>39</v>
      </c>
      <c r="C26" s="4">
        <v>18161487</v>
      </c>
      <c r="D26" s="19">
        <v>2.98</v>
      </c>
      <c r="E26" s="19">
        <v>0.45</v>
      </c>
      <c r="F26" s="4">
        <v>169342986</v>
      </c>
      <c r="G26" s="4">
        <f t="shared" si="0"/>
        <v>187214744</v>
      </c>
      <c r="H26" s="20">
        <f t="shared" si="1"/>
        <v>17871758</v>
      </c>
      <c r="I26" s="4">
        <v>9788844</v>
      </c>
      <c r="J26" s="4">
        <v>31538511</v>
      </c>
      <c r="K26" s="4">
        <v>120853344</v>
      </c>
      <c r="L26" s="4">
        <v>0</v>
      </c>
      <c r="M26" s="4">
        <v>34822889</v>
      </c>
      <c r="N26" s="4"/>
    </row>
    <row r="27" spans="1:14" s="20" customFormat="1" x14ac:dyDescent="0.2">
      <c r="A27" s="20">
        <v>18</v>
      </c>
      <c r="B27" s="21" t="s">
        <v>40</v>
      </c>
      <c r="C27" s="4">
        <v>1795291</v>
      </c>
      <c r="D27" s="19">
        <v>12.15</v>
      </c>
      <c r="E27" s="19">
        <v>0.51</v>
      </c>
      <c r="F27" s="4">
        <v>31105533</v>
      </c>
      <c r="G27" s="4">
        <f t="shared" si="0"/>
        <v>31227336</v>
      </c>
      <c r="H27" s="20">
        <f t="shared" si="1"/>
        <v>121803</v>
      </c>
      <c r="I27" s="4">
        <v>1030280</v>
      </c>
      <c r="J27" s="4">
        <v>28082564</v>
      </c>
      <c r="K27" s="4">
        <v>1243183</v>
      </c>
      <c r="L27" s="4">
        <v>0</v>
      </c>
      <c r="M27" s="4">
        <v>1901589</v>
      </c>
    </row>
    <row r="28" spans="1:14" s="20" customFormat="1" x14ac:dyDescent="0.2">
      <c r="A28" s="20">
        <v>19</v>
      </c>
      <c r="B28" s="21" t="s">
        <v>84</v>
      </c>
      <c r="C28" s="4">
        <v>82228647</v>
      </c>
      <c r="D28" s="19">
        <v>11.01</v>
      </c>
      <c r="E28" s="19">
        <v>0.23</v>
      </c>
      <c r="F28" s="4">
        <v>1385399447</v>
      </c>
      <c r="G28" s="4">
        <f t="shared" si="0"/>
        <v>1389863606</v>
      </c>
      <c r="H28" s="20">
        <f t="shared" si="1"/>
        <v>4464159</v>
      </c>
      <c r="I28" s="4">
        <v>9016349</v>
      </c>
      <c r="J28" s="4">
        <v>1218749941</v>
      </c>
      <c r="K28" s="4">
        <v>85624565</v>
      </c>
      <c r="L28" s="4">
        <v>0</v>
      </c>
      <c r="M28" s="4">
        <v>85489100</v>
      </c>
    </row>
    <row r="29" spans="1:14" x14ac:dyDescent="0.2">
      <c r="A29" s="20">
        <v>20</v>
      </c>
      <c r="B29" s="21" t="s">
        <v>42</v>
      </c>
      <c r="C29" s="4">
        <v>20020935</v>
      </c>
      <c r="D29" s="19">
        <v>11.5</v>
      </c>
      <c r="E29" s="19">
        <v>0.08</v>
      </c>
      <c r="F29" s="4">
        <v>371933615</v>
      </c>
      <c r="G29" s="4">
        <f t="shared" si="0"/>
        <v>378252867</v>
      </c>
      <c r="H29" s="20">
        <f t="shared" si="1"/>
        <v>6319252</v>
      </c>
      <c r="I29" s="4">
        <v>498616</v>
      </c>
      <c r="J29" s="4">
        <v>346477058</v>
      </c>
      <c r="K29" s="4">
        <v>5435622</v>
      </c>
      <c r="L29" s="4">
        <v>0</v>
      </c>
      <c r="M29" s="4">
        <v>26340187</v>
      </c>
    </row>
    <row r="30" spans="1:14" s="20" customFormat="1" x14ac:dyDescent="0.2">
      <c r="A30" s="20">
        <v>21</v>
      </c>
      <c r="B30" s="21" t="s">
        <v>43</v>
      </c>
      <c r="C30" s="4">
        <v>38609904</v>
      </c>
      <c r="D30" s="19">
        <v>8.64</v>
      </c>
      <c r="E30" s="19">
        <v>0.31</v>
      </c>
      <c r="F30" s="4">
        <v>707473596</v>
      </c>
      <c r="G30" s="4">
        <f t="shared" si="0"/>
        <v>711527605</v>
      </c>
      <c r="H30" s="20">
        <f t="shared" si="1"/>
        <v>4054009</v>
      </c>
      <c r="I30" s="4">
        <v>17514121</v>
      </c>
      <c r="J30" s="4">
        <v>643992651</v>
      </c>
      <c r="K30" s="4">
        <v>28592714</v>
      </c>
      <c r="L30" s="4">
        <v>0</v>
      </c>
      <c r="M30" s="4">
        <v>38942240</v>
      </c>
    </row>
    <row r="31" spans="1:14" s="20" customFormat="1" x14ac:dyDescent="0.2">
      <c r="A31" s="20">
        <v>22</v>
      </c>
      <c r="B31" s="21" t="s">
        <v>44</v>
      </c>
      <c r="C31" s="4">
        <v>69844893</v>
      </c>
      <c r="D31" s="19">
        <v>13.9</v>
      </c>
      <c r="E31" s="19">
        <v>0.41</v>
      </c>
      <c r="F31" s="4">
        <v>1295860672</v>
      </c>
      <c r="G31" s="4">
        <f t="shared" si="0"/>
        <v>1312068067</v>
      </c>
      <c r="H31" s="20">
        <f t="shared" si="1"/>
        <v>16207395</v>
      </c>
      <c r="I31" s="4">
        <v>6951450</v>
      </c>
      <c r="J31" s="4">
        <v>1204697832</v>
      </c>
      <c r="K31" s="4">
        <f>907359+13334894+2935430+4242023</f>
        <v>21419706</v>
      </c>
      <c r="L31" s="4">
        <v>0</v>
      </c>
      <c r="M31" s="4">
        <v>85950529</v>
      </c>
    </row>
    <row r="32" spans="1:14" x14ac:dyDescent="0.2">
      <c r="A32" s="20">
        <v>23</v>
      </c>
      <c r="B32" s="21" t="s">
        <v>45</v>
      </c>
      <c r="C32" s="20">
        <v>14916995</v>
      </c>
      <c r="D32" s="22">
        <v>7.03</v>
      </c>
      <c r="E32" s="22">
        <v>0.27</v>
      </c>
      <c r="F32" s="20">
        <v>273344280</v>
      </c>
      <c r="G32" s="4">
        <f t="shared" si="0"/>
        <v>275620003</v>
      </c>
      <c r="H32" s="20">
        <f t="shared" si="1"/>
        <v>2275723</v>
      </c>
      <c r="I32" s="20">
        <v>21286880</v>
      </c>
      <c r="J32" s="20">
        <v>255555724</v>
      </c>
      <c r="K32" s="20">
        <v>2909299</v>
      </c>
      <c r="L32" s="20">
        <v>1630</v>
      </c>
      <c r="M32" s="20">
        <v>17153350</v>
      </c>
    </row>
    <row r="33" spans="1:14" s="20" customFormat="1" x14ac:dyDescent="0.2">
      <c r="A33" s="20">
        <v>24</v>
      </c>
      <c r="B33" s="21" t="s">
        <v>46</v>
      </c>
      <c r="C33" s="4">
        <v>12433354</v>
      </c>
      <c r="D33" s="19">
        <v>0.8</v>
      </c>
      <c r="E33" s="19">
        <v>0.2</v>
      </c>
      <c r="F33" s="4">
        <v>51281893</v>
      </c>
      <c r="G33" s="4">
        <f t="shared" si="0"/>
        <v>62970044</v>
      </c>
      <c r="H33" s="20">
        <f t="shared" si="1"/>
        <v>11688151</v>
      </c>
      <c r="I33" s="4">
        <v>28213478</v>
      </c>
      <c r="J33" s="4">
        <v>0</v>
      </c>
      <c r="K33" s="4">
        <v>39054810</v>
      </c>
      <c r="L33" s="4">
        <v>50060</v>
      </c>
      <c r="M33" s="4">
        <v>23865174</v>
      </c>
      <c r="N33" s="4"/>
    </row>
    <row r="34" spans="1:14" s="20" customFormat="1" x14ac:dyDescent="0.2">
      <c r="A34" s="20">
        <v>25</v>
      </c>
      <c r="B34" s="21" t="s">
        <v>85</v>
      </c>
      <c r="C34" s="20">
        <v>35176142</v>
      </c>
      <c r="D34" s="22">
        <v>7.42</v>
      </c>
      <c r="E34" s="22">
        <v>0.13</v>
      </c>
      <c r="F34" s="20">
        <v>603323804</v>
      </c>
      <c r="G34" s="4">
        <f t="shared" si="0"/>
        <v>613051206</v>
      </c>
      <c r="H34" s="20">
        <f t="shared" si="1"/>
        <v>9727402</v>
      </c>
      <c r="I34" s="20">
        <v>13823124</v>
      </c>
      <c r="J34" s="20">
        <v>495685014</v>
      </c>
      <c r="K34" s="20">
        <v>74605136</v>
      </c>
      <c r="L34" s="20">
        <v>156780</v>
      </c>
      <c r="M34" s="20">
        <v>42604276</v>
      </c>
      <c r="N34" s="4"/>
    </row>
    <row r="35" spans="1:14" x14ac:dyDescent="0.2">
      <c r="A35" s="20">
        <v>26</v>
      </c>
      <c r="B35" s="21" t="s">
        <v>49</v>
      </c>
      <c r="C35" s="4">
        <v>52307572</v>
      </c>
      <c r="D35" s="19">
        <v>8.11</v>
      </c>
      <c r="E35" s="19">
        <v>0.09</v>
      </c>
      <c r="F35" s="4">
        <v>966832846</v>
      </c>
      <c r="G35" s="4">
        <f t="shared" si="0"/>
        <v>999862610</v>
      </c>
      <c r="H35" s="20">
        <f t="shared" si="1"/>
        <v>33029764</v>
      </c>
      <c r="I35" s="4">
        <v>18125146</v>
      </c>
      <c r="J35" s="4">
        <v>879611500</v>
      </c>
      <c r="K35" s="4">
        <v>35083185</v>
      </c>
      <c r="L35" s="4">
        <v>0</v>
      </c>
      <c r="M35" s="4">
        <v>85167925</v>
      </c>
    </row>
    <row r="36" spans="1:14" x14ac:dyDescent="0.2">
      <c r="A36" s="64" t="s">
        <v>86</v>
      </c>
      <c r="B36" s="24"/>
      <c r="C36" s="25">
        <f>SUM(C10:C35)</f>
        <v>813016711</v>
      </c>
      <c r="D36" s="26"/>
      <c r="E36" s="26"/>
      <c r="F36" s="25">
        <f t="shared" ref="F36:M36" si="2">SUM(F10:F35)</f>
        <v>13256244079</v>
      </c>
      <c r="G36" s="25">
        <f t="shared" si="2"/>
        <v>13737885725</v>
      </c>
      <c r="H36" s="25">
        <f t="shared" si="2"/>
        <v>481641646</v>
      </c>
      <c r="I36" s="25">
        <f t="shared" si="2"/>
        <v>295384005</v>
      </c>
      <c r="J36" s="25">
        <f t="shared" si="2"/>
        <v>11357529228</v>
      </c>
      <c r="K36" s="25">
        <f t="shared" si="2"/>
        <v>1072763199</v>
      </c>
      <c r="L36" s="25">
        <f t="shared" si="2"/>
        <v>6685250</v>
      </c>
      <c r="M36" s="25">
        <f t="shared" si="2"/>
        <v>1300908048</v>
      </c>
    </row>
    <row r="37" spans="1:14" x14ac:dyDescent="0.2">
      <c r="A37" s="65"/>
      <c r="B37" s="65"/>
      <c r="D37" s="19"/>
      <c r="E37" s="19"/>
    </row>
    <row r="38" spans="1:14" x14ac:dyDescent="0.2">
      <c r="A38" s="1" t="s">
        <v>87</v>
      </c>
      <c r="B38" s="27"/>
      <c r="D38" s="19"/>
      <c r="E38" s="19"/>
      <c r="G38" s="20"/>
      <c r="H38" s="20"/>
      <c r="M38" s="28"/>
    </row>
    <row r="39" spans="1:14" s="20" customFormat="1" x14ac:dyDescent="0.2">
      <c r="A39" s="20">
        <v>1</v>
      </c>
      <c r="B39" s="21" t="s">
        <v>51</v>
      </c>
      <c r="C39" s="4">
        <v>2301473</v>
      </c>
      <c r="D39" s="19">
        <v>1.54</v>
      </c>
      <c r="E39" s="19">
        <v>0.04</v>
      </c>
      <c r="F39" s="4">
        <v>35308480</v>
      </c>
      <c r="G39" s="20">
        <f>+J39+K39+L39+M39</f>
        <v>44334891</v>
      </c>
      <c r="H39" s="20">
        <f>G39-F39</f>
        <v>9026411</v>
      </c>
      <c r="I39" s="4">
        <v>11080089</v>
      </c>
      <c r="J39" s="4">
        <v>32953306</v>
      </c>
      <c r="K39" s="4">
        <v>53701</v>
      </c>
      <c r="L39" s="4">
        <v>0</v>
      </c>
      <c r="M39" s="4">
        <v>11327884</v>
      </c>
      <c r="N39" s="4"/>
    </row>
    <row r="40" spans="1:14" s="20" customFormat="1" x14ac:dyDescent="0.2">
      <c r="B40" s="21"/>
      <c r="C40" s="4"/>
      <c r="D40" s="19"/>
      <c r="E40" s="19"/>
      <c r="F40" s="4"/>
      <c r="I40" s="4"/>
      <c r="J40" s="4"/>
      <c r="K40" s="4"/>
      <c r="L40" s="4"/>
      <c r="M40" s="4"/>
      <c r="N40" s="4"/>
    </row>
    <row r="41" spans="1:14" x14ac:dyDescent="0.2">
      <c r="A41" s="64" t="s">
        <v>88</v>
      </c>
      <c r="B41" s="29"/>
      <c r="C41" s="25">
        <f>SUM(C39)</f>
        <v>2301473</v>
      </c>
      <c r="D41" s="26"/>
      <c r="E41" s="26"/>
      <c r="F41" s="25">
        <f t="shared" ref="F41:M41" si="3">SUM(F39)</f>
        <v>35308480</v>
      </c>
      <c r="G41" s="25">
        <f t="shared" si="3"/>
        <v>44334891</v>
      </c>
      <c r="H41" s="25">
        <f t="shared" si="3"/>
        <v>9026411</v>
      </c>
      <c r="I41" s="25">
        <f t="shared" si="3"/>
        <v>11080089</v>
      </c>
      <c r="J41" s="25">
        <f t="shared" si="3"/>
        <v>32953306</v>
      </c>
      <c r="K41" s="25">
        <f t="shared" si="3"/>
        <v>53701</v>
      </c>
      <c r="L41" s="25">
        <f t="shared" si="3"/>
        <v>0</v>
      </c>
      <c r="M41" s="25">
        <f t="shared" si="3"/>
        <v>11327884</v>
      </c>
    </row>
    <row r="42" spans="1:14" ht="13.5" thickBot="1" x14ac:dyDescent="0.25">
      <c r="D42" s="19"/>
      <c r="E42" s="19"/>
      <c r="I42" s="20"/>
      <c r="J42" s="20"/>
      <c r="K42" s="20"/>
      <c r="M42" s="28"/>
    </row>
    <row r="43" spans="1:14" ht="13.5" thickBot="1" x14ac:dyDescent="0.25">
      <c r="A43" s="66" t="s">
        <v>89</v>
      </c>
      <c r="B43" s="67"/>
      <c r="C43" s="68">
        <f>C36+C41</f>
        <v>815318184</v>
      </c>
      <c r="D43" s="69"/>
      <c r="E43" s="69"/>
      <c r="F43" s="68">
        <f t="shared" ref="F43:M43" si="4">F36+F41</f>
        <v>13291552559</v>
      </c>
      <c r="G43" s="68">
        <f t="shared" si="4"/>
        <v>13782220616</v>
      </c>
      <c r="H43" s="68">
        <f t="shared" si="4"/>
        <v>490668057</v>
      </c>
      <c r="I43" s="68">
        <f t="shared" si="4"/>
        <v>306464094</v>
      </c>
      <c r="J43" s="70">
        <f t="shared" si="4"/>
        <v>11390482534</v>
      </c>
      <c r="K43" s="70">
        <f t="shared" si="4"/>
        <v>1072816900</v>
      </c>
      <c r="L43" s="68">
        <f t="shared" si="4"/>
        <v>6685250</v>
      </c>
      <c r="M43" s="68">
        <f t="shared" si="4"/>
        <v>1312235932</v>
      </c>
    </row>
    <row r="44" spans="1:14" ht="12.75" customHeight="1" x14ac:dyDescent="0.2"/>
    <row r="45" spans="1:14" ht="12.75" customHeight="1" x14ac:dyDescent="0.2">
      <c r="A45" s="71" t="s">
        <v>90</v>
      </c>
      <c r="B45" s="28" t="s">
        <v>91</v>
      </c>
      <c r="M45" s="34"/>
    </row>
    <row r="46" spans="1:14" x14ac:dyDescent="0.2">
      <c r="A46" s="35"/>
    </row>
    <row r="47" spans="1:14" x14ac:dyDescent="0.2">
      <c r="A47" s="35"/>
    </row>
    <row r="48" spans="1:14" x14ac:dyDescent="0.2">
      <c r="A48" s="1" t="s">
        <v>53</v>
      </c>
      <c r="B48" s="36"/>
      <c r="C48" s="37"/>
      <c r="D48" s="37"/>
      <c r="E48" s="37"/>
      <c r="F48" s="37"/>
      <c r="G48" s="37"/>
      <c r="H48" s="37"/>
      <c r="I48" s="37"/>
      <c r="J48" s="37"/>
      <c r="K48" s="37"/>
      <c r="L48" s="37"/>
    </row>
    <row r="49" spans="1:12" x14ac:dyDescent="0.2">
      <c r="A49" s="6" t="s">
        <v>102</v>
      </c>
      <c r="B49" s="5"/>
      <c r="C49" s="2"/>
      <c r="D49" s="2"/>
      <c r="F49" s="37"/>
      <c r="G49" s="37"/>
      <c r="H49" s="37"/>
      <c r="I49" s="37"/>
      <c r="J49" s="37"/>
      <c r="K49" s="37"/>
      <c r="L49" s="37"/>
    </row>
    <row r="50" spans="1:12" x14ac:dyDescent="0.2">
      <c r="A50" s="37"/>
      <c r="B50" s="37"/>
      <c r="C50" s="37"/>
      <c r="D50" s="37"/>
      <c r="E50" s="37"/>
      <c r="F50" s="37"/>
      <c r="G50" s="37"/>
      <c r="H50" s="37"/>
      <c r="I50" s="37"/>
      <c r="J50" s="37"/>
      <c r="K50" s="37"/>
      <c r="L50" s="37"/>
    </row>
    <row r="51" spans="1:12" x14ac:dyDescent="0.2">
      <c r="A51" s="38" t="s">
        <v>54</v>
      </c>
      <c r="B51" s="39"/>
      <c r="C51" s="38"/>
      <c r="D51" s="39"/>
      <c r="E51" s="37"/>
      <c r="F51" s="37"/>
      <c r="G51" s="37"/>
      <c r="H51" s="37"/>
      <c r="I51" s="37"/>
      <c r="J51" s="37"/>
      <c r="K51" s="37"/>
      <c r="L51" s="37"/>
    </row>
    <row r="52" spans="1:12" x14ac:dyDescent="0.2">
      <c r="A52" s="8" t="s">
        <v>3</v>
      </c>
      <c r="B52" s="40"/>
      <c r="C52" s="40"/>
      <c r="D52" s="82" t="s">
        <v>5</v>
      </c>
      <c r="E52" s="77"/>
      <c r="F52" s="42" t="s">
        <v>56</v>
      </c>
      <c r="G52" s="42" t="s">
        <v>10</v>
      </c>
      <c r="H52" s="43" t="s">
        <v>57</v>
      </c>
      <c r="I52" s="42" t="s">
        <v>56</v>
      </c>
      <c r="J52" s="42" t="s">
        <v>10</v>
      </c>
      <c r="K52" s="43" t="s">
        <v>57</v>
      </c>
      <c r="L52" s="74"/>
    </row>
    <row r="53" spans="1:12" x14ac:dyDescent="0.2">
      <c r="A53" s="39"/>
      <c r="B53" s="39"/>
      <c r="C53" s="39"/>
      <c r="D53" s="49" t="s">
        <v>12</v>
      </c>
      <c r="E53" s="49" t="s">
        <v>13</v>
      </c>
      <c r="F53" s="44" t="s">
        <v>92</v>
      </c>
      <c r="G53" s="44" t="s">
        <v>59</v>
      </c>
      <c r="H53" s="44" t="s">
        <v>93</v>
      </c>
      <c r="I53" s="44" t="s">
        <v>94</v>
      </c>
      <c r="J53" s="44" t="s">
        <v>59</v>
      </c>
      <c r="K53" s="44" t="s">
        <v>93</v>
      </c>
      <c r="L53" s="37"/>
    </row>
    <row r="54" spans="1:12" x14ac:dyDescent="0.2">
      <c r="A54" s="45"/>
      <c r="B54" s="45"/>
      <c r="C54" s="45"/>
      <c r="D54" s="45"/>
      <c r="E54" s="45"/>
      <c r="F54" s="46" t="s">
        <v>95</v>
      </c>
      <c r="G54" s="46" t="s">
        <v>96</v>
      </c>
      <c r="H54" s="46" t="s">
        <v>97</v>
      </c>
      <c r="I54" s="46" t="s">
        <v>4</v>
      </c>
      <c r="J54" s="47" t="s">
        <v>64</v>
      </c>
      <c r="K54" s="47" t="s">
        <v>64</v>
      </c>
      <c r="L54" s="37"/>
    </row>
    <row r="55" spans="1:12" x14ac:dyDescent="0.2">
      <c r="A55" s="39"/>
      <c r="B55" s="39"/>
      <c r="C55" s="39"/>
      <c r="D55" s="48"/>
      <c r="E55" s="48"/>
      <c r="F55" s="49"/>
      <c r="G55" s="49"/>
      <c r="H55" s="49"/>
      <c r="I55" s="49"/>
      <c r="J55" s="18"/>
      <c r="K55" s="18"/>
      <c r="L55" s="37"/>
    </row>
    <row r="56" spans="1:12" x14ac:dyDescent="0.2">
      <c r="A56" s="73">
        <v>1</v>
      </c>
      <c r="B56" s="38" t="s">
        <v>65</v>
      </c>
      <c r="C56" s="39"/>
      <c r="D56" s="50">
        <v>1.1100000000000001</v>
      </c>
      <c r="E56" s="51">
        <v>0.02</v>
      </c>
      <c r="F56" s="52">
        <v>67194883</v>
      </c>
      <c r="G56" s="52">
        <v>67194883</v>
      </c>
      <c r="H56" s="52">
        <f>G56-F56</f>
        <v>0</v>
      </c>
      <c r="I56" s="52">
        <v>61777812</v>
      </c>
      <c r="J56" s="52">
        <v>63098881</v>
      </c>
      <c r="K56" s="52">
        <f>J56-I56</f>
        <v>1321069</v>
      </c>
      <c r="L56" s="37"/>
    </row>
    <row r="57" spans="1:12" x14ac:dyDescent="0.2">
      <c r="A57" s="73">
        <v>2</v>
      </c>
      <c r="B57" s="38" t="s">
        <v>66</v>
      </c>
      <c r="C57" s="39"/>
      <c r="D57" s="50">
        <v>0.44</v>
      </c>
      <c r="E57" s="50">
        <v>0.01</v>
      </c>
      <c r="F57" s="52">
        <v>19008384</v>
      </c>
      <c r="G57" s="52">
        <v>19008384</v>
      </c>
      <c r="H57" s="52">
        <f>G57-F57</f>
        <v>0</v>
      </c>
      <c r="I57" s="52">
        <v>44966702</v>
      </c>
      <c r="J57" s="52">
        <v>45493853</v>
      </c>
      <c r="K57" s="52">
        <f>J57-I57</f>
        <v>527151</v>
      </c>
      <c r="L57" s="37"/>
    </row>
    <row r="58" spans="1:12" x14ac:dyDescent="0.2">
      <c r="A58" s="39"/>
      <c r="B58" s="39"/>
      <c r="C58" s="39"/>
      <c r="D58" s="48"/>
      <c r="E58" s="48"/>
      <c r="F58" s="52"/>
      <c r="G58" s="52"/>
      <c r="H58" s="52"/>
      <c r="I58" s="52"/>
      <c r="J58" s="52"/>
      <c r="K58" s="52"/>
      <c r="L58" s="37"/>
    </row>
    <row r="59" spans="1:12" x14ac:dyDescent="0.2">
      <c r="A59" s="37"/>
      <c r="B59" s="37"/>
      <c r="C59" s="37"/>
      <c r="D59" s="53"/>
      <c r="E59" s="53"/>
      <c r="F59" s="54"/>
      <c r="G59" s="54"/>
      <c r="H59" s="54"/>
      <c r="I59" s="54"/>
      <c r="J59" s="54"/>
      <c r="K59" s="54"/>
      <c r="L59" s="37"/>
    </row>
    <row r="60" spans="1:12" x14ac:dyDescent="0.2">
      <c r="A60" s="38" t="s">
        <v>67</v>
      </c>
      <c r="B60" s="39"/>
      <c r="C60" s="38"/>
      <c r="D60" s="38"/>
      <c r="E60" s="39"/>
      <c r="F60" s="38"/>
      <c r="G60" s="54"/>
      <c r="H60" s="54"/>
      <c r="I60" s="54"/>
      <c r="J60" s="54"/>
      <c r="K60" s="54"/>
      <c r="L60" s="37"/>
    </row>
    <row r="61" spans="1:12" x14ac:dyDescent="0.2">
      <c r="A61" s="8" t="s">
        <v>3</v>
      </c>
      <c r="B61" s="40"/>
      <c r="C61" s="40"/>
      <c r="D61" s="82" t="s">
        <v>5</v>
      </c>
      <c r="E61" s="77"/>
      <c r="F61" s="56" t="s">
        <v>68</v>
      </c>
      <c r="G61" s="56" t="s">
        <v>68</v>
      </c>
      <c r="H61" s="57" t="s">
        <v>69</v>
      </c>
      <c r="I61" s="57" t="s">
        <v>70</v>
      </c>
      <c r="J61" s="52"/>
      <c r="K61" s="52"/>
      <c r="L61" s="37"/>
    </row>
    <row r="62" spans="1:12" x14ac:dyDescent="0.2">
      <c r="A62" s="39"/>
      <c r="B62" s="39"/>
      <c r="C62" s="39"/>
      <c r="D62" s="49" t="s">
        <v>12</v>
      </c>
      <c r="E62" s="49" t="s">
        <v>13</v>
      </c>
      <c r="F62" s="18" t="s">
        <v>98</v>
      </c>
      <c r="G62" s="18" t="s">
        <v>98</v>
      </c>
      <c r="H62" s="49" t="s">
        <v>72</v>
      </c>
      <c r="I62" s="49" t="s">
        <v>93</v>
      </c>
      <c r="J62" s="52"/>
      <c r="K62" s="52"/>
      <c r="L62" s="39"/>
    </row>
    <row r="63" spans="1:12" x14ac:dyDescent="0.2">
      <c r="A63" s="39"/>
      <c r="B63" s="39"/>
      <c r="C63" s="39"/>
      <c r="D63" s="48"/>
      <c r="E63" s="48"/>
      <c r="F63" s="18" t="s">
        <v>99</v>
      </c>
      <c r="G63" s="49" t="s">
        <v>74</v>
      </c>
      <c r="H63" s="18" t="s">
        <v>100</v>
      </c>
      <c r="I63" s="49" t="s">
        <v>101</v>
      </c>
      <c r="J63" s="52"/>
      <c r="K63" s="52"/>
      <c r="L63" s="39"/>
    </row>
    <row r="64" spans="1:12" x14ac:dyDescent="0.2">
      <c r="A64" s="45"/>
      <c r="B64" s="45"/>
      <c r="C64" s="45"/>
      <c r="D64" s="58"/>
      <c r="E64" s="58"/>
      <c r="F64" s="59" t="s">
        <v>77</v>
      </c>
      <c r="G64" s="59" t="s">
        <v>78</v>
      </c>
      <c r="H64" s="59" t="s">
        <v>79</v>
      </c>
      <c r="I64" s="59" t="s">
        <v>79</v>
      </c>
      <c r="J64" s="52"/>
      <c r="K64" s="52"/>
      <c r="L64" s="39"/>
    </row>
    <row r="65" spans="1:12" x14ac:dyDescent="0.2">
      <c r="A65" s="39"/>
      <c r="B65" s="39"/>
      <c r="C65" s="37"/>
      <c r="D65" s="53"/>
      <c r="E65" s="53"/>
      <c r="F65" s="54"/>
      <c r="G65" s="54"/>
      <c r="H65" s="54"/>
      <c r="I65" s="54"/>
      <c r="J65" s="54"/>
      <c r="K65" s="54"/>
      <c r="L65" s="39"/>
    </row>
    <row r="66" spans="1:12" x14ac:dyDescent="0.2">
      <c r="A66" s="73">
        <v>3</v>
      </c>
      <c r="B66" s="39" t="s">
        <v>80</v>
      </c>
      <c r="C66" s="39"/>
      <c r="D66" s="50" t="s">
        <v>103</v>
      </c>
      <c r="E66" s="50" t="s">
        <v>104</v>
      </c>
      <c r="F66" s="52">
        <v>59605266</v>
      </c>
      <c r="G66" s="52">
        <v>56316998</v>
      </c>
      <c r="H66" s="52">
        <v>116224113</v>
      </c>
      <c r="I66" s="52">
        <f>+H66-G66-F66</f>
        <v>301849</v>
      </c>
      <c r="J66" s="52"/>
      <c r="K66" s="52"/>
      <c r="L66" s="37"/>
    </row>
    <row r="67" spans="1:12" x14ac:dyDescent="0.2">
      <c r="A67" s="39"/>
      <c r="B67" s="37"/>
      <c r="C67" s="37"/>
      <c r="D67" s="53"/>
      <c r="E67" s="53"/>
      <c r="F67" s="54"/>
      <c r="G67" s="54"/>
      <c r="H67" s="54"/>
      <c r="I67" s="52"/>
      <c r="J67" s="54"/>
      <c r="K67" s="54"/>
      <c r="L67" s="39"/>
    </row>
    <row r="68" spans="1:12" x14ac:dyDescent="0.2">
      <c r="A68" s="37"/>
      <c r="B68" s="37"/>
      <c r="C68" s="37"/>
      <c r="D68" s="53"/>
      <c r="E68" s="53"/>
      <c r="F68" s="54"/>
      <c r="G68" s="54"/>
      <c r="H68" s="54"/>
      <c r="I68" s="54"/>
      <c r="J68" s="54"/>
      <c r="K68" s="54"/>
      <c r="L68" s="37"/>
    </row>
    <row r="69" spans="1:12" x14ac:dyDescent="0.2">
      <c r="A69" s="60"/>
      <c r="B69" s="60"/>
      <c r="C69" s="60"/>
      <c r="D69" s="60"/>
      <c r="E69" s="60"/>
      <c r="F69" s="60"/>
      <c r="G69" s="60"/>
      <c r="H69" s="60"/>
      <c r="I69" s="60"/>
      <c r="J69" s="60"/>
      <c r="K69" s="60"/>
      <c r="L69" s="37"/>
    </row>
    <row r="70" spans="1:12" x14ac:dyDescent="0.2">
      <c r="A70" s="60"/>
      <c r="B70" s="60"/>
      <c r="C70" s="60"/>
      <c r="D70" s="60"/>
      <c r="E70" s="60"/>
      <c r="F70" s="60"/>
      <c r="G70" s="60"/>
      <c r="H70" s="60"/>
      <c r="I70" s="60"/>
      <c r="J70" s="60"/>
      <c r="K70" s="60"/>
      <c r="L70" s="37"/>
    </row>
  </sheetData>
  <mergeCells count="3">
    <mergeCell ref="D5:E5"/>
    <mergeCell ref="D52:E52"/>
    <mergeCell ref="D61:E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7"/>
  <sheetViews>
    <sheetView workbookViewId="0"/>
  </sheetViews>
  <sheetFormatPr baseColWidth="10" defaultRowHeight="12.75" x14ac:dyDescent="0.2"/>
  <cols>
    <col min="1" max="1" width="4.7109375" style="4" customWidth="1"/>
    <col min="2" max="2" width="31.42578125" style="4" customWidth="1"/>
    <col min="3" max="3" width="14" style="4" customWidth="1"/>
    <col min="4" max="4" width="8.140625" style="4" customWidth="1"/>
    <col min="5" max="5" width="8.5703125" style="4" customWidth="1"/>
    <col min="6" max="6" width="17" style="4" bestFit="1" customWidth="1"/>
    <col min="7" max="7" width="16.7109375" style="4" bestFit="1" customWidth="1"/>
    <col min="8" max="8" width="18" style="4" bestFit="1" customWidth="1"/>
    <col min="9" max="9" width="17.7109375" style="4" bestFit="1" customWidth="1"/>
    <col min="10" max="10" width="15.7109375" style="4" customWidth="1"/>
    <col min="11" max="11" width="16.28515625" style="4" customWidth="1"/>
    <col min="12" max="12" width="15.140625" style="4" customWidth="1"/>
    <col min="13" max="13" width="14.28515625" style="4" customWidth="1"/>
    <col min="14" max="14" width="14.5703125" style="4" bestFit="1" customWidth="1"/>
    <col min="15" max="256" width="11.42578125" style="4"/>
    <col min="257" max="257" width="4.7109375" style="4" customWidth="1"/>
    <col min="258" max="258" width="31.42578125" style="4" customWidth="1"/>
    <col min="259" max="259" width="14" style="4" customWidth="1"/>
    <col min="260" max="260" width="8.140625" style="4" customWidth="1"/>
    <col min="261" max="261" width="8.5703125" style="4" customWidth="1"/>
    <col min="262" max="262" width="17" style="4" bestFit="1" customWidth="1"/>
    <col min="263" max="263" width="16.7109375" style="4" bestFit="1" customWidth="1"/>
    <col min="264" max="264" width="18" style="4" bestFit="1" customWidth="1"/>
    <col min="265" max="265" width="17.7109375" style="4" bestFit="1" customWidth="1"/>
    <col min="266" max="266" width="15.7109375" style="4" customWidth="1"/>
    <col min="267" max="267" width="16.28515625" style="4" customWidth="1"/>
    <col min="268" max="268" width="15.140625" style="4" customWidth="1"/>
    <col min="269" max="269" width="14.28515625" style="4" customWidth="1"/>
    <col min="270" max="270" width="14.5703125" style="4" bestFit="1" customWidth="1"/>
    <col min="271" max="512" width="11.42578125" style="4"/>
    <col min="513" max="513" width="4.7109375" style="4" customWidth="1"/>
    <col min="514" max="514" width="31.42578125" style="4" customWidth="1"/>
    <col min="515" max="515" width="14" style="4" customWidth="1"/>
    <col min="516" max="516" width="8.140625" style="4" customWidth="1"/>
    <col min="517" max="517" width="8.5703125" style="4" customWidth="1"/>
    <col min="518" max="518" width="17" style="4" bestFit="1" customWidth="1"/>
    <col min="519" max="519" width="16.7109375" style="4" bestFit="1" customWidth="1"/>
    <col min="520" max="520" width="18" style="4" bestFit="1" customWidth="1"/>
    <col min="521" max="521" width="17.7109375" style="4" bestFit="1" customWidth="1"/>
    <col min="522" max="522" width="15.7109375" style="4" customWidth="1"/>
    <col min="523" max="523" width="16.28515625" style="4" customWidth="1"/>
    <col min="524" max="524" width="15.140625" style="4" customWidth="1"/>
    <col min="525" max="525" width="14.28515625" style="4" customWidth="1"/>
    <col min="526" max="526" width="14.5703125" style="4" bestFit="1" customWidth="1"/>
    <col min="527" max="768" width="11.42578125" style="4"/>
    <col min="769" max="769" width="4.7109375" style="4" customWidth="1"/>
    <col min="770" max="770" width="31.42578125" style="4" customWidth="1"/>
    <col min="771" max="771" width="14" style="4" customWidth="1"/>
    <col min="772" max="772" width="8.140625" style="4" customWidth="1"/>
    <col min="773" max="773" width="8.5703125" style="4" customWidth="1"/>
    <col min="774" max="774" width="17" style="4" bestFit="1" customWidth="1"/>
    <col min="775" max="775" width="16.7109375" style="4" bestFit="1" customWidth="1"/>
    <col min="776" max="776" width="18" style="4" bestFit="1" customWidth="1"/>
    <col min="777" max="777" width="17.7109375" style="4" bestFit="1" customWidth="1"/>
    <col min="778" max="778" width="15.7109375" style="4" customWidth="1"/>
    <col min="779" max="779" width="16.28515625" style="4" customWidth="1"/>
    <col min="780" max="780" width="15.140625" style="4" customWidth="1"/>
    <col min="781" max="781" width="14.28515625" style="4" customWidth="1"/>
    <col min="782" max="782" width="14.5703125" style="4" bestFit="1" customWidth="1"/>
    <col min="783" max="1024" width="11.42578125" style="4"/>
    <col min="1025" max="1025" width="4.7109375" style="4" customWidth="1"/>
    <col min="1026" max="1026" width="31.42578125" style="4" customWidth="1"/>
    <col min="1027" max="1027" width="14" style="4" customWidth="1"/>
    <col min="1028" max="1028" width="8.140625" style="4" customWidth="1"/>
    <col min="1029" max="1029" width="8.5703125" style="4" customWidth="1"/>
    <col min="1030" max="1030" width="17" style="4" bestFit="1" customWidth="1"/>
    <col min="1031" max="1031" width="16.7109375" style="4" bestFit="1" customWidth="1"/>
    <col min="1032" max="1032" width="18" style="4" bestFit="1" customWidth="1"/>
    <col min="1033" max="1033" width="17.7109375" style="4" bestFit="1" customWidth="1"/>
    <col min="1034" max="1034" width="15.7109375" style="4" customWidth="1"/>
    <col min="1035" max="1035" width="16.28515625" style="4" customWidth="1"/>
    <col min="1036" max="1036" width="15.140625" style="4" customWidth="1"/>
    <col min="1037" max="1037" width="14.28515625" style="4" customWidth="1"/>
    <col min="1038" max="1038" width="14.5703125" style="4" bestFit="1" customWidth="1"/>
    <col min="1039" max="1280" width="11.42578125" style="4"/>
    <col min="1281" max="1281" width="4.7109375" style="4" customWidth="1"/>
    <col min="1282" max="1282" width="31.42578125" style="4" customWidth="1"/>
    <col min="1283" max="1283" width="14" style="4" customWidth="1"/>
    <col min="1284" max="1284" width="8.140625" style="4" customWidth="1"/>
    <col min="1285" max="1285" width="8.5703125" style="4" customWidth="1"/>
    <col min="1286" max="1286" width="17" style="4" bestFit="1" customWidth="1"/>
    <col min="1287" max="1287" width="16.7109375" style="4" bestFit="1" customWidth="1"/>
    <col min="1288" max="1288" width="18" style="4" bestFit="1" customWidth="1"/>
    <col min="1289" max="1289" width="17.7109375" style="4" bestFit="1" customWidth="1"/>
    <col min="1290" max="1290" width="15.7109375" style="4" customWidth="1"/>
    <col min="1291" max="1291" width="16.28515625" style="4" customWidth="1"/>
    <col min="1292" max="1292" width="15.140625" style="4" customWidth="1"/>
    <col min="1293" max="1293" width="14.28515625" style="4" customWidth="1"/>
    <col min="1294" max="1294" width="14.5703125" style="4" bestFit="1" customWidth="1"/>
    <col min="1295" max="1536" width="11.42578125" style="4"/>
    <col min="1537" max="1537" width="4.7109375" style="4" customWidth="1"/>
    <col min="1538" max="1538" width="31.42578125" style="4" customWidth="1"/>
    <col min="1539" max="1539" width="14" style="4" customWidth="1"/>
    <col min="1540" max="1540" width="8.140625" style="4" customWidth="1"/>
    <col min="1541" max="1541" width="8.5703125" style="4" customWidth="1"/>
    <col min="1542" max="1542" width="17" style="4" bestFit="1" customWidth="1"/>
    <col min="1543" max="1543" width="16.7109375" style="4" bestFit="1" customWidth="1"/>
    <col min="1544" max="1544" width="18" style="4" bestFit="1" customWidth="1"/>
    <col min="1545" max="1545" width="17.7109375" style="4" bestFit="1" customWidth="1"/>
    <col min="1546" max="1546" width="15.7109375" style="4" customWidth="1"/>
    <col min="1547" max="1547" width="16.28515625" style="4" customWidth="1"/>
    <col min="1548" max="1548" width="15.140625" style="4" customWidth="1"/>
    <col min="1549" max="1549" width="14.28515625" style="4" customWidth="1"/>
    <col min="1550" max="1550" width="14.5703125" style="4" bestFit="1" customWidth="1"/>
    <col min="1551" max="1792" width="11.42578125" style="4"/>
    <col min="1793" max="1793" width="4.7109375" style="4" customWidth="1"/>
    <col min="1794" max="1794" width="31.42578125" style="4" customWidth="1"/>
    <col min="1795" max="1795" width="14" style="4" customWidth="1"/>
    <col min="1796" max="1796" width="8.140625" style="4" customWidth="1"/>
    <col min="1797" max="1797" width="8.5703125" style="4" customWidth="1"/>
    <col min="1798" max="1798" width="17" style="4" bestFit="1" customWidth="1"/>
    <col min="1799" max="1799" width="16.7109375" style="4" bestFit="1" customWidth="1"/>
    <col min="1800" max="1800" width="18" style="4" bestFit="1" customWidth="1"/>
    <col min="1801" max="1801" width="17.7109375" style="4" bestFit="1" customWidth="1"/>
    <col min="1802" max="1802" width="15.7109375" style="4" customWidth="1"/>
    <col min="1803" max="1803" width="16.28515625" style="4" customWidth="1"/>
    <col min="1804" max="1804" width="15.140625" style="4" customWidth="1"/>
    <col min="1805" max="1805" width="14.28515625" style="4" customWidth="1"/>
    <col min="1806" max="1806" width="14.5703125" style="4" bestFit="1" customWidth="1"/>
    <col min="1807" max="2048" width="11.42578125" style="4"/>
    <col min="2049" max="2049" width="4.7109375" style="4" customWidth="1"/>
    <col min="2050" max="2050" width="31.42578125" style="4" customWidth="1"/>
    <col min="2051" max="2051" width="14" style="4" customWidth="1"/>
    <col min="2052" max="2052" width="8.140625" style="4" customWidth="1"/>
    <col min="2053" max="2053" width="8.5703125" style="4" customWidth="1"/>
    <col min="2054" max="2054" width="17" style="4" bestFit="1" customWidth="1"/>
    <col min="2055" max="2055" width="16.7109375" style="4" bestFit="1" customWidth="1"/>
    <col min="2056" max="2056" width="18" style="4" bestFit="1" customWidth="1"/>
    <col min="2057" max="2057" width="17.7109375" style="4" bestFit="1" customWidth="1"/>
    <col min="2058" max="2058" width="15.7109375" style="4" customWidth="1"/>
    <col min="2059" max="2059" width="16.28515625" style="4" customWidth="1"/>
    <col min="2060" max="2060" width="15.140625" style="4" customWidth="1"/>
    <col min="2061" max="2061" width="14.28515625" style="4" customWidth="1"/>
    <col min="2062" max="2062" width="14.5703125" style="4" bestFit="1" customWidth="1"/>
    <col min="2063" max="2304" width="11.42578125" style="4"/>
    <col min="2305" max="2305" width="4.7109375" style="4" customWidth="1"/>
    <col min="2306" max="2306" width="31.42578125" style="4" customWidth="1"/>
    <col min="2307" max="2307" width="14" style="4" customWidth="1"/>
    <col min="2308" max="2308" width="8.140625" style="4" customWidth="1"/>
    <col min="2309" max="2309" width="8.5703125" style="4" customWidth="1"/>
    <col min="2310" max="2310" width="17" style="4" bestFit="1" customWidth="1"/>
    <col min="2311" max="2311" width="16.7109375" style="4" bestFit="1" customWidth="1"/>
    <col min="2312" max="2312" width="18" style="4" bestFit="1" customWidth="1"/>
    <col min="2313" max="2313" width="17.7109375" style="4" bestFit="1" customWidth="1"/>
    <col min="2314" max="2314" width="15.7109375" style="4" customWidth="1"/>
    <col min="2315" max="2315" width="16.28515625" style="4" customWidth="1"/>
    <col min="2316" max="2316" width="15.140625" style="4" customWidth="1"/>
    <col min="2317" max="2317" width="14.28515625" style="4" customWidth="1"/>
    <col min="2318" max="2318" width="14.5703125" style="4" bestFit="1" customWidth="1"/>
    <col min="2319" max="2560" width="11.42578125" style="4"/>
    <col min="2561" max="2561" width="4.7109375" style="4" customWidth="1"/>
    <col min="2562" max="2562" width="31.42578125" style="4" customWidth="1"/>
    <col min="2563" max="2563" width="14" style="4" customWidth="1"/>
    <col min="2564" max="2564" width="8.140625" style="4" customWidth="1"/>
    <col min="2565" max="2565" width="8.5703125" style="4" customWidth="1"/>
    <col min="2566" max="2566" width="17" style="4" bestFit="1" customWidth="1"/>
    <col min="2567" max="2567" width="16.7109375" style="4" bestFit="1" customWidth="1"/>
    <col min="2568" max="2568" width="18" style="4" bestFit="1" customWidth="1"/>
    <col min="2569" max="2569" width="17.7109375" style="4" bestFit="1" customWidth="1"/>
    <col min="2570" max="2570" width="15.7109375" style="4" customWidth="1"/>
    <col min="2571" max="2571" width="16.28515625" style="4" customWidth="1"/>
    <col min="2572" max="2572" width="15.140625" style="4" customWidth="1"/>
    <col min="2573" max="2573" width="14.28515625" style="4" customWidth="1"/>
    <col min="2574" max="2574" width="14.5703125" style="4" bestFit="1" customWidth="1"/>
    <col min="2575" max="2816" width="11.42578125" style="4"/>
    <col min="2817" max="2817" width="4.7109375" style="4" customWidth="1"/>
    <col min="2818" max="2818" width="31.42578125" style="4" customWidth="1"/>
    <col min="2819" max="2819" width="14" style="4" customWidth="1"/>
    <col min="2820" max="2820" width="8.140625" style="4" customWidth="1"/>
    <col min="2821" max="2821" width="8.5703125" style="4" customWidth="1"/>
    <col min="2822" max="2822" width="17" style="4" bestFit="1" customWidth="1"/>
    <col min="2823" max="2823" width="16.7109375" style="4" bestFit="1" customWidth="1"/>
    <col min="2824" max="2824" width="18" style="4" bestFit="1" customWidth="1"/>
    <col min="2825" max="2825" width="17.7109375" style="4" bestFit="1" customWidth="1"/>
    <col min="2826" max="2826" width="15.7109375" style="4" customWidth="1"/>
    <col min="2827" max="2827" width="16.28515625" style="4" customWidth="1"/>
    <col min="2828" max="2828" width="15.140625" style="4" customWidth="1"/>
    <col min="2829" max="2829" width="14.28515625" style="4" customWidth="1"/>
    <col min="2830" max="2830" width="14.5703125" style="4" bestFit="1" customWidth="1"/>
    <col min="2831" max="3072" width="11.42578125" style="4"/>
    <col min="3073" max="3073" width="4.7109375" style="4" customWidth="1"/>
    <col min="3074" max="3074" width="31.42578125" style="4" customWidth="1"/>
    <col min="3075" max="3075" width="14" style="4" customWidth="1"/>
    <col min="3076" max="3076" width="8.140625" style="4" customWidth="1"/>
    <col min="3077" max="3077" width="8.5703125" style="4" customWidth="1"/>
    <col min="3078" max="3078" width="17" style="4" bestFit="1" customWidth="1"/>
    <col min="3079" max="3079" width="16.7109375" style="4" bestFit="1" customWidth="1"/>
    <col min="3080" max="3080" width="18" style="4" bestFit="1" customWidth="1"/>
    <col min="3081" max="3081" width="17.7109375" style="4" bestFit="1" customWidth="1"/>
    <col min="3082" max="3082" width="15.7109375" style="4" customWidth="1"/>
    <col min="3083" max="3083" width="16.28515625" style="4" customWidth="1"/>
    <col min="3084" max="3084" width="15.140625" style="4" customWidth="1"/>
    <col min="3085" max="3085" width="14.28515625" style="4" customWidth="1"/>
    <col min="3086" max="3086" width="14.5703125" style="4" bestFit="1" customWidth="1"/>
    <col min="3087" max="3328" width="11.42578125" style="4"/>
    <col min="3329" max="3329" width="4.7109375" style="4" customWidth="1"/>
    <col min="3330" max="3330" width="31.42578125" style="4" customWidth="1"/>
    <col min="3331" max="3331" width="14" style="4" customWidth="1"/>
    <col min="3332" max="3332" width="8.140625" style="4" customWidth="1"/>
    <col min="3333" max="3333" width="8.5703125" style="4" customWidth="1"/>
    <col min="3334" max="3334" width="17" style="4" bestFit="1" customWidth="1"/>
    <col min="3335" max="3335" width="16.7109375" style="4" bestFit="1" customWidth="1"/>
    <col min="3336" max="3336" width="18" style="4" bestFit="1" customWidth="1"/>
    <col min="3337" max="3337" width="17.7109375" style="4" bestFit="1" customWidth="1"/>
    <col min="3338" max="3338" width="15.7109375" style="4" customWidth="1"/>
    <col min="3339" max="3339" width="16.28515625" style="4" customWidth="1"/>
    <col min="3340" max="3340" width="15.140625" style="4" customWidth="1"/>
    <col min="3341" max="3341" width="14.28515625" style="4" customWidth="1"/>
    <col min="3342" max="3342" width="14.5703125" style="4" bestFit="1" customWidth="1"/>
    <col min="3343" max="3584" width="11.42578125" style="4"/>
    <col min="3585" max="3585" width="4.7109375" style="4" customWidth="1"/>
    <col min="3586" max="3586" width="31.42578125" style="4" customWidth="1"/>
    <col min="3587" max="3587" width="14" style="4" customWidth="1"/>
    <col min="3588" max="3588" width="8.140625" style="4" customWidth="1"/>
    <col min="3589" max="3589" width="8.5703125" style="4" customWidth="1"/>
    <col min="3590" max="3590" width="17" style="4" bestFit="1" customWidth="1"/>
    <col min="3591" max="3591" width="16.7109375" style="4" bestFit="1" customWidth="1"/>
    <col min="3592" max="3592" width="18" style="4" bestFit="1" customWidth="1"/>
    <col min="3593" max="3593" width="17.7109375" style="4" bestFit="1" customWidth="1"/>
    <col min="3594" max="3594" width="15.7109375" style="4" customWidth="1"/>
    <col min="3595" max="3595" width="16.28515625" style="4" customWidth="1"/>
    <col min="3596" max="3596" width="15.140625" style="4" customWidth="1"/>
    <col min="3597" max="3597" width="14.28515625" style="4" customWidth="1"/>
    <col min="3598" max="3598" width="14.5703125" style="4" bestFit="1" customWidth="1"/>
    <col min="3599" max="3840" width="11.42578125" style="4"/>
    <col min="3841" max="3841" width="4.7109375" style="4" customWidth="1"/>
    <col min="3842" max="3842" width="31.42578125" style="4" customWidth="1"/>
    <col min="3843" max="3843" width="14" style="4" customWidth="1"/>
    <col min="3844" max="3844" width="8.140625" style="4" customWidth="1"/>
    <col min="3845" max="3845" width="8.5703125" style="4" customWidth="1"/>
    <col min="3846" max="3846" width="17" style="4" bestFit="1" customWidth="1"/>
    <col min="3847" max="3847" width="16.7109375" style="4" bestFit="1" customWidth="1"/>
    <col min="3848" max="3848" width="18" style="4" bestFit="1" customWidth="1"/>
    <col min="3849" max="3849" width="17.7109375" style="4" bestFit="1" customWidth="1"/>
    <col min="3850" max="3850" width="15.7109375" style="4" customWidth="1"/>
    <col min="3851" max="3851" width="16.28515625" style="4" customWidth="1"/>
    <col min="3852" max="3852" width="15.140625" style="4" customWidth="1"/>
    <col min="3853" max="3853" width="14.28515625" style="4" customWidth="1"/>
    <col min="3854" max="3854" width="14.5703125" style="4" bestFit="1" customWidth="1"/>
    <col min="3855" max="4096" width="11.42578125" style="4"/>
    <col min="4097" max="4097" width="4.7109375" style="4" customWidth="1"/>
    <col min="4098" max="4098" width="31.42578125" style="4" customWidth="1"/>
    <col min="4099" max="4099" width="14" style="4" customWidth="1"/>
    <col min="4100" max="4100" width="8.140625" style="4" customWidth="1"/>
    <col min="4101" max="4101" width="8.5703125" style="4" customWidth="1"/>
    <col min="4102" max="4102" width="17" style="4" bestFit="1" customWidth="1"/>
    <col min="4103" max="4103" width="16.7109375" style="4" bestFit="1" customWidth="1"/>
    <col min="4104" max="4104" width="18" style="4" bestFit="1" customWidth="1"/>
    <col min="4105" max="4105" width="17.7109375" style="4" bestFit="1" customWidth="1"/>
    <col min="4106" max="4106" width="15.7109375" style="4" customWidth="1"/>
    <col min="4107" max="4107" width="16.28515625" style="4" customWidth="1"/>
    <col min="4108" max="4108" width="15.140625" style="4" customWidth="1"/>
    <col min="4109" max="4109" width="14.28515625" style="4" customWidth="1"/>
    <col min="4110" max="4110" width="14.5703125" style="4" bestFit="1" customWidth="1"/>
    <col min="4111" max="4352" width="11.42578125" style="4"/>
    <col min="4353" max="4353" width="4.7109375" style="4" customWidth="1"/>
    <col min="4354" max="4354" width="31.42578125" style="4" customWidth="1"/>
    <col min="4355" max="4355" width="14" style="4" customWidth="1"/>
    <col min="4356" max="4356" width="8.140625" style="4" customWidth="1"/>
    <col min="4357" max="4357" width="8.5703125" style="4" customWidth="1"/>
    <col min="4358" max="4358" width="17" style="4" bestFit="1" customWidth="1"/>
    <col min="4359" max="4359" width="16.7109375" style="4" bestFit="1" customWidth="1"/>
    <col min="4360" max="4360" width="18" style="4" bestFit="1" customWidth="1"/>
    <col min="4361" max="4361" width="17.7109375" style="4" bestFit="1" customWidth="1"/>
    <col min="4362" max="4362" width="15.7109375" style="4" customWidth="1"/>
    <col min="4363" max="4363" width="16.28515625" style="4" customWidth="1"/>
    <col min="4364" max="4364" width="15.140625" style="4" customWidth="1"/>
    <col min="4365" max="4365" width="14.28515625" style="4" customWidth="1"/>
    <col min="4366" max="4366" width="14.5703125" style="4" bestFit="1" customWidth="1"/>
    <col min="4367" max="4608" width="11.42578125" style="4"/>
    <col min="4609" max="4609" width="4.7109375" style="4" customWidth="1"/>
    <col min="4610" max="4610" width="31.42578125" style="4" customWidth="1"/>
    <col min="4611" max="4611" width="14" style="4" customWidth="1"/>
    <col min="4612" max="4612" width="8.140625" style="4" customWidth="1"/>
    <col min="4613" max="4613" width="8.5703125" style="4" customWidth="1"/>
    <col min="4614" max="4614" width="17" style="4" bestFit="1" customWidth="1"/>
    <col min="4615" max="4615" width="16.7109375" style="4" bestFit="1" customWidth="1"/>
    <col min="4616" max="4616" width="18" style="4" bestFit="1" customWidth="1"/>
    <col min="4617" max="4617" width="17.7109375" style="4" bestFit="1" customWidth="1"/>
    <col min="4618" max="4618" width="15.7109375" style="4" customWidth="1"/>
    <col min="4619" max="4619" width="16.28515625" style="4" customWidth="1"/>
    <col min="4620" max="4620" width="15.140625" style="4" customWidth="1"/>
    <col min="4621" max="4621" width="14.28515625" style="4" customWidth="1"/>
    <col min="4622" max="4622" width="14.5703125" style="4" bestFit="1" customWidth="1"/>
    <col min="4623" max="4864" width="11.42578125" style="4"/>
    <col min="4865" max="4865" width="4.7109375" style="4" customWidth="1"/>
    <col min="4866" max="4866" width="31.42578125" style="4" customWidth="1"/>
    <col min="4867" max="4867" width="14" style="4" customWidth="1"/>
    <col min="4868" max="4868" width="8.140625" style="4" customWidth="1"/>
    <col min="4869" max="4869" width="8.5703125" style="4" customWidth="1"/>
    <col min="4870" max="4870" width="17" style="4" bestFit="1" customWidth="1"/>
    <col min="4871" max="4871" width="16.7109375" style="4" bestFit="1" customWidth="1"/>
    <col min="4872" max="4872" width="18" style="4" bestFit="1" customWidth="1"/>
    <col min="4873" max="4873" width="17.7109375" style="4" bestFit="1" customWidth="1"/>
    <col min="4874" max="4874" width="15.7109375" style="4" customWidth="1"/>
    <col min="4875" max="4875" width="16.28515625" style="4" customWidth="1"/>
    <col min="4876" max="4876" width="15.140625" style="4" customWidth="1"/>
    <col min="4877" max="4877" width="14.28515625" style="4" customWidth="1"/>
    <col min="4878" max="4878" width="14.5703125" style="4" bestFit="1" customWidth="1"/>
    <col min="4879" max="5120" width="11.42578125" style="4"/>
    <col min="5121" max="5121" width="4.7109375" style="4" customWidth="1"/>
    <col min="5122" max="5122" width="31.42578125" style="4" customWidth="1"/>
    <col min="5123" max="5123" width="14" style="4" customWidth="1"/>
    <col min="5124" max="5124" width="8.140625" style="4" customWidth="1"/>
    <col min="5125" max="5125" width="8.5703125" style="4" customWidth="1"/>
    <col min="5126" max="5126" width="17" style="4" bestFit="1" customWidth="1"/>
    <col min="5127" max="5127" width="16.7109375" style="4" bestFit="1" customWidth="1"/>
    <col min="5128" max="5128" width="18" style="4" bestFit="1" customWidth="1"/>
    <col min="5129" max="5129" width="17.7109375" style="4" bestFit="1" customWidth="1"/>
    <col min="5130" max="5130" width="15.7109375" style="4" customWidth="1"/>
    <col min="5131" max="5131" width="16.28515625" style="4" customWidth="1"/>
    <col min="5132" max="5132" width="15.140625" style="4" customWidth="1"/>
    <col min="5133" max="5133" width="14.28515625" style="4" customWidth="1"/>
    <col min="5134" max="5134" width="14.5703125" style="4" bestFit="1" customWidth="1"/>
    <col min="5135" max="5376" width="11.42578125" style="4"/>
    <col min="5377" max="5377" width="4.7109375" style="4" customWidth="1"/>
    <col min="5378" max="5378" width="31.42578125" style="4" customWidth="1"/>
    <col min="5379" max="5379" width="14" style="4" customWidth="1"/>
    <col min="5380" max="5380" width="8.140625" style="4" customWidth="1"/>
    <col min="5381" max="5381" width="8.5703125" style="4" customWidth="1"/>
    <col min="5382" max="5382" width="17" style="4" bestFit="1" customWidth="1"/>
    <col min="5383" max="5383" width="16.7109375" style="4" bestFit="1" customWidth="1"/>
    <col min="5384" max="5384" width="18" style="4" bestFit="1" customWidth="1"/>
    <col min="5385" max="5385" width="17.7109375" style="4" bestFit="1" customWidth="1"/>
    <col min="5386" max="5386" width="15.7109375" style="4" customWidth="1"/>
    <col min="5387" max="5387" width="16.28515625" style="4" customWidth="1"/>
    <col min="5388" max="5388" width="15.140625" style="4" customWidth="1"/>
    <col min="5389" max="5389" width="14.28515625" style="4" customWidth="1"/>
    <col min="5390" max="5390" width="14.5703125" style="4" bestFit="1" customWidth="1"/>
    <col min="5391" max="5632" width="11.42578125" style="4"/>
    <col min="5633" max="5633" width="4.7109375" style="4" customWidth="1"/>
    <col min="5634" max="5634" width="31.42578125" style="4" customWidth="1"/>
    <col min="5635" max="5635" width="14" style="4" customWidth="1"/>
    <col min="5636" max="5636" width="8.140625" style="4" customWidth="1"/>
    <col min="5637" max="5637" width="8.5703125" style="4" customWidth="1"/>
    <col min="5638" max="5638" width="17" style="4" bestFit="1" customWidth="1"/>
    <col min="5639" max="5639" width="16.7109375" style="4" bestFit="1" customWidth="1"/>
    <col min="5640" max="5640" width="18" style="4" bestFit="1" customWidth="1"/>
    <col min="5641" max="5641" width="17.7109375" style="4" bestFit="1" customWidth="1"/>
    <col min="5642" max="5642" width="15.7109375" style="4" customWidth="1"/>
    <col min="5643" max="5643" width="16.28515625" style="4" customWidth="1"/>
    <col min="5644" max="5644" width="15.140625" style="4" customWidth="1"/>
    <col min="5645" max="5645" width="14.28515625" style="4" customWidth="1"/>
    <col min="5646" max="5646" width="14.5703125" style="4" bestFit="1" customWidth="1"/>
    <col min="5647" max="5888" width="11.42578125" style="4"/>
    <col min="5889" max="5889" width="4.7109375" style="4" customWidth="1"/>
    <col min="5890" max="5890" width="31.42578125" style="4" customWidth="1"/>
    <col min="5891" max="5891" width="14" style="4" customWidth="1"/>
    <col min="5892" max="5892" width="8.140625" style="4" customWidth="1"/>
    <col min="5893" max="5893" width="8.5703125" style="4" customWidth="1"/>
    <col min="5894" max="5894" width="17" style="4" bestFit="1" customWidth="1"/>
    <col min="5895" max="5895" width="16.7109375" style="4" bestFit="1" customWidth="1"/>
    <col min="5896" max="5896" width="18" style="4" bestFit="1" customWidth="1"/>
    <col min="5897" max="5897" width="17.7109375" style="4" bestFit="1" customWidth="1"/>
    <col min="5898" max="5898" width="15.7109375" style="4" customWidth="1"/>
    <col min="5899" max="5899" width="16.28515625" style="4" customWidth="1"/>
    <col min="5900" max="5900" width="15.140625" style="4" customWidth="1"/>
    <col min="5901" max="5901" width="14.28515625" style="4" customWidth="1"/>
    <col min="5902" max="5902" width="14.5703125" style="4" bestFit="1" customWidth="1"/>
    <col min="5903" max="6144" width="11.42578125" style="4"/>
    <col min="6145" max="6145" width="4.7109375" style="4" customWidth="1"/>
    <col min="6146" max="6146" width="31.42578125" style="4" customWidth="1"/>
    <col min="6147" max="6147" width="14" style="4" customWidth="1"/>
    <col min="6148" max="6148" width="8.140625" style="4" customWidth="1"/>
    <col min="6149" max="6149" width="8.5703125" style="4" customWidth="1"/>
    <col min="6150" max="6150" width="17" style="4" bestFit="1" customWidth="1"/>
    <col min="6151" max="6151" width="16.7109375" style="4" bestFit="1" customWidth="1"/>
    <col min="6152" max="6152" width="18" style="4" bestFit="1" customWidth="1"/>
    <col min="6153" max="6153" width="17.7109375" style="4" bestFit="1" customWidth="1"/>
    <col min="6154" max="6154" width="15.7109375" style="4" customWidth="1"/>
    <col min="6155" max="6155" width="16.28515625" style="4" customWidth="1"/>
    <col min="6156" max="6156" width="15.140625" style="4" customWidth="1"/>
    <col min="6157" max="6157" width="14.28515625" style="4" customWidth="1"/>
    <col min="6158" max="6158" width="14.5703125" style="4" bestFit="1" customWidth="1"/>
    <col min="6159" max="6400" width="11.42578125" style="4"/>
    <col min="6401" max="6401" width="4.7109375" style="4" customWidth="1"/>
    <col min="6402" max="6402" width="31.42578125" style="4" customWidth="1"/>
    <col min="6403" max="6403" width="14" style="4" customWidth="1"/>
    <col min="6404" max="6404" width="8.140625" style="4" customWidth="1"/>
    <col min="6405" max="6405" width="8.5703125" style="4" customWidth="1"/>
    <col min="6406" max="6406" width="17" style="4" bestFit="1" customWidth="1"/>
    <col min="6407" max="6407" width="16.7109375" style="4" bestFit="1" customWidth="1"/>
    <col min="6408" max="6408" width="18" style="4" bestFit="1" customWidth="1"/>
    <col min="6409" max="6409" width="17.7109375" style="4" bestFit="1" customWidth="1"/>
    <col min="6410" max="6410" width="15.7109375" style="4" customWidth="1"/>
    <col min="6411" max="6411" width="16.28515625" style="4" customWidth="1"/>
    <col min="6412" max="6412" width="15.140625" style="4" customWidth="1"/>
    <col min="6413" max="6413" width="14.28515625" style="4" customWidth="1"/>
    <col min="6414" max="6414" width="14.5703125" style="4" bestFit="1" customWidth="1"/>
    <col min="6415" max="6656" width="11.42578125" style="4"/>
    <col min="6657" max="6657" width="4.7109375" style="4" customWidth="1"/>
    <col min="6658" max="6658" width="31.42578125" style="4" customWidth="1"/>
    <col min="6659" max="6659" width="14" style="4" customWidth="1"/>
    <col min="6660" max="6660" width="8.140625" style="4" customWidth="1"/>
    <col min="6661" max="6661" width="8.5703125" style="4" customWidth="1"/>
    <col min="6662" max="6662" width="17" style="4" bestFit="1" customWidth="1"/>
    <col min="6663" max="6663" width="16.7109375" style="4" bestFit="1" customWidth="1"/>
    <col min="6664" max="6664" width="18" style="4" bestFit="1" customWidth="1"/>
    <col min="6665" max="6665" width="17.7109375" style="4" bestFit="1" customWidth="1"/>
    <col min="6666" max="6666" width="15.7109375" style="4" customWidth="1"/>
    <col min="6667" max="6667" width="16.28515625" style="4" customWidth="1"/>
    <col min="6668" max="6668" width="15.140625" style="4" customWidth="1"/>
    <col min="6669" max="6669" width="14.28515625" style="4" customWidth="1"/>
    <col min="6670" max="6670" width="14.5703125" style="4" bestFit="1" customWidth="1"/>
    <col min="6671" max="6912" width="11.42578125" style="4"/>
    <col min="6913" max="6913" width="4.7109375" style="4" customWidth="1"/>
    <col min="6914" max="6914" width="31.42578125" style="4" customWidth="1"/>
    <col min="6915" max="6915" width="14" style="4" customWidth="1"/>
    <col min="6916" max="6916" width="8.140625" style="4" customWidth="1"/>
    <col min="6917" max="6917" width="8.5703125" style="4" customWidth="1"/>
    <col min="6918" max="6918" width="17" style="4" bestFit="1" customWidth="1"/>
    <col min="6919" max="6919" width="16.7109375" style="4" bestFit="1" customWidth="1"/>
    <col min="6920" max="6920" width="18" style="4" bestFit="1" customWidth="1"/>
    <col min="6921" max="6921" width="17.7109375" style="4" bestFit="1" customWidth="1"/>
    <col min="6922" max="6922" width="15.7109375" style="4" customWidth="1"/>
    <col min="6923" max="6923" width="16.28515625" style="4" customWidth="1"/>
    <col min="6924" max="6924" width="15.140625" style="4" customWidth="1"/>
    <col min="6925" max="6925" width="14.28515625" style="4" customWidth="1"/>
    <col min="6926" max="6926" width="14.5703125" style="4" bestFit="1" customWidth="1"/>
    <col min="6927" max="7168" width="11.42578125" style="4"/>
    <col min="7169" max="7169" width="4.7109375" style="4" customWidth="1"/>
    <col min="7170" max="7170" width="31.42578125" style="4" customWidth="1"/>
    <col min="7171" max="7171" width="14" style="4" customWidth="1"/>
    <col min="7172" max="7172" width="8.140625" style="4" customWidth="1"/>
    <col min="7173" max="7173" width="8.5703125" style="4" customWidth="1"/>
    <col min="7174" max="7174" width="17" style="4" bestFit="1" customWidth="1"/>
    <col min="7175" max="7175" width="16.7109375" style="4" bestFit="1" customWidth="1"/>
    <col min="7176" max="7176" width="18" style="4" bestFit="1" customWidth="1"/>
    <col min="7177" max="7177" width="17.7109375" style="4" bestFit="1" customWidth="1"/>
    <col min="7178" max="7178" width="15.7109375" style="4" customWidth="1"/>
    <col min="7179" max="7179" width="16.28515625" style="4" customWidth="1"/>
    <col min="7180" max="7180" width="15.140625" style="4" customWidth="1"/>
    <col min="7181" max="7181" width="14.28515625" style="4" customWidth="1"/>
    <col min="7182" max="7182" width="14.5703125" style="4" bestFit="1" customWidth="1"/>
    <col min="7183" max="7424" width="11.42578125" style="4"/>
    <col min="7425" max="7425" width="4.7109375" style="4" customWidth="1"/>
    <col min="7426" max="7426" width="31.42578125" style="4" customWidth="1"/>
    <col min="7427" max="7427" width="14" style="4" customWidth="1"/>
    <col min="7428" max="7428" width="8.140625" style="4" customWidth="1"/>
    <col min="7429" max="7429" width="8.5703125" style="4" customWidth="1"/>
    <col min="7430" max="7430" width="17" style="4" bestFit="1" customWidth="1"/>
    <col min="7431" max="7431" width="16.7109375" style="4" bestFit="1" customWidth="1"/>
    <col min="7432" max="7432" width="18" style="4" bestFit="1" customWidth="1"/>
    <col min="7433" max="7433" width="17.7109375" style="4" bestFit="1" customWidth="1"/>
    <col min="7434" max="7434" width="15.7109375" style="4" customWidth="1"/>
    <col min="7435" max="7435" width="16.28515625" style="4" customWidth="1"/>
    <col min="7436" max="7436" width="15.140625" style="4" customWidth="1"/>
    <col min="7437" max="7437" width="14.28515625" style="4" customWidth="1"/>
    <col min="7438" max="7438" width="14.5703125" style="4" bestFit="1" customWidth="1"/>
    <col min="7439" max="7680" width="11.42578125" style="4"/>
    <col min="7681" max="7681" width="4.7109375" style="4" customWidth="1"/>
    <col min="7682" max="7682" width="31.42578125" style="4" customWidth="1"/>
    <col min="7683" max="7683" width="14" style="4" customWidth="1"/>
    <col min="7684" max="7684" width="8.140625" style="4" customWidth="1"/>
    <col min="7685" max="7685" width="8.5703125" style="4" customWidth="1"/>
    <col min="7686" max="7686" width="17" style="4" bestFit="1" customWidth="1"/>
    <col min="7687" max="7687" width="16.7109375" style="4" bestFit="1" customWidth="1"/>
    <col min="7688" max="7688" width="18" style="4" bestFit="1" customWidth="1"/>
    <col min="7689" max="7689" width="17.7109375" style="4" bestFit="1" customWidth="1"/>
    <col min="7690" max="7690" width="15.7109375" style="4" customWidth="1"/>
    <col min="7691" max="7691" width="16.28515625" style="4" customWidth="1"/>
    <col min="7692" max="7692" width="15.140625" style="4" customWidth="1"/>
    <col min="7693" max="7693" width="14.28515625" style="4" customWidth="1"/>
    <col min="7694" max="7694" width="14.5703125" style="4" bestFit="1" customWidth="1"/>
    <col min="7695" max="7936" width="11.42578125" style="4"/>
    <col min="7937" max="7937" width="4.7109375" style="4" customWidth="1"/>
    <col min="7938" max="7938" width="31.42578125" style="4" customWidth="1"/>
    <col min="7939" max="7939" width="14" style="4" customWidth="1"/>
    <col min="7940" max="7940" width="8.140625" style="4" customWidth="1"/>
    <col min="7941" max="7941" width="8.5703125" style="4" customWidth="1"/>
    <col min="7942" max="7942" width="17" style="4" bestFit="1" customWidth="1"/>
    <col min="7943" max="7943" width="16.7109375" style="4" bestFit="1" customWidth="1"/>
    <col min="7944" max="7944" width="18" style="4" bestFit="1" customWidth="1"/>
    <col min="7945" max="7945" width="17.7109375" style="4" bestFit="1" customWidth="1"/>
    <col min="7946" max="7946" width="15.7109375" style="4" customWidth="1"/>
    <col min="7947" max="7947" width="16.28515625" style="4" customWidth="1"/>
    <col min="7948" max="7948" width="15.140625" style="4" customWidth="1"/>
    <col min="7949" max="7949" width="14.28515625" style="4" customWidth="1"/>
    <col min="7950" max="7950" width="14.5703125" style="4" bestFit="1" customWidth="1"/>
    <col min="7951" max="8192" width="11.42578125" style="4"/>
    <col min="8193" max="8193" width="4.7109375" style="4" customWidth="1"/>
    <col min="8194" max="8194" width="31.42578125" style="4" customWidth="1"/>
    <col min="8195" max="8195" width="14" style="4" customWidth="1"/>
    <col min="8196" max="8196" width="8.140625" style="4" customWidth="1"/>
    <col min="8197" max="8197" width="8.5703125" style="4" customWidth="1"/>
    <col min="8198" max="8198" width="17" style="4" bestFit="1" customWidth="1"/>
    <col min="8199" max="8199" width="16.7109375" style="4" bestFit="1" customWidth="1"/>
    <col min="8200" max="8200" width="18" style="4" bestFit="1" customWidth="1"/>
    <col min="8201" max="8201" width="17.7109375" style="4" bestFit="1" customWidth="1"/>
    <col min="8202" max="8202" width="15.7109375" style="4" customWidth="1"/>
    <col min="8203" max="8203" width="16.28515625" style="4" customWidth="1"/>
    <col min="8204" max="8204" width="15.140625" style="4" customWidth="1"/>
    <col min="8205" max="8205" width="14.28515625" style="4" customWidth="1"/>
    <col min="8206" max="8206" width="14.5703125" style="4" bestFit="1" customWidth="1"/>
    <col min="8207" max="8448" width="11.42578125" style="4"/>
    <col min="8449" max="8449" width="4.7109375" style="4" customWidth="1"/>
    <col min="8450" max="8450" width="31.42578125" style="4" customWidth="1"/>
    <col min="8451" max="8451" width="14" style="4" customWidth="1"/>
    <col min="8452" max="8452" width="8.140625" style="4" customWidth="1"/>
    <col min="8453" max="8453" width="8.5703125" style="4" customWidth="1"/>
    <col min="8454" max="8454" width="17" style="4" bestFit="1" customWidth="1"/>
    <col min="8455" max="8455" width="16.7109375" style="4" bestFit="1" customWidth="1"/>
    <col min="8456" max="8456" width="18" style="4" bestFit="1" customWidth="1"/>
    <col min="8457" max="8457" width="17.7109375" style="4" bestFit="1" customWidth="1"/>
    <col min="8458" max="8458" width="15.7109375" style="4" customWidth="1"/>
    <col min="8459" max="8459" width="16.28515625" style="4" customWidth="1"/>
    <col min="8460" max="8460" width="15.140625" style="4" customWidth="1"/>
    <col min="8461" max="8461" width="14.28515625" style="4" customWidth="1"/>
    <col min="8462" max="8462" width="14.5703125" style="4" bestFit="1" customWidth="1"/>
    <col min="8463" max="8704" width="11.42578125" style="4"/>
    <col min="8705" max="8705" width="4.7109375" style="4" customWidth="1"/>
    <col min="8706" max="8706" width="31.42578125" style="4" customWidth="1"/>
    <col min="8707" max="8707" width="14" style="4" customWidth="1"/>
    <col min="8708" max="8708" width="8.140625" style="4" customWidth="1"/>
    <col min="8709" max="8709" width="8.5703125" style="4" customWidth="1"/>
    <col min="8710" max="8710" width="17" style="4" bestFit="1" customWidth="1"/>
    <col min="8711" max="8711" width="16.7109375" style="4" bestFit="1" customWidth="1"/>
    <col min="8712" max="8712" width="18" style="4" bestFit="1" customWidth="1"/>
    <col min="8713" max="8713" width="17.7109375" style="4" bestFit="1" customWidth="1"/>
    <col min="8714" max="8714" width="15.7109375" style="4" customWidth="1"/>
    <col min="8715" max="8715" width="16.28515625" style="4" customWidth="1"/>
    <col min="8716" max="8716" width="15.140625" style="4" customWidth="1"/>
    <col min="8717" max="8717" width="14.28515625" style="4" customWidth="1"/>
    <col min="8718" max="8718" width="14.5703125" style="4" bestFit="1" customWidth="1"/>
    <col min="8719" max="8960" width="11.42578125" style="4"/>
    <col min="8961" max="8961" width="4.7109375" style="4" customWidth="1"/>
    <col min="8962" max="8962" width="31.42578125" style="4" customWidth="1"/>
    <col min="8963" max="8963" width="14" style="4" customWidth="1"/>
    <col min="8964" max="8964" width="8.140625" style="4" customWidth="1"/>
    <col min="8965" max="8965" width="8.5703125" style="4" customWidth="1"/>
    <col min="8966" max="8966" width="17" style="4" bestFit="1" customWidth="1"/>
    <col min="8967" max="8967" width="16.7109375" style="4" bestFit="1" customWidth="1"/>
    <col min="8968" max="8968" width="18" style="4" bestFit="1" customWidth="1"/>
    <col min="8969" max="8969" width="17.7109375" style="4" bestFit="1" customWidth="1"/>
    <col min="8970" max="8970" width="15.7109375" style="4" customWidth="1"/>
    <col min="8971" max="8971" width="16.28515625" style="4" customWidth="1"/>
    <col min="8972" max="8972" width="15.140625" style="4" customWidth="1"/>
    <col min="8973" max="8973" width="14.28515625" style="4" customWidth="1"/>
    <col min="8974" max="8974" width="14.5703125" style="4" bestFit="1" customWidth="1"/>
    <col min="8975" max="9216" width="11.42578125" style="4"/>
    <col min="9217" max="9217" width="4.7109375" style="4" customWidth="1"/>
    <col min="9218" max="9218" width="31.42578125" style="4" customWidth="1"/>
    <col min="9219" max="9219" width="14" style="4" customWidth="1"/>
    <col min="9220" max="9220" width="8.140625" style="4" customWidth="1"/>
    <col min="9221" max="9221" width="8.5703125" style="4" customWidth="1"/>
    <col min="9222" max="9222" width="17" style="4" bestFit="1" customWidth="1"/>
    <col min="9223" max="9223" width="16.7109375" style="4" bestFit="1" customWidth="1"/>
    <col min="9224" max="9224" width="18" style="4" bestFit="1" customWidth="1"/>
    <col min="9225" max="9225" width="17.7109375" style="4" bestFit="1" customWidth="1"/>
    <col min="9226" max="9226" width="15.7109375" style="4" customWidth="1"/>
    <col min="9227" max="9227" width="16.28515625" style="4" customWidth="1"/>
    <col min="9228" max="9228" width="15.140625" style="4" customWidth="1"/>
    <col min="9229" max="9229" width="14.28515625" style="4" customWidth="1"/>
    <col min="9230" max="9230" width="14.5703125" style="4" bestFit="1" customWidth="1"/>
    <col min="9231" max="9472" width="11.42578125" style="4"/>
    <col min="9473" max="9473" width="4.7109375" style="4" customWidth="1"/>
    <col min="9474" max="9474" width="31.42578125" style="4" customWidth="1"/>
    <col min="9475" max="9475" width="14" style="4" customWidth="1"/>
    <col min="9476" max="9476" width="8.140625" style="4" customWidth="1"/>
    <col min="9477" max="9477" width="8.5703125" style="4" customWidth="1"/>
    <col min="9478" max="9478" width="17" style="4" bestFit="1" customWidth="1"/>
    <col min="9479" max="9479" width="16.7109375" style="4" bestFit="1" customWidth="1"/>
    <col min="9480" max="9480" width="18" style="4" bestFit="1" customWidth="1"/>
    <col min="9481" max="9481" width="17.7109375" style="4" bestFit="1" customWidth="1"/>
    <col min="9482" max="9482" width="15.7109375" style="4" customWidth="1"/>
    <col min="9483" max="9483" width="16.28515625" style="4" customWidth="1"/>
    <col min="9484" max="9484" width="15.140625" style="4" customWidth="1"/>
    <col min="9485" max="9485" width="14.28515625" style="4" customWidth="1"/>
    <col min="9486" max="9486" width="14.5703125" style="4" bestFit="1" customWidth="1"/>
    <col min="9487" max="9728" width="11.42578125" style="4"/>
    <col min="9729" max="9729" width="4.7109375" style="4" customWidth="1"/>
    <col min="9730" max="9730" width="31.42578125" style="4" customWidth="1"/>
    <col min="9731" max="9731" width="14" style="4" customWidth="1"/>
    <col min="9732" max="9732" width="8.140625" style="4" customWidth="1"/>
    <col min="9733" max="9733" width="8.5703125" style="4" customWidth="1"/>
    <col min="9734" max="9734" width="17" style="4" bestFit="1" customWidth="1"/>
    <col min="9735" max="9735" width="16.7109375" style="4" bestFit="1" customWidth="1"/>
    <col min="9736" max="9736" width="18" style="4" bestFit="1" customWidth="1"/>
    <col min="9737" max="9737" width="17.7109375" style="4" bestFit="1" customWidth="1"/>
    <col min="9738" max="9738" width="15.7109375" style="4" customWidth="1"/>
    <col min="9739" max="9739" width="16.28515625" style="4" customWidth="1"/>
    <col min="9740" max="9740" width="15.140625" style="4" customWidth="1"/>
    <col min="9741" max="9741" width="14.28515625" style="4" customWidth="1"/>
    <col min="9742" max="9742" width="14.5703125" style="4" bestFit="1" customWidth="1"/>
    <col min="9743" max="9984" width="11.42578125" style="4"/>
    <col min="9985" max="9985" width="4.7109375" style="4" customWidth="1"/>
    <col min="9986" max="9986" width="31.42578125" style="4" customWidth="1"/>
    <col min="9987" max="9987" width="14" style="4" customWidth="1"/>
    <col min="9988" max="9988" width="8.140625" style="4" customWidth="1"/>
    <col min="9989" max="9989" width="8.5703125" style="4" customWidth="1"/>
    <col min="9990" max="9990" width="17" style="4" bestFit="1" customWidth="1"/>
    <col min="9991" max="9991" width="16.7109375" style="4" bestFit="1" customWidth="1"/>
    <col min="9992" max="9992" width="18" style="4" bestFit="1" customWidth="1"/>
    <col min="9993" max="9993" width="17.7109375" style="4" bestFit="1" customWidth="1"/>
    <col min="9994" max="9994" width="15.7109375" style="4" customWidth="1"/>
    <col min="9995" max="9995" width="16.28515625" style="4" customWidth="1"/>
    <col min="9996" max="9996" width="15.140625" style="4" customWidth="1"/>
    <col min="9997" max="9997" width="14.28515625" style="4" customWidth="1"/>
    <col min="9998" max="9998" width="14.5703125" style="4" bestFit="1" customWidth="1"/>
    <col min="9999" max="10240" width="11.42578125" style="4"/>
    <col min="10241" max="10241" width="4.7109375" style="4" customWidth="1"/>
    <col min="10242" max="10242" width="31.42578125" style="4" customWidth="1"/>
    <col min="10243" max="10243" width="14" style="4" customWidth="1"/>
    <col min="10244" max="10244" width="8.140625" style="4" customWidth="1"/>
    <col min="10245" max="10245" width="8.5703125" style="4" customWidth="1"/>
    <col min="10246" max="10246" width="17" style="4" bestFit="1" customWidth="1"/>
    <col min="10247" max="10247" width="16.7109375" style="4" bestFit="1" customWidth="1"/>
    <col min="10248" max="10248" width="18" style="4" bestFit="1" customWidth="1"/>
    <col min="10249" max="10249" width="17.7109375" style="4" bestFit="1" customWidth="1"/>
    <col min="10250" max="10250" width="15.7109375" style="4" customWidth="1"/>
    <col min="10251" max="10251" width="16.28515625" style="4" customWidth="1"/>
    <col min="10252" max="10252" width="15.140625" style="4" customWidth="1"/>
    <col min="10253" max="10253" width="14.28515625" style="4" customWidth="1"/>
    <col min="10254" max="10254" width="14.5703125" style="4" bestFit="1" customWidth="1"/>
    <col min="10255" max="10496" width="11.42578125" style="4"/>
    <col min="10497" max="10497" width="4.7109375" style="4" customWidth="1"/>
    <col min="10498" max="10498" width="31.42578125" style="4" customWidth="1"/>
    <col min="10499" max="10499" width="14" style="4" customWidth="1"/>
    <col min="10500" max="10500" width="8.140625" style="4" customWidth="1"/>
    <col min="10501" max="10501" width="8.5703125" style="4" customWidth="1"/>
    <col min="10502" max="10502" width="17" style="4" bestFit="1" customWidth="1"/>
    <col min="10503" max="10503" width="16.7109375" style="4" bestFit="1" customWidth="1"/>
    <col min="10504" max="10504" width="18" style="4" bestFit="1" customWidth="1"/>
    <col min="10505" max="10505" width="17.7109375" style="4" bestFit="1" customWidth="1"/>
    <col min="10506" max="10506" width="15.7109375" style="4" customWidth="1"/>
    <col min="10507" max="10507" width="16.28515625" style="4" customWidth="1"/>
    <col min="10508" max="10508" width="15.140625" style="4" customWidth="1"/>
    <col min="10509" max="10509" width="14.28515625" style="4" customWidth="1"/>
    <col min="10510" max="10510" width="14.5703125" style="4" bestFit="1" customWidth="1"/>
    <col min="10511" max="10752" width="11.42578125" style="4"/>
    <col min="10753" max="10753" width="4.7109375" style="4" customWidth="1"/>
    <col min="10754" max="10754" width="31.42578125" style="4" customWidth="1"/>
    <col min="10755" max="10755" width="14" style="4" customWidth="1"/>
    <col min="10756" max="10756" width="8.140625" style="4" customWidth="1"/>
    <col min="10757" max="10757" width="8.5703125" style="4" customWidth="1"/>
    <col min="10758" max="10758" width="17" style="4" bestFit="1" customWidth="1"/>
    <col min="10759" max="10759" width="16.7109375" style="4" bestFit="1" customWidth="1"/>
    <col min="10760" max="10760" width="18" style="4" bestFit="1" customWidth="1"/>
    <col min="10761" max="10761" width="17.7109375" style="4" bestFit="1" customWidth="1"/>
    <col min="10762" max="10762" width="15.7109375" style="4" customWidth="1"/>
    <col min="10763" max="10763" width="16.28515625" style="4" customWidth="1"/>
    <col min="10764" max="10764" width="15.140625" style="4" customWidth="1"/>
    <col min="10765" max="10765" width="14.28515625" style="4" customWidth="1"/>
    <col min="10766" max="10766" width="14.5703125" style="4" bestFit="1" customWidth="1"/>
    <col min="10767" max="11008" width="11.42578125" style="4"/>
    <col min="11009" max="11009" width="4.7109375" style="4" customWidth="1"/>
    <col min="11010" max="11010" width="31.42578125" style="4" customWidth="1"/>
    <col min="11011" max="11011" width="14" style="4" customWidth="1"/>
    <col min="11012" max="11012" width="8.140625" style="4" customWidth="1"/>
    <col min="11013" max="11013" width="8.5703125" style="4" customWidth="1"/>
    <col min="11014" max="11014" width="17" style="4" bestFit="1" customWidth="1"/>
    <col min="11015" max="11015" width="16.7109375" style="4" bestFit="1" customWidth="1"/>
    <col min="11016" max="11016" width="18" style="4" bestFit="1" customWidth="1"/>
    <col min="11017" max="11017" width="17.7109375" style="4" bestFit="1" customWidth="1"/>
    <col min="11018" max="11018" width="15.7109375" style="4" customWidth="1"/>
    <col min="11019" max="11019" width="16.28515625" style="4" customWidth="1"/>
    <col min="11020" max="11020" width="15.140625" style="4" customWidth="1"/>
    <col min="11021" max="11021" width="14.28515625" style="4" customWidth="1"/>
    <col min="11022" max="11022" width="14.5703125" style="4" bestFit="1" customWidth="1"/>
    <col min="11023" max="11264" width="11.42578125" style="4"/>
    <col min="11265" max="11265" width="4.7109375" style="4" customWidth="1"/>
    <col min="11266" max="11266" width="31.42578125" style="4" customWidth="1"/>
    <col min="11267" max="11267" width="14" style="4" customWidth="1"/>
    <col min="11268" max="11268" width="8.140625" style="4" customWidth="1"/>
    <col min="11269" max="11269" width="8.5703125" style="4" customWidth="1"/>
    <col min="11270" max="11270" width="17" style="4" bestFit="1" customWidth="1"/>
    <col min="11271" max="11271" width="16.7109375" style="4" bestFit="1" customWidth="1"/>
    <col min="11272" max="11272" width="18" style="4" bestFit="1" customWidth="1"/>
    <col min="11273" max="11273" width="17.7109375" style="4" bestFit="1" customWidth="1"/>
    <col min="11274" max="11274" width="15.7109375" style="4" customWidth="1"/>
    <col min="11275" max="11275" width="16.28515625" style="4" customWidth="1"/>
    <col min="11276" max="11276" width="15.140625" style="4" customWidth="1"/>
    <col min="11277" max="11277" width="14.28515625" style="4" customWidth="1"/>
    <col min="11278" max="11278" width="14.5703125" style="4" bestFit="1" customWidth="1"/>
    <col min="11279" max="11520" width="11.42578125" style="4"/>
    <col min="11521" max="11521" width="4.7109375" style="4" customWidth="1"/>
    <col min="11522" max="11522" width="31.42578125" style="4" customWidth="1"/>
    <col min="11523" max="11523" width="14" style="4" customWidth="1"/>
    <col min="11524" max="11524" width="8.140625" style="4" customWidth="1"/>
    <col min="11525" max="11525" width="8.5703125" style="4" customWidth="1"/>
    <col min="11526" max="11526" width="17" style="4" bestFit="1" customWidth="1"/>
    <col min="11527" max="11527" width="16.7109375" style="4" bestFit="1" customWidth="1"/>
    <col min="11528" max="11528" width="18" style="4" bestFit="1" customWidth="1"/>
    <col min="11529" max="11529" width="17.7109375" style="4" bestFit="1" customWidth="1"/>
    <col min="11530" max="11530" width="15.7109375" style="4" customWidth="1"/>
    <col min="11531" max="11531" width="16.28515625" style="4" customWidth="1"/>
    <col min="11532" max="11532" width="15.140625" style="4" customWidth="1"/>
    <col min="11533" max="11533" width="14.28515625" style="4" customWidth="1"/>
    <col min="11534" max="11534" width="14.5703125" style="4" bestFit="1" customWidth="1"/>
    <col min="11535" max="11776" width="11.42578125" style="4"/>
    <col min="11777" max="11777" width="4.7109375" style="4" customWidth="1"/>
    <col min="11778" max="11778" width="31.42578125" style="4" customWidth="1"/>
    <col min="11779" max="11779" width="14" style="4" customWidth="1"/>
    <col min="11780" max="11780" width="8.140625" style="4" customWidth="1"/>
    <col min="11781" max="11781" width="8.5703125" style="4" customWidth="1"/>
    <col min="11782" max="11782" width="17" style="4" bestFit="1" customWidth="1"/>
    <col min="11783" max="11783" width="16.7109375" style="4" bestFit="1" customWidth="1"/>
    <col min="11784" max="11784" width="18" style="4" bestFit="1" customWidth="1"/>
    <col min="11785" max="11785" width="17.7109375" style="4" bestFit="1" customWidth="1"/>
    <col min="11786" max="11786" width="15.7109375" style="4" customWidth="1"/>
    <col min="11787" max="11787" width="16.28515625" style="4" customWidth="1"/>
    <col min="11788" max="11788" width="15.140625" style="4" customWidth="1"/>
    <col min="11789" max="11789" width="14.28515625" style="4" customWidth="1"/>
    <col min="11790" max="11790" width="14.5703125" style="4" bestFit="1" customWidth="1"/>
    <col min="11791" max="12032" width="11.42578125" style="4"/>
    <col min="12033" max="12033" width="4.7109375" style="4" customWidth="1"/>
    <col min="12034" max="12034" width="31.42578125" style="4" customWidth="1"/>
    <col min="12035" max="12035" width="14" style="4" customWidth="1"/>
    <col min="12036" max="12036" width="8.140625" style="4" customWidth="1"/>
    <col min="12037" max="12037" width="8.5703125" style="4" customWidth="1"/>
    <col min="12038" max="12038" width="17" style="4" bestFit="1" customWidth="1"/>
    <col min="12039" max="12039" width="16.7109375" style="4" bestFit="1" customWidth="1"/>
    <col min="12040" max="12040" width="18" style="4" bestFit="1" customWidth="1"/>
    <col min="12041" max="12041" width="17.7109375" style="4" bestFit="1" customWidth="1"/>
    <col min="12042" max="12042" width="15.7109375" style="4" customWidth="1"/>
    <col min="12043" max="12043" width="16.28515625" style="4" customWidth="1"/>
    <col min="12044" max="12044" width="15.140625" style="4" customWidth="1"/>
    <col min="12045" max="12045" width="14.28515625" style="4" customWidth="1"/>
    <col min="12046" max="12046" width="14.5703125" style="4" bestFit="1" customWidth="1"/>
    <col min="12047" max="12288" width="11.42578125" style="4"/>
    <col min="12289" max="12289" width="4.7109375" style="4" customWidth="1"/>
    <col min="12290" max="12290" width="31.42578125" style="4" customWidth="1"/>
    <col min="12291" max="12291" width="14" style="4" customWidth="1"/>
    <col min="12292" max="12292" width="8.140625" style="4" customWidth="1"/>
    <col min="12293" max="12293" width="8.5703125" style="4" customWidth="1"/>
    <col min="12294" max="12294" width="17" style="4" bestFit="1" customWidth="1"/>
    <col min="12295" max="12295" width="16.7109375" style="4" bestFit="1" customWidth="1"/>
    <col min="12296" max="12296" width="18" style="4" bestFit="1" customWidth="1"/>
    <col min="12297" max="12297" width="17.7109375" style="4" bestFit="1" customWidth="1"/>
    <col min="12298" max="12298" width="15.7109375" style="4" customWidth="1"/>
    <col min="12299" max="12299" width="16.28515625" style="4" customWidth="1"/>
    <col min="12300" max="12300" width="15.140625" style="4" customWidth="1"/>
    <col min="12301" max="12301" width="14.28515625" style="4" customWidth="1"/>
    <col min="12302" max="12302" width="14.5703125" style="4" bestFit="1" customWidth="1"/>
    <col min="12303" max="12544" width="11.42578125" style="4"/>
    <col min="12545" max="12545" width="4.7109375" style="4" customWidth="1"/>
    <col min="12546" max="12546" width="31.42578125" style="4" customWidth="1"/>
    <col min="12547" max="12547" width="14" style="4" customWidth="1"/>
    <col min="12548" max="12548" width="8.140625" style="4" customWidth="1"/>
    <col min="12549" max="12549" width="8.5703125" style="4" customWidth="1"/>
    <col min="12550" max="12550" width="17" style="4" bestFit="1" customWidth="1"/>
    <col min="12551" max="12551" width="16.7109375" style="4" bestFit="1" customWidth="1"/>
    <col min="12552" max="12552" width="18" style="4" bestFit="1" customWidth="1"/>
    <col min="12553" max="12553" width="17.7109375" style="4" bestFit="1" customWidth="1"/>
    <col min="12554" max="12554" width="15.7109375" style="4" customWidth="1"/>
    <col min="12555" max="12555" width="16.28515625" style="4" customWidth="1"/>
    <col min="12556" max="12556" width="15.140625" style="4" customWidth="1"/>
    <col min="12557" max="12557" width="14.28515625" style="4" customWidth="1"/>
    <col min="12558" max="12558" width="14.5703125" style="4" bestFit="1" customWidth="1"/>
    <col min="12559" max="12800" width="11.42578125" style="4"/>
    <col min="12801" max="12801" width="4.7109375" style="4" customWidth="1"/>
    <col min="12802" max="12802" width="31.42578125" style="4" customWidth="1"/>
    <col min="12803" max="12803" width="14" style="4" customWidth="1"/>
    <col min="12804" max="12804" width="8.140625" style="4" customWidth="1"/>
    <col min="12805" max="12805" width="8.5703125" style="4" customWidth="1"/>
    <col min="12806" max="12806" width="17" style="4" bestFit="1" customWidth="1"/>
    <col min="12807" max="12807" width="16.7109375" style="4" bestFit="1" customWidth="1"/>
    <col min="12808" max="12808" width="18" style="4" bestFit="1" customWidth="1"/>
    <col min="12809" max="12809" width="17.7109375" style="4" bestFit="1" customWidth="1"/>
    <col min="12810" max="12810" width="15.7109375" style="4" customWidth="1"/>
    <col min="12811" max="12811" width="16.28515625" style="4" customWidth="1"/>
    <col min="12812" max="12812" width="15.140625" style="4" customWidth="1"/>
    <col min="12813" max="12813" width="14.28515625" style="4" customWidth="1"/>
    <col min="12814" max="12814" width="14.5703125" style="4" bestFit="1" customWidth="1"/>
    <col min="12815" max="13056" width="11.42578125" style="4"/>
    <col min="13057" max="13057" width="4.7109375" style="4" customWidth="1"/>
    <col min="13058" max="13058" width="31.42578125" style="4" customWidth="1"/>
    <col min="13059" max="13059" width="14" style="4" customWidth="1"/>
    <col min="13060" max="13060" width="8.140625" style="4" customWidth="1"/>
    <col min="13061" max="13061" width="8.5703125" style="4" customWidth="1"/>
    <col min="13062" max="13062" width="17" style="4" bestFit="1" customWidth="1"/>
    <col min="13063" max="13063" width="16.7109375" style="4" bestFit="1" customWidth="1"/>
    <col min="13064" max="13064" width="18" style="4" bestFit="1" customWidth="1"/>
    <col min="13065" max="13065" width="17.7109375" style="4" bestFit="1" customWidth="1"/>
    <col min="13066" max="13066" width="15.7109375" style="4" customWidth="1"/>
    <col min="13067" max="13067" width="16.28515625" style="4" customWidth="1"/>
    <col min="13068" max="13068" width="15.140625" style="4" customWidth="1"/>
    <col min="13069" max="13069" width="14.28515625" style="4" customWidth="1"/>
    <col min="13070" max="13070" width="14.5703125" style="4" bestFit="1" customWidth="1"/>
    <col min="13071" max="13312" width="11.42578125" style="4"/>
    <col min="13313" max="13313" width="4.7109375" style="4" customWidth="1"/>
    <col min="13314" max="13314" width="31.42578125" style="4" customWidth="1"/>
    <col min="13315" max="13315" width="14" style="4" customWidth="1"/>
    <col min="13316" max="13316" width="8.140625" style="4" customWidth="1"/>
    <col min="13317" max="13317" width="8.5703125" style="4" customWidth="1"/>
    <col min="13318" max="13318" width="17" style="4" bestFit="1" customWidth="1"/>
    <col min="13319" max="13319" width="16.7109375" style="4" bestFit="1" customWidth="1"/>
    <col min="13320" max="13320" width="18" style="4" bestFit="1" customWidth="1"/>
    <col min="13321" max="13321" width="17.7109375" style="4" bestFit="1" customWidth="1"/>
    <col min="13322" max="13322" width="15.7109375" style="4" customWidth="1"/>
    <col min="13323" max="13323" width="16.28515625" style="4" customWidth="1"/>
    <col min="13324" max="13324" width="15.140625" style="4" customWidth="1"/>
    <col min="13325" max="13325" width="14.28515625" style="4" customWidth="1"/>
    <col min="13326" max="13326" width="14.5703125" style="4" bestFit="1" customWidth="1"/>
    <col min="13327" max="13568" width="11.42578125" style="4"/>
    <col min="13569" max="13569" width="4.7109375" style="4" customWidth="1"/>
    <col min="13570" max="13570" width="31.42578125" style="4" customWidth="1"/>
    <col min="13571" max="13571" width="14" style="4" customWidth="1"/>
    <col min="13572" max="13572" width="8.140625" style="4" customWidth="1"/>
    <col min="13573" max="13573" width="8.5703125" style="4" customWidth="1"/>
    <col min="13574" max="13574" width="17" style="4" bestFit="1" customWidth="1"/>
    <col min="13575" max="13575" width="16.7109375" style="4" bestFit="1" customWidth="1"/>
    <col min="13576" max="13576" width="18" style="4" bestFit="1" customWidth="1"/>
    <col min="13577" max="13577" width="17.7109375" style="4" bestFit="1" customWidth="1"/>
    <col min="13578" max="13578" width="15.7109375" style="4" customWidth="1"/>
    <col min="13579" max="13579" width="16.28515625" style="4" customWidth="1"/>
    <col min="13580" max="13580" width="15.140625" style="4" customWidth="1"/>
    <col min="13581" max="13581" width="14.28515625" style="4" customWidth="1"/>
    <col min="13582" max="13582" width="14.5703125" style="4" bestFit="1" customWidth="1"/>
    <col min="13583" max="13824" width="11.42578125" style="4"/>
    <col min="13825" max="13825" width="4.7109375" style="4" customWidth="1"/>
    <col min="13826" max="13826" width="31.42578125" style="4" customWidth="1"/>
    <col min="13827" max="13827" width="14" style="4" customWidth="1"/>
    <col min="13828" max="13828" width="8.140625" style="4" customWidth="1"/>
    <col min="13829" max="13829" width="8.5703125" style="4" customWidth="1"/>
    <col min="13830" max="13830" width="17" style="4" bestFit="1" customWidth="1"/>
    <col min="13831" max="13831" width="16.7109375" style="4" bestFit="1" customWidth="1"/>
    <col min="13832" max="13832" width="18" style="4" bestFit="1" customWidth="1"/>
    <col min="13833" max="13833" width="17.7109375" style="4" bestFit="1" customWidth="1"/>
    <col min="13834" max="13834" width="15.7109375" style="4" customWidth="1"/>
    <col min="13835" max="13835" width="16.28515625" style="4" customWidth="1"/>
    <col min="13836" max="13836" width="15.140625" style="4" customWidth="1"/>
    <col min="13837" max="13837" width="14.28515625" style="4" customWidth="1"/>
    <col min="13838" max="13838" width="14.5703125" style="4" bestFit="1" customWidth="1"/>
    <col min="13839" max="14080" width="11.42578125" style="4"/>
    <col min="14081" max="14081" width="4.7109375" style="4" customWidth="1"/>
    <col min="14082" max="14082" width="31.42578125" style="4" customWidth="1"/>
    <col min="14083" max="14083" width="14" style="4" customWidth="1"/>
    <col min="14084" max="14084" width="8.140625" style="4" customWidth="1"/>
    <col min="14085" max="14085" width="8.5703125" style="4" customWidth="1"/>
    <col min="14086" max="14086" width="17" style="4" bestFit="1" customWidth="1"/>
    <col min="14087" max="14087" width="16.7109375" style="4" bestFit="1" customWidth="1"/>
    <col min="14088" max="14088" width="18" style="4" bestFit="1" customWidth="1"/>
    <col min="14089" max="14089" width="17.7109375" style="4" bestFit="1" customWidth="1"/>
    <col min="14090" max="14090" width="15.7109375" style="4" customWidth="1"/>
    <col min="14091" max="14091" width="16.28515625" style="4" customWidth="1"/>
    <col min="14092" max="14092" width="15.140625" style="4" customWidth="1"/>
    <col min="14093" max="14093" width="14.28515625" style="4" customWidth="1"/>
    <col min="14094" max="14094" width="14.5703125" style="4" bestFit="1" customWidth="1"/>
    <col min="14095" max="14336" width="11.42578125" style="4"/>
    <col min="14337" max="14337" width="4.7109375" style="4" customWidth="1"/>
    <col min="14338" max="14338" width="31.42578125" style="4" customWidth="1"/>
    <col min="14339" max="14339" width="14" style="4" customWidth="1"/>
    <col min="14340" max="14340" width="8.140625" style="4" customWidth="1"/>
    <col min="14341" max="14341" width="8.5703125" style="4" customWidth="1"/>
    <col min="14342" max="14342" width="17" style="4" bestFit="1" customWidth="1"/>
    <col min="14343" max="14343" width="16.7109375" style="4" bestFit="1" customWidth="1"/>
    <col min="14344" max="14344" width="18" style="4" bestFit="1" customWidth="1"/>
    <col min="14345" max="14345" width="17.7109375" style="4" bestFit="1" customWidth="1"/>
    <col min="14346" max="14346" width="15.7109375" style="4" customWidth="1"/>
    <col min="14347" max="14347" width="16.28515625" style="4" customWidth="1"/>
    <col min="14348" max="14348" width="15.140625" style="4" customWidth="1"/>
    <col min="14349" max="14349" width="14.28515625" style="4" customWidth="1"/>
    <col min="14350" max="14350" width="14.5703125" style="4" bestFit="1" customWidth="1"/>
    <col min="14351" max="14592" width="11.42578125" style="4"/>
    <col min="14593" max="14593" width="4.7109375" style="4" customWidth="1"/>
    <col min="14594" max="14594" width="31.42578125" style="4" customWidth="1"/>
    <col min="14595" max="14595" width="14" style="4" customWidth="1"/>
    <col min="14596" max="14596" width="8.140625" style="4" customWidth="1"/>
    <col min="14597" max="14597" width="8.5703125" style="4" customWidth="1"/>
    <col min="14598" max="14598" width="17" style="4" bestFit="1" customWidth="1"/>
    <col min="14599" max="14599" width="16.7109375" style="4" bestFit="1" customWidth="1"/>
    <col min="14600" max="14600" width="18" style="4" bestFit="1" customWidth="1"/>
    <col min="14601" max="14601" width="17.7109375" style="4" bestFit="1" customWidth="1"/>
    <col min="14602" max="14602" width="15.7109375" style="4" customWidth="1"/>
    <col min="14603" max="14603" width="16.28515625" style="4" customWidth="1"/>
    <col min="14604" max="14604" width="15.140625" style="4" customWidth="1"/>
    <col min="14605" max="14605" width="14.28515625" style="4" customWidth="1"/>
    <col min="14606" max="14606" width="14.5703125" style="4" bestFit="1" customWidth="1"/>
    <col min="14607" max="14848" width="11.42578125" style="4"/>
    <col min="14849" max="14849" width="4.7109375" style="4" customWidth="1"/>
    <col min="14850" max="14850" width="31.42578125" style="4" customWidth="1"/>
    <col min="14851" max="14851" width="14" style="4" customWidth="1"/>
    <col min="14852" max="14852" width="8.140625" style="4" customWidth="1"/>
    <col min="14853" max="14853" width="8.5703125" style="4" customWidth="1"/>
    <col min="14854" max="14854" width="17" style="4" bestFit="1" customWidth="1"/>
    <col min="14855" max="14855" width="16.7109375" style="4" bestFit="1" customWidth="1"/>
    <col min="14856" max="14856" width="18" style="4" bestFit="1" customWidth="1"/>
    <col min="14857" max="14857" width="17.7109375" style="4" bestFit="1" customWidth="1"/>
    <col min="14858" max="14858" width="15.7109375" style="4" customWidth="1"/>
    <col min="14859" max="14859" width="16.28515625" style="4" customWidth="1"/>
    <col min="14860" max="14860" width="15.140625" style="4" customWidth="1"/>
    <col min="14861" max="14861" width="14.28515625" style="4" customWidth="1"/>
    <col min="14862" max="14862" width="14.5703125" style="4" bestFit="1" customWidth="1"/>
    <col min="14863" max="15104" width="11.42578125" style="4"/>
    <col min="15105" max="15105" width="4.7109375" style="4" customWidth="1"/>
    <col min="15106" max="15106" width="31.42578125" style="4" customWidth="1"/>
    <col min="15107" max="15107" width="14" style="4" customWidth="1"/>
    <col min="15108" max="15108" width="8.140625" style="4" customWidth="1"/>
    <col min="15109" max="15109" width="8.5703125" style="4" customWidth="1"/>
    <col min="15110" max="15110" width="17" style="4" bestFit="1" customWidth="1"/>
    <col min="15111" max="15111" width="16.7109375" style="4" bestFit="1" customWidth="1"/>
    <col min="15112" max="15112" width="18" style="4" bestFit="1" customWidth="1"/>
    <col min="15113" max="15113" width="17.7109375" style="4" bestFit="1" customWidth="1"/>
    <col min="15114" max="15114" width="15.7109375" style="4" customWidth="1"/>
    <col min="15115" max="15115" width="16.28515625" style="4" customWidth="1"/>
    <col min="15116" max="15116" width="15.140625" style="4" customWidth="1"/>
    <col min="15117" max="15117" width="14.28515625" style="4" customWidth="1"/>
    <col min="15118" max="15118" width="14.5703125" style="4" bestFit="1" customWidth="1"/>
    <col min="15119" max="15360" width="11.42578125" style="4"/>
    <col min="15361" max="15361" width="4.7109375" style="4" customWidth="1"/>
    <col min="15362" max="15362" width="31.42578125" style="4" customWidth="1"/>
    <col min="15363" max="15363" width="14" style="4" customWidth="1"/>
    <col min="15364" max="15364" width="8.140625" style="4" customWidth="1"/>
    <col min="15365" max="15365" width="8.5703125" style="4" customWidth="1"/>
    <col min="15366" max="15366" width="17" style="4" bestFit="1" customWidth="1"/>
    <col min="15367" max="15367" width="16.7109375" style="4" bestFit="1" customWidth="1"/>
    <col min="15368" max="15368" width="18" style="4" bestFit="1" customWidth="1"/>
    <col min="15369" max="15369" width="17.7109375" style="4" bestFit="1" customWidth="1"/>
    <col min="15370" max="15370" width="15.7109375" style="4" customWidth="1"/>
    <col min="15371" max="15371" width="16.28515625" style="4" customWidth="1"/>
    <col min="15372" max="15372" width="15.140625" style="4" customWidth="1"/>
    <col min="15373" max="15373" width="14.28515625" style="4" customWidth="1"/>
    <col min="15374" max="15374" width="14.5703125" style="4" bestFit="1" customWidth="1"/>
    <col min="15375" max="15616" width="11.42578125" style="4"/>
    <col min="15617" max="15617" width="4.7109375" style="4" customWidth="1"/>
    <col min="15618" max="15618" width="31.42578125" style="4" customWidth="1"/>
    <col min="15619" max="15619" width="14" style="4" customWidth="1"/>
    <col min="15620" max="15620" width="8.140625" style="4" customWidth="1"/>
    <col min="15621" max="15621" width="8.5703125" style="4" customWidth="1"/>
    <col min="15622" max="15622" width="17" style="4" bestFit="1" customWidth="1"/>
    <col min="15623" max="15623" width="16.7109375" style="4" bestFit="1" customWidth="1"/>
    <col min="15624" max="15624" width="18" style="4" bestFit="1" customWidth="1"/>
    <col min="15625" max="15625" width="17.7109375" style="4" bestFit="1" customWidth="1"/>
    <col min="15626" max="15626" width="15.7109375" style="4" customWidth="1"/>
    <col min="15627" max="15627" width="16.28515625" style="4" customWidth="1"/>
    <col min="15628" max="15628" width="15.140625" style="4" customWidth="1"/>
    <col min="15629" max="15629" width="14.28515625" style="4" customWidth="1"/>
    <col min="15630" max="15630" width="14.5703125" style="4" bestFit="1" customWidth="1"/>
    <col min="15631" max="15872" width="11.42578125" style="4"/>
    <col min="15873" max="15873" width="4.7109375" style="4" customWidth="1"/>
    <col min="15874" max="15874" width="31.42578125" style="4" customWidth="1"/>
    <col min="15875" max="15875" width="14" style="4" customWidth="1"/>
    <col min="15876" max="15876" width="8.140625" style="4" customWidth="1"/>
    <col min="15877" max="15877" width="8.5703125" style="4" customWidth="1"/>
    <col min="15878" max="15878" width="17" style="4" bestFit="1" customWidth="1"/>
    <col min="15879" max="15879" width="16.7109375" style="4" bestFit="1" customWidth="1"/>
    <col min="15880" max="15880" width="18" style="4" bestFit="1" customWidth="1"/>
    <col min="15881" max="15881" width="17.7109375" style="4" bestFit="1" customWidth="1"/>
    <col min="15882" max="15882" width="15.7109375" style="4" customWidth="1"/>
    <col min="15883" max="15883" width="16.28515625" style="4" customWidth="1"/>
    <col min="15884" max="15884" width="15.140625" style="4" customWidth="1"/>
    <col min="15885" max="15885" width="14.28515625" style="4" customWidth="1"/>
    <col min="15886" max="15886" width="14.5703125" style="4" bestFit="1" customWidth="1"/>
    <col min="15887" max="16128" width="11.42578125" style="4"/>
    <col min="16129" max="16129" width="4.7109375" style="4" customWidth="1"/>
    <col min="16130" max="16130" width="31.42578125" style="4" customWidth="1"/>
    <col min="16131" max="16131" width="14" style="4" customWidth="1"/>
    <col min="16132" max="16132" width="8.140625" style="4" customWidth="1"/>
    <col min="16133" max="16133" width="8.5703125" style="4" customWidth="1"/>
    <col min="16134" max="16134" width="17" style="4" bestFit="1" customWidth="1"/>
    <col min="16135" max="16135" width="16.7109375" style="4" bestFit="1" customWidth="1"/>
    <col min="16136" max="16136" width="18" style="4" bestFit="1" customWidth="1"/>
    <col min="16137" max="16137" width="17.7109375" style="4" bestFit="1" customWidth="1"/>
    <col min="16138" max="16138" width="15.7109375" style="4" customWidth="1"/>
    <col min="16139" max="16139" width="16.28515625" style="4" customWidth="1"/>
    <col min="16140" max="16140" width="15.140625" style="4" customWidth="1"/>
    <col min="16141" max="16141" width="14.28515625" style="4" customWidth="1"/>
    <col min="16142" max="16142" width="14.5703125" style="4" bestFit="1" customWidth="1"/>
    <col min="16143" max="16384" width="11.42578125" style="4"/>
  </cols>
  <sheetData>
    <row r="2" spans="1:14" x14ac:dyDescent="0.2">
      <c r="A2" s="1" t="s">
        <v>0</v>
      </c>
      <c r="B2" s="1"/>
      <c r="C2" s="2"/>
      <c r="D2" s="2"/>
      <c r="E2" s="3"/>
    </row>
    <row r="3" spans="1:14" x14ac:dyDescent="0.2">
      <c r="A3" s="5" t="s">
        <v>81</v>
      </c>
      <c r="B3" s="5"/>
      <c r="C3" s="2"/>
      <c r="D3" s="2"/>
    </row>
    <row r="4" spans="1:14" x14ac:dyDescent="0.2">
      <c r="A4" s="6" t="s">
        <v>105</v>
      </c>
      <c r="B4" s="5"/>
      <c r="C4" s="2"/>
      <c r="D4" s="2"/>
      <c r="M4" s="7"/>
    </row>
    <row r="5" spans="1:14" ht="13.5" customHeight="1" x14ac:dyDescent="0.2">
      <c r="A5" s="8" t="s">
        <v>3</v>
      </c>
      <c r="B5" s="8"/>
      <c r="C5" s="57" t="s">
        <v>4</v>
      </c>
      <c r="D5" s="77" t="s">
        <v>5</v>
      </c>
      <c r="E5" s="77"/>
      <c r="F5" s="57" t="s">
        <v>6</v>
      </c>
      <c r="G5" s="56" t="s">
        <v>7</v>
      </c>
      <c r="H5" s="56" t="s">
        <v>8</v>
      </c>
      <c r="I5" s="57" t="s">
        <v>9</v>
      </c>
      <c r="J5" s="57" t="s">
        <v>10</v>
      </c>
      <c r="K5" s="57" t="s">
        <v>10</v>
      </c>
      <c r="L5" s="57" t="s">
        <v>10</v>
      </c>
      <c r="M5" s="57" t="s">
        <v>10</v>
      </c>
      <c r="N5" s="3"/>
    </row>
    <row r="6" spans="1:14" x14ac:dyDescent="0.2">
      <c r="C6" s="18" t="s">
        <v>11</v>
      </c>
      <c r="D6" s="49" t="s">
        <v>12</v>
      </c>
      <c r="E6" s="49" t="s">
        <v>13</v>
      </c>
      <c r="F6" s="18" t="s">
        <v>14</v>
      </c>
      <c r="G6" s="18" t="s">
        <v>15</v>
      </c>
      <c r="H6" s="49" t="s">
        <v>16</v>
      </c>
      <c r="I6" s="49" t="s">
        <v>17</v>
      </c>
      <c r="J6" s="49" t="s">
        <v>18</v>
      </c>
      <c r="K6" s="49" t="s">
        <v>19</v>
      </c>
      <c r="L6" s="61" t="s">
        <v>20</v>
      </c>
      <c r="M6" s="62" t="s">
        <v>21</v>
      </c>
      <c r="N6" s="3"/>
    </row>
    <row r="7" spans="1:14" x14ac:dyDescent="0.2">
      <c r="A7" s="7"/>
      <c r="B7" s="7"/>
      <c r="C7" s="7"/>
      <c r="D7" s="7"/>
      <c r="E7" s="7"/>
      <c r="F7" s="16" t="s">
        <v>22</v>
      </c>
      <c r="G7" s="16" t="s">
        <v>11</v>
      </c>
      <c r="H7" s="16" t="s">
        <v>22</v>
      </c>
      <c r="I7" s="59"/>
      <c r="J7" s="63"/>
      <c r="K7" s="63"/>
      <c r="L7" s="63"/>
      <c r="M7" s="63"/>
    </row>
    <row r="8" spans="1:14" x14ac:dyDescent="0.2">
      <c r="F8" s="11"/>
      <c r="G8" s="18"/>
      <c r="H8" s="11"/>
      <c r="I8" s="12"/>
    </row>
    <row r="9" spans="1:14" x14ac:dyDescent="0.2">
      <c r="A9" s="1" t="s">
        <v>83</v>
      </c>
      <c r="F9" s="11"/>
      <c r="H9" s="20"/>
      <c r="I9" s="12"/>
    </row>
    <row r="10" spans="1:14" x14ac:dyDescent="0.2">
      <c r="A10" s="20">
        <v>1</v>
      </c>
      <c r="B10" s="75" t="s">
        <v>106</v>
      </c>
      <c r="C10" s="4">
        <v>1766039</v>
      </c>
      <c r="D10" s="19">
        <v>0.42</v>
      </c>
      <c r="E10" s="19">
        <v>0.16</v>
      </c>
      <c r="F10" s="4">
        <v>2332365</v>
      </c>
      <c r="G10" s="4">
        <f t="shared" ref="G10:G34" si="0">+J10+K10+L10+M10</f>
        <v>2316402</v>
      </c>
      <c r="H10" s="20">
        <f t="shared" ref="H10:H34" si="1">G10-F10</f>
        <v>-15963</v>
      </c>
      <c r="I10" s="4">
        <v>0</v>
      </c>
      <c r="J10" s="4">
        <v>0</v>
      </c>
      <c r="K10" s="4">
        <v>376069</v>
      </c>
      <c r="L10" s="4">
        <v>190257</v>
      </c>
      <c r="M10" s="4">
        <v>1750076</v>
      </c>
    </row>
    <row r="11" spans="1:14" x14ac:dyDescent="0.2">
      <c r="A11" s="20">
        <v>2</v>
      </c>
      <c r="B11" s="75" t="s">
        <v>24</v>
      </c>
      <c r="C11" s="4">
        <v>1766039</v>
      </c>
      <c r="D11" s="19">
        <v>0.62</v>
      </c>
      <c r="E11" s="19">
        <v>0.43</v>
      </c>
      <c r="F11" s="4">
        <v>2162983</v>
      </c>
      <c r="G11" s="4">
        <f t="shared" si="0"/>
        <v>2291214</v>
      </c>
      <c r="H11" s="20">
        <f t="shared" si="1"/>
        <v>128231</v>
      </c>
      <c r="I11" s="4">
        <v>31520</v>
      </c>
      <c r="J11" s="4">
        <v>0</v>
      </c>
      <c r="K11" s="4">
        <v>396944</v>
      </c>
      <c r="L11" s="4">
        <v>0</v>
      </c>
      <c r="M11" s="4">
        <v>1894270</v>
      </c>
    </row>
    <row r="12" spans="1:14" s="20" customFormat="1" x14ac:dyDescent="0.2">
      <c r="A12" s="20">
        <v>3</v>
      </c>
      <c r="B12" s="21" t="s">
        <v>25</v>
      </c>
      <c r="C12" s="4">
        <v>5972165</v>
      </c>
      <c r="D12" s="19">
        <v>2.12</v>
      </c>
      <c r="E12" s="19">
        <v>0.47</v>
      </c>
      <c r="F12" s="4">
        <v>27335546</v>
      </c>
      <c r="G12" s="4">
        <f t="shared" si="0"/>
        <v>31660275</v>
      </c>
      <c r="H12" s="20">
        <f t="shared" si="1"/>
        <v>4324729</v>
      </c>
      <c r="I12" s="4">
        <v>4078632</v>
      </c>
      <c r="J12" s="4">
        <v>0</v>
      </c>
      <c r="K12" s="4">
        <v>21446819</v>
      </c>
      <c r="L12" s="4">
        <v>0</v>
      </c>
      <c r="M12" s="4">
        <v>10213456</v>
      </c>
      <c r="N12" s="4"/>
    </row>
    <row r="13" spans="1:14" x14ac:dyDescent="0.2">
      <c r="A13" s="20">
        <v>4</v>
      </c>
      <c r="B13" s="75" t="s">
        <v>26</v>
      </c>
      <c r="C13" s="4">
        <v>9363949</v>
      </c>
      <c r="D13" s="19">
        <v>7.71</v>
      </c>
      <c r="E13" s="19">
        <v>0.2</v>
      </c>
      <c r="F13" s="4">
        <v>160840856</v>
      </c>
      <c r="G13" s="4">
        <f t="shared" si="0"/>
        <v>168424218</v>
      </c>
      <c r="H13" s="20">
        <f t="shared" si="1"/>
        <v>7583362</v>
      </c>
      <c r="I13" s="4">
        <v>3705799</v>
      </c>
      <c r="J13" s="4">
        <v>140534970</v>
      </c>
      <c r="K13" s="4">
        <f>1229592+9712345</f>
        <v>10941937</v>
      </c>
      <c r="L13" s="4">
        <v>0</v>
      </c>
      <c r="M13" s="4">
        <v>16947311</v>
      </c>
    </row>
    <row r="14" spans="1:14" x14ac:dyDescent="0.2">
      <c r="A14" s="20">
        <v>5</v>
      </c>
      <c r="B14" s="75" t="s">
        <v>28</v>
      </c>
      <c r="C14" s="4">
        <v>8526237</v>
      </c>
      <c r="D14" s="19">
        <v>5.41</v>
      </c>
      <c r="E14" s="19">
        <v>0.7</v>
      </c>
      <c r="F14" s="4">
        <v>75536117</v>
      </c>
      <c r="G14" s="4">
        <f t="shared" si="0"/>
        <v>83660341</v>
      </c>
      <c r="H14" s="20">
        <f t="shared" si="1"/>
        <v>8124224</v>
      </c>
      <c r="I14" s="4">
        <v>993993</v>
      </c>
      <c r="J14" s="4">
        <v>39632564</v>
      </c>
      <c r="K14" s="4">
        <v>28354021</v>
      </c>
      <c r="L14" s="4">
        <v>3785</v>
      </c>
      <c r="M14" s="4">
        <v>15669971</v>
      </c>
    </row>
    <row r="15" spans="1:14" x14ac:dyDescent="0.2">
      <c r="A15" s="20">
        <v>6</v>
      </c>
      <c r="B15" s="75" t="s">
        <v>27</v>
      </c>
      <c r="C15" s="4">
        <v>86974462</v>
      </c>
      <c r="D15" s="19">
        <v>8.4499999999999993</v>
      </c>
      <c r="E15" s="19">
        <v>0.51</v>
      </c>
      <c r="F15" s="4">
        <v>1442589729</v>
      </c>
      <c r="G15" s="4">
        <f t="shared" si="0"/>
        <v>1490001162</v>
      </c>
      <c r="H15" s="20">
        <f t="shared" si="1"/>
        <v>47411433</v>
      </c>
      <c r="I15" s="4">
        <v>56597658</v>
      </c>
      <c r="J15" s="4">
        <v>1300028691</v>
      </c>
      <c r="K15" s="4">
        <v>57455969</v>
      </c>
      <c r="L15" s="4">
        <v>12963</v>
      </c>
      <c r="M15" s="4">
        <v>132503539</v>
      </c>
    </row>
    <row r="16" spans="1:14" s="20" customFormat="1" x14ac:dyDescent="0.2">
      <c r="A16" s="20">
        <v>7</v>
      </c>
      <c r="B16" s="21" t="s">
        <v>29</v>
      </c>
      <c r="C16" s="4">
        <v>13540709</v>
      </c>
      <c r="D16" s="19">
        <v>2.85</v>
      </c>
      <c r="E16" s="19">
        <v>0.8</v>
      </c>
      <c r="F16" s="4">
        <v>47966772</v>
      </c>
      <c r="G16" s="4">
        <f t="shared" si="0"/>
        <v>55696659</v>
      </c>
      <c r="H16" s="20">
        <f t="shared" si="1"/>
        <v>7729887</v>
      </c>
      <c r="I16" s="4">
        <v>410338</v>
      </c>
      <c r="J16" s="4">
        <v>0</v>
      </c>
      <c r="K16" s="4">
        <v>34426063</v>
      </c>
      <c r="L16" s="4">
        <v>0</v>
      </c>
      <c r="M16" s="4">
        <v>21270596</v>
      </c>
    </row>
    <row r="17" spans="1:14" x14ac:dyDescent="0.2">
      <c r="A17" s="20">
        <v>8</v>
      </c>
      <c r="B17" s="21" t="s">
        <v>30</v>
      </c>
      <c r="C17" s="4">
        <v>43173549</v>
      </c>
      <c r="D17" s="19">
        <v>8.2200000000000006</v>
      </c>
      <c r="E17" s="19">
        <v>0.37</v>
      </c>
      <c r="F17" s="4">
        <v>763732305</v>
      </c>
      <c r="G17" s="4">
        <f t="shared" si="0"/>
        <v>796627175</v>
      </c>
      <c r="H17" s="20">
        <f t="shared" si="1"/>
        <v>32894870</v>
      </c>
      <c r="I17" s="4">
        <v>8575500</v>
      </c>
      <c r="J17" s="4">
        <v>615304310</v>
      </c>
      <c r="K17" s="4">
        <v>98268298</v>
      </c>
      <c r="L17" s="4">
        <v>3488958</v>
      </c>
      <c r="M17" s="4">
        <v>79565609</v>
      </c>
    </row>
    <row r="18" spans="1:14" s="23" customFormat="1" x14ac:dyDescent="0.2">
      <c r="A18" s="20">
        <v>9</v>
      </c>
      <c r="B18" s="75" t="s">
        <v>32</v>
      </c>
      <c r="C18" s="20">
        <v>1766039</v>
      </c>
      <c r="D18" s="22">
        <v>0.86</v>
      </c>
      <c r="E18" s="22">
        <v>0.55000000000000004</v>
      </c>
      <c r="F18" s="20">
        <v>2322503</v>
      </c>
      <c r="G18" s="4">
        <f t="shared" si="0"/>
        <v>2788760</v>
      </c>
      <c r="H18" s="20">
        <f t="shared" si="1"/>
        <v>466257</v>
      </c>
      <c r="I18" s="20">
        <v>400865</v>
      </c>
      <c r="J18" s="20">
        <v>0</v>
      </c>
      <c r="K18" s="20">
        <f>332273+224191</f>
        <v>556464</v>
      </c>
      <c r="L18" s="20">
        <v>0</v>
      </c>
      <c r="M18" s="20">
        <v>2232296</v>
      </c>
      <c r="N18" s="4"/>
    </row>
    <row r="19" spans="1:14" x14ac:dyDescent="0.2">
      <c r="A19" s="20">
        <v>10</v>
      </c>
      <c r="B19" s="75" t="s">
        <v>33</v>
      </c>
      <c r="C19" s="4">
        <v>16395082</v>
      </c>
      <c r="D19" s="19">
        <v>5.42</v>
      </c>
      <c r="E19" s="19">
        <v>0.14000000000000001</v>
      </c>
      <c r="F19" s="4">
        <v>303974643</v>
      </c>
      <c r="G19" s="4">
        <f t="shared" si="0"/>
        <v>338716467</v>
      </c>
      <c r="H19" s="20">
        <f t="shared" si="1"/>
        <v>34741824</v>
      </c>
      <c r="I19" s="4">
        <v>4969971</v>
      </c>
      <c r="J19" s="4">
        <v>284963067</v>
      </c>
      <c r="K19" s="4">
        <v>2415555</v>
      </c>
      <c r="L19" s="4">
        <v>200939</v>
      </c>
      <c r="M19" s="4">
        <v>51136906</v>
      </c>
    </row>
    <row r="20" spans="1:14" x14ac:dyDescent="0.2">
      <c r="A20" s="20">
        <v>11</v>
      </c>
      <c r="B20" s="75" t="s">
        <v>34</v>
      </c>
      <c r="C20" s="4">
        <v>137556443</v>
      </c>
      <c r="D20" s="19">
        <v>7.06</v>
      </c>
      <c r="E20" s="19">
        <v>0.5</v>
      </c>
      <c r="F20" s="4">
        <v>2048390057</v>
      </c>
      <c r="G20" s="4">
        <f t="shared" si="0"/>
        <v>2139167755</v>
      </c>
      <c r="H20" s="20">
        <f t="shared" si="1"/>
        <v>90777698</v>
      </c>
      <c r="I20" s="4">
        <v>69609600</v>
      </c>
      <c r="J20" s="4">
        <v>1751804805</v>
      </c>
      <c r="K20" s="4">
        <v>138746245</v>
      </c>
      <c r="L20" s="4">
        <v>431355</v>
      </c>
      <c r="M20" s="4">
        <v>248185350</v>
      </c>
    </row>
    <row r="21" spans="1:14" x14ac:dyDescent="0.2">
      <c r="A21" s="20">
        <v>12</v>
      </c>
      <c r="B21" s="75" t="s">
        <v>107</v>
      </c>
      <c r="C21" s="4">
        <v>54585730</v>
      </c>
      <c r="D21" s="19">
        <v>8.24</v>
      </c>
      <c r="E21" s="19">
        <v>0.31</v>
      </c>
      <c r="F21" s="4">
        <v>1003340343</v>
      </c>
      <c r="G21" s="4">
        <f t="shared" si="0"/>
        <v>1054671291</v>
      </c>
      <c r="H21" s="20">
        <f t="shared" si="1"/>
        <v>51330948</v>
      </c>
      <c r="I21" s="4">
        <v>7650240</v>
      </c>
      <c r="J21" s="4">
        <v>911700245</v>
      </c>
      <c r="K21" s="4">
        <v>37587369</v>
      </c>
      <c r="L21" s="4">
        <v>0</v>
      </c>
      <c r="M21" s="4">
        <v>105383677</v>
      </c>
    </row>
    <row r="22" spans="1:14" x14ac:dyDescent="0.2">
      <c r="A22" s="20">
        <v>13</v>
      </c>
      <c r="B22" s="21" t="s">
        <v>35</v>
      </c>
      <c r="C22" s="4">
        <v>20945502</v>
      </c>
      <c r="D22" s="19">
        <v>5.37</v>
      </c>
      <c r="E22" s="19">
        <v>0.23</v>
      </c>
      <c r="F22" s="4">
        <v>364677505</v>
      </c>
      <c r="G22" s="4">
        <f t="shared" si="0"/>
        <v>404959305</v>
      </c>
      <c r="H22" s="20">
        <f t="shared" si="1"/>
        <v>40281800</v>
      </c>
      <c r="I22" s="4">
        <v>10856121</v>
      </c>
      <c r="J22" s="4">
        <v>303415346</v>
      </c>
      <c r="K22" s="4">
        <v>41034874</v>
      </c>
      <c r="L22" s="4">
        <v>281845</v>
      </c>
      <c r="M22" s="4">
        <v>60227240</v>
      </c>
    </row>
    <row r="23" spans="1:14" x14ac:dyDescent="0.2">
      <c r="A23" s="20">
        <v>14</v>
      </c>
      <c r="B23" s="75" t="s">
        <v>36</v>
      </c>
      <c r="C23" s="4">
        <v>24034191</v>
      </c>
      <c r="D23" s="19">
        <v>11.27</v>
      </c>
      <c r="E23" s="19">
        <v>0.55000000000000004</v>
      </c>
      <c r="F23" s="4">
        <v>502629442</v>
      </c>
      <c r="G23" s="4">
        <f t="shared" si="0"/>
        <v>515764653</v>
      </c>
      <c r="H23" s="20">
        <f t="shared" si="1"/>
        <v>13135211</v>
      </c>
      <c r="I23" s="4">
        <v>12809144</v>
      </c>
      <c r="J23" s="4">
        <v>381423172</v>
      </c>
      <c r="K23" s="4">
        <v>90628395</v>
      </c>
      <c r="L23" s="4">
        <v>235811</v>
      </c>
      <c r="M23" s="4">
        <v>43477275</v>
      </c>
    </row>
    <row r="24" spans="1:14" s="2" customFormat="1" x14ac:dyDescent="0.2">
      <c r="A24" s="20">
        <v>15</v>
      </c>
      <c r="B24" s="75" t="s">
        <v>37</v>
      </c>
      <c r="C24" s="4">
        <v>1766039</v>
      </c>
      <c r="D24" s="19">
        <v>0.61</v>
      </c>
      <c r="E24" s="19">
        <v>0.04</v>
      </c>
      <c r="F24" s="4">
        <v>3382815</v>
      </c>
      <c r="G24" s="4">
        <f t="shared" si="0"/>
        <v>3495044</v>
      </c>
      <c r="H24" s="20">
        <f t="shared" si="1"/>
        <v>112229</v>
      </c>
      <c r="I24" s="4">
        <v>897998</v>
      </c>
      <c r="J24" s="4">
        <v>0</v>
      </c>
      <c r="K24" s="4">
        <f>432799+1183977</f>
        <v>1616776</v>
      </c>
      <c r="L24" s="4">
        <v>0</v>
      </c>
      <c r="M24" s="4">
        <v>1878268</v>
      </c>
      <c r="N24" s="4"/>
    </row>
    <row r="25" spans="1:14" s="2" customFormat="1" x14ac:dyDescent="0.2">
      <c r="A25" s="20">
        <v>16</v>
      </c>
      <c r="B25" s="75" t="s">
        <v>38</v>
      </c>
      <c r="C25" s="4">
        <v>102796084</v>
      </c>
      <c r="D25" s="19">
        <v>8.2799999999999994</v>
      </c>
      <c r="E25" s="19">
        <v>0.13</v>
      </c>
      <c r="F25" s="4">
        <v>1827555026</v>
      </c>
      <c r="G25" s="4">
        <f t="shared" si="0"/>
        <v>1909532489</v>
      </c>
      <c r="H25" s="20">
        <f t="shared" si="1"/>
        <v>81977463</v>
      </c>
      <c r="I25" s="4">
        <v>13926133</v>
      </c>
      <c r="J25" s="4">
        <v>1567170937</v>
      </c>
      <c r="K25" s="4">
        <f>5612964+62410621+47313831+39325556</f>
        <v>154662972</v>
      </c>
      <c r="L25" s="4">
        <v>835450</v>
      </c>
      <c r="M25" s="4">
        <v>186863130</v>
      </c>
      <c r="N25" s="4"/>
    </row>
    <row r="26" spans="1:14" s="20" customFormat="1" x14ac:dyDescent="0.2">
      <c r="A26" s="20">
        <v>17</v>
      </c>
      <c r="B26" s="75" t="s">
        <v>39</v>
      </c>
      <c r="C26" s="4">
        <v>17530713</v>
      </c>
      <c r="D26" s="19">
        <v>2.9</v>
      </c>
      <c r="E26" s="19">
        <v>0.43</v>
      </c>
      <c r="F26" s="4">
        <v>171101253</v>
      </c>
      <c r="G26" s="4">
        <f t="shared" si="0"/>
        <v>189494881</v>
      </c>
      <c r="H26" s="20">
        <f t="shared" si="1"/>
        <v>18393628</v>
      </c>
      <c r="I26" s="4">
        <v>10514022</v>
      </c>
      <c r="J26" s="4">
        <v>31770099</v>
      </c>
      <c r="K26" s="4">
        <f>8273332+53132840+61315725</f>
        <v>122721897</v>
      </c>
      <c r="L26" s="4">
        <v>0</v>
      </c>
      <c r="M26" s="4">
        <v>35002885</v>
      </c>
    </row>
    <row r="27" spans="1:14" s="20" customFormat="1" x14ac:dyDescent="0.2">
      <c r="A27" s="20">
        <v>18</v>
      </c>
      <c r="B27" s="21" t="s">
        <v>40</v>
      </c>
      <c r="C27" s="4">
        <v>1828783</v>
      </c>
      <c r="D27" s="19">
        <v>12.37</v>
      </c>
      <c r="E27" s="19">
        <v>0.48</v>
      </c>
      <c r="F27" s="4">
        <v>31695553</v>
      </c>
      <c r="G27" s="4">
        <f t="shared" si="0"/>
        <v>32258794</v>
      </c>
      <c r="H27" s="20">
        <f t="shared" si="1"/>
        <v>563241</v>
      </c>
      <c r="I27" s="4">
        <v>73208</v>
      </c>
      <c r="J27" s="4">
        <v>28581053</v>
      </c>
      <c r="K27" s="4">
        <v>1298732</v>
      </c>
      <c r="L27" s="4">
        <v>0</v>
      </c>
      <c r="M27" s="4">
        <v>2379009</v>
      </c>
    </row>
    <row r="28" spans="1:14" x14ac:dyDescent="0.2">
      <c r="A28" s="20">
        <v>19</v>
      </c>
      <c r="B28" s="75" t="s">
        <v>41</v>
      </c>
      <c r="C28" s="4">
        <v>84584358</v>
      </c>
      <c r="D28" s="19">
        <v>11.09</v>
      </c>
      <c r="E28" s="19">
        <v>0.31</v>
      </c>
      <c r="F28" s="4">
        <v>1440085315</v>
      </c>
      <c r="G28" s="4">
        <f t="shared" si="0"/>
        <v>1459068647</v>
      </c>
      <c r="H28" s="20">
        <f t="shared" si="1"/>
        <v>18983332</v>
      </c>
      <c r="I28" s="4">
        <v>10772291</v>
      </c>
      <c r="J28" s="4">
        <v>1267116205</v>
      </c>
      <c r="K28" s="4">
        <f>13366894+41099342+4328761+28832131</f>
        <v>87627128</v>
      </c>
      <c r="L28" s="4">
        <v>1</v>
      </c>
      <c r="M28" s="4">
        <v>104325313</v>
      </c>
    </row>
    <row r="29" spans="1:14" s="20" customFormat="1" x14ac:dyDescent="0.2">
      <c r="A29" s="20">
        <v>20</v>
      </c>
      <c r="B29" s="21" t="s">
        <v>42</v>
      </c>
      <c r="C29" s="4">
        <v>20753429</v>
      </c>
      <c r="D29" s="19">
        <v>11.65</v>
      </c>
      <c r="E29" s="19">
        <v>0.09</v>
      </c>
      <c r="F29" s="4">
        <v>385632684</v>
      </c>
      <c r="G29" s="4">
        <f t="shared" si="0"/>
        <v>390788162</v>
      </c>
      <c r="H29" s="20">
        <f t="shared" si="1"/>
        <v>5155478</v>
      </c>
      <c r="I29" s="4">
        <v>637944</v>
      </c>
      <c r="J29" s="4">
        <v>359331772</v>
      </c>
      <c r="K29" s="4">
        <v>5547484</v>
      </c>
      <c r="L29" s="4">
        <v>0</v>
      </c>
      <c r="M29" s="4">
        <v>25908906</v>
      </c>
    </row>
    <row r="30" spans="1:14" s="20" customFormat="1" x14ac:dyDescent="0.2">
      <c r="A30" s="20">
        <v>21</v>
      </c>
      <c r="B30" s="75" t="s">
        <v>43</v>
      </c>
      <c r="C30" s="4">
        <v>40863373</v>
      </c>
      <c r="D30" s="19">
        <v>9.73</v>
      </c>
      <c r="E30" s="19">
        <v>0.51</v>
      </c>
      <c r="F30" s="4">
        <v>738276796</v>
      </c>
      <c r="G30" s="4">
        <f t="shared" si="0"/>
        <v>748734839</v>
      </c>
      <c r="H30" s="20">
        <f t="shared" si="1"/>
        <v>10458043</v>
      </c>
      <c r="I30" s="4">
        <v>14488366.160979999</v>
      </c>
      <c r="J30" s="4">
        <v>670270555</v>
      </c>
      <c r="K30" s="4">
        <f>334416+5839279+23345798</f>
        <v>29519493</v>
      </c>
      <c r="L30" s="4">
        <v>440069</v>
      </c>
      <c r="M30" s="4">
        <v>48504722</v>
      </c>
    </row>
    <row r="31" spans="1:14" x14ac:dyDescent="0.2">
      <c r="A31" s="20">
        <v>22</v>
      </c>
      <c r="B31" s="75" t="s">
        <v>44</v>
      </c>
      <c r="C31" s="4">
        <v>74010213</v>
      </c>
      <c r="D31" s="19">
        <v>16.48</v>
      </c>
      <c r="E31" s="19">
        <v>0.51</v>
      </c>
      <c r="F31" s="4">
        <v>1368205416</v>
      </c>
      <c r="G31" s="4">
        <f t="shared" si="0"/>
        <v>1370129677</v>
      </c>
      <c r="H31" s="20">
        <f t="shared" si="1"/>
        <v>1924261</v>
      </c>
      <c r="I31" s="4">
        <v>7480288</v>
      </c>
      <c r="J31" s="4">
        <v>1268210623</v>
      </c>
      <c r="K31" s="4">
        <f>1028671+17006814+3508467+4687126</f>
        <v>26231078</v>
      </c>
      <c r="L31" s="4">
        <v>0</v>
      </c>
      <c r="M31" s="4">
        <v>75687976</v>
      </c>
    </row>
    <row r="32" spans="1:14" s="20" customFormat="1" x14ac:dyDescent="0.2">
      <c r="A32" s="20">
        <v>23</v>
      </c>
      <c r="B32" s="75" t="s">
        <v>45</v>
      </c>
      <c r="C32" s="4">
        <v>15221367</v>
      </c>
      <c r="D32" s="19">
        <v>8.25</v>
      </c>
      <c r="E32" s="19">
        <v>0.36</v>
      </c>
      <c r="F32" s="4">
        <v>277803511</v>
      </c>
      <c r="G32" s="4">
        <f t="shared" si="0"/>
        <v>280843602</v>
      </c>
      <c r="H32" s="20">
        <f t="shared" si="1"/>
        <v>3040091</v>
      </c>
      <c r="I32" s="4">
        <v>13442280</v>
      </c>
      <c r="J32" s="4">
        <v>259639967</v>
      </c>
      <c r="K32" s="4">
        <v>2978808</v>
      </c>
      <c r="L32" s="4">
        <v>1668</v>
      </c>
      <c r="M32" s="4">
        <v>18223159</v>
      </c>
      <c r="N32" s="4"/>
    </row>
    <row r="33" spans="1:14" s="20" customFormat="1" x14ac:dyDescent="0.2">
      <c r="A33" s="20">
        <v>24</v>
      </c>
      <c r="B33" s="75" t="s">
        <v>46</v>
      </c>
      <c r="C33" s="4">
        <v>14105045</v>
      </c>
      <c r="D33" s="19">
        <v>0.76</v>
      </c>
      <c r="E33" s="19">
        <v>0.2</v>
      </c>
      <c r="F33" s="4">
        <v>57017986</v>
      </c>
      <c r="G33" s="4">
        <f t="shared" si="0"/>
        <v>70544058</v>
      </c>
      <c r="H33" s="20">
        <f t="shared" si="1"/>
        <v>13526072</v>
      </c>
      <c r="I33" s="4">
        <v>33976041</v>
      </c>
      <c r="J33" s="4">
        <v>0</v>
      </c>
      <c r="K33" s="4">
        <f>8907401+30231361+4366196</f>
        <v>43504958</v>
      </c>
      <c r="L33" s="4">
        <v>50705</v>
      </c>
      <c r="M33" s="4">
        <v>26988395</v>
      </c>
      <c r="N33" s="4"/>
    </row>
    <row r="34" spans="1:14" x14ac:dyDescent="0.2">
      <c r="A34" s="20">
        <v>25</v>
      </c>
      <c r="B34" s="75" t="s">
        <v>108</v>
      </c>
      <c r="C34" s="4">
        <v>42266612</v>
      </c>
      <c r="D34" s="19">
        <v>7.42</v>
      </c>
      <c r="E34" s="19">
        <v>0.13</v>
      </c>
      <c r="F34" s="4">
        <v>709490543</v>
      </c>
      <c r="G34" s="4">
        <f t="shared" si="0"/>
        <v>737696664</v>
      </c>
      <c r="H34" s="20">
        <f t="shared" si="1"/>
        <v>28206121</v>
      </c>
      <c r="I34" s="4">
        <v>1157811</v>
      </c>
      <c r="J34" s="4">
        <v>590588169</v>
      </c>
      <c r="K34" s="4">
        <v>78380927</v>
      </c>
      <c r="L34" s="4">
        <v>152</v>
      </c>
      <c r="M34" s="4">
        <v>68727416</v>
      </c>
    </row>
    <row r="35" spans="1:14" x14ac:dyDescent="0.2">
      <c r="A35" s="64" t="s">
        <v>86</v>
      </c>
      <c r="B35" s="24"/>
      <c r="C35" s="25">
        <f>SUM(C10:C34)</f>
        <v>842092152</v>
      </c>
      <c r="D35" s="26"/>
      <c r="E35" s="26"/>
      <c r="F35" s="25">
        <f t="shared" ref="F35:M35" si="2">SUM(F10:F34)</f>
        <v>13758078064</v>
      </c>
      <c r="G35" s="25">
        <f t="shared" si="2"/>
        <v>14279332534</v>
      </c>
      <c r="H35" s="25">
        <f t="shared" si="2"/>
        <v>521254470</v>
      </c>
      <c r="I35" s="25">
        <f t="shared" si="2"/>
        <v>288055763.16097999</v>
      </c>
      <c r="J35" s="25">
        <f t="shared" si="2"/>
        <v>11771486550</v>
      </c>
      <c r="K35" s="25">
        <f t="shared" si="2"/>
        <v>1116725275</v>
      </c>
      <c r="L35" s="25">
        <f t="shared" si="2"/>
        <v>6173958</v>
      </c>
      <c r="M35" s="25">
        <f t="shared" si="2"/>
        <v>1384946751</v>
      </c>
    </row>
    <row r="36" spans="1:14" x14ac:dyDescent="0.2">
      <c r="A36" s="65"/>
      <c r="B36" s="65"/>
      <c r="D36" s="19"/>
      <c r="E36" s="19"/>
    </row>
    <row r="37" spans="1:14" x14ac:dyDescent="0.2">
      <c r="A37" s="1" t="s">
        <v>87</v>
      </c>
      <c r="B37" s="27"/>
      <c r="D37" s="19"/>
      <c r="E37" s="19"/>
      <c r="G37" s="20"/>
      <c r="H37" s="20"/>
      <c r="M37" s="28"/>
    </row>
    <row r="38" spans="1:14" s="20" customFormat="1" x14ac:dyDescent="0.2">
      <c r="A38" s="20">
        <v>1</v>
      </c>
      <c r="B38" s="21" t="s">
        <v>51</v>
      </c>
      <c r="C38" s="4">
        <v>2354719</v>
      </c>
      <c r="D38" s="19">
        <v>1.56</v>
      </c>
      <c r="E38" s="19">
        <v>0.04</v>
      </c>
      <c r="F38" s="4">
        <v>36054770</v>
      </c>
      <c r="G38" s="20">
        <f>+J38+K38+L38+M38</f>
        <v>45213422</v>
      </c>
      <c r="H38" s="20">
        <f>G38-F38</f>
        <v>9158652</v>
      </c>
      <c r="I38" s="4">
        <v>11316867</v>
      </c>
      <c r="J38" s="4">
        <v>33646300</v>
      </c>
      <c r="K38" s="4">
        <v>53751</v>
      </c>
      <c r="L38" s="4">
        <v>0</v>
      </c>
      <c r="M38" s="4">
        <v>11513371</v>
      </c>
      <c r="N38" s="4"/>
    </row>
    <row r="39" spans="1:14" s="20" customFormat="1" x14ac:dyDescent="0.2">
      <c r="B39" s="21"/>
      <c r="C39" s="4"/>
      <c r="D39" s="19"/>
      <c r="E39" s="19"/>
      <c r="F39" s="4"/>
      <c r="I39" s="4"/>
      <c r="J39" s="4"/>
      <c r="K39" s="4"/>
      <c r="L39" s="4"/>
      <c r="M39" s="4"/>
      <c r="N39" s="4"/>
    </row>
    <row r="40" spans="1:14" x14ac:dyDescent="0.2">
      <c r="A40" s="64" t="s">
        <v>88</v>
      </c>
      <c r="B40" s="29"/>
      <c r="C40" s="25">
        <f>SUM(C38)</f>
        <v>2354719</v>
      </c>
      <c r="D40" s="26"/>
      <c r="E40" s="26"/>
      <c r="F40" s="25">
        <f t="shared" ref="F40:M40" si="3">SUM(F38)</f>
        <v>36054770</v>
      </c>
      <c r="G40" s="25">
        <f t="shared" si="3"/>
        <v>45213422</v>
      </c>
      <c r="H40" s="25">
        <f t="shared" si="3"/>
        <v>9158652</v>
      </c>
      <c r="I40" s="25">
        <f t="shared" si="3"/>
        <v>11316867</v>
      </c>
      <c r="J40" s="25">
        <f t="shared" si="3"/>
        <v>33646300</v>
      </c>
      <c r="K40" s="25">
        <f t="shared" si="3"/>
        <v>53751</v>
      </c>
      <c r="L40" s="25">
        <f t="shared" si="3"/>
        <v>0</v>
      </c>
      <c r="M40" s="25">
        <f t="shared" si="3"/>
        <v>11513371</v>
      </c>
    </row>
    <row r="41" spans="1:14" ht="13.5" thickBot="1" x14ac:dyDescent="0.25">
      <c r="D41" s="19"/>
      <c r="E41" s="19"/>
      <c r="I41" s="20"/>
      <c r="J41" s="20"/>
      <c r="K41" s="20"/>
      <c r="M41" s="28"/>
    </row>
    <row r="42" spans="1:14" ht="13.5" thickBot="1" x14ac:dyDescent="0.25">
      <c r="A42" s="66" t="s">
        <v>89</v>
      </c>
      <c r="B42" s="67"/>
      <c r="C42" s="68">
        <f>C35+C40</f>
        <v>844446871</v>
      </c>
      <c r="D42" s="69"/>
      <c r="E42" s="69"/>
      <c r="F42" s="68">
        <f t="shared" ref="F42:M42" si="4">F35+F40</f>
        <v>13794132834</v>
      </c>
      <c r="G42" s="68">
        <f t="shared" si="4"/>
        <v>14324545956</v>
      </c>
      <c r="H42" s="68">
        <f t="shared" si="4"/>
        <v>530413122</v>
      </c>
      <c r="I42" s="68">
        <f t="shared" si="4"/>
        <v>299372630.16097999</v>
      </c>
      <c r="J42" s="70">
        <f t="shared" si="4"/>
        <v>11805132850</v>
      </c>
      <c r="K42" s="70">
        <f t="shared" si="4"/>
        <v>1116779026</v>
      </c>
      <c r="L42" s="68">
        <f t="shared" si="4"/>
        <v>6173958</v>
      </c>
      <c r="M42" s="68">
        <f t="shared" si="4"/>
        <v>1396460122</v>
      </c>
    </row>
    <row r="43" spans="1:14" ht="12.75" customHeight="1" x14ac:dyDescent="0.2"/>
    <row r="44" spans="1:14" ht="24" customHeight="1" x14ac:dyDescent="0.2">
      <c r="A44" s="76" t="s">
        <v>90</v>
      </c>
      <c r="B44" s="83" t="s">
        <v>109</v>
      </c>
      <c r="C44" s="83"/>
      <c r="D44" s="83"/>
      <c r="E44" s="83"/>
      <c r="F44" s="83"/>
      <c r="G44" s="83"/>
      <c r="H44" s="83"/>
      <c r="I44" s="83"/>
      <c r="J44" s="83"/>
      <c r="K44" s="83"/>
      <c r="L44" s="83"/>
      <c r="M44" s="83"/>
    </row>
    <row r="45" spans="1:14" ht="24.75" customHeight="1" x14ac:dyDescent="0.2">
      <c r="A45" s="76" t="s">
        <v>110</v>
      </c>
      <c r="B45" s="83" t="s">
        <v>111</v>
      </c>
      <c r="C45" s="83"/>
      <c r="D45" s="83"/>
      <c r="E45" s="83"/>
      <c r="F45" s="83"/>
      <c r="G45" s="83"/>
      <c r="H45" s="83"/>
      <c r="I45" s="83"/>
      <c r="J45" s="83"/>
      <c r="K45" s="83"/>
      <c r="L45" s="83"/>
      <c r="M45" s="83"/>
    </row>
    <row r="46" spans="1:14" x14ac:dyDescent="0.2">
      <c r="A46" s="35"/>
    </row>
    <row r="47" spans="1:14" x14ac:dyDescent="0.2">
      <c r="A47" s="35"/>
    </row>
    <row r="48" spans="1:14" x14ac:dyDescent="0.2">
      <c r="A48" s="72"/>
      <c r="B48" s="37"/>
      <c r="C48" s="37"/>
      <c r="D48" s="37"/>
      <c r="E48" s="37"/>
      <c r="F48" s="37"/>
      <c r="G48" s="37"/>
      <c r="H48" s="37"/>
      <c r="I48" s="37"/>
      <c r="J48" s="37"/>
      <c r="K48" s="37"/>
    </row>
    <row r="49" spans="1:11" x14ac:dyDescent="0.2">
      <c r="A49" s="1" t="s">
        <v>53</v>
      </c>
      <c r="B49" s="36"/>
      <c r="C49" s="37"/>
      <c r="D49" s="37"/>
      <c r="E49" s="37"/>
      <c r="F49" s="37"/>
      <c r="G49" s="37"/>
      <c r="H49" s="37"/>
      <c r="I49" s="37"/>
      <c r="J49" s="37"/>
      <c r="K49" s="37"/>
    </row>
    <row r="50" spans="1:11" x14ac:dyDescent="0.2">
      <c r="A50" s="6" t="s">
        <v>105</v>
      </c>
      <c r="B50" s="5"/>
      <c r="C50" s="2"/>
      <c r="D50" s="2"/>
      <c r="F50" s="37"/>
      <c r="G50" s="37"/>
      <c r="H50" s="37"/>
      <c r="I50" s="37"/>
      <c r="J50" s="37"/>
      <c r="K50" s="37"/>
    </row>
    <row r="51" spans="1:11" x14ac:dyDescent="0.2">
      <c r="A51" s="37"/>
      <c r="B51" s="37"/>
      <c r="C51" s="37"/>
      <c r="D51" s="37"/>
      <c r="E51" s="37"/>
      <c r="F51" s="37"/>
      <c r="G51" s="37"/>
      <c r="H51" s="37"/>
      <c r="I51" s="37"/>
      <c r="J51" s="37"/>
      <c r="K51" s="37"/>
    </row>
    <row r="52" spans="1:11" x14ac:dyDescent="0.2">
      <c r="A52" s="38" t="s">
        <v>54</v>
      </c>
      <c r="B52" s="39"/>
      <c r="C52" s="38"/>
      <c r="D52" s="39"/>
      <c r="E52" s="37"/>
      <c r="F52" s="37"/>
      <c r="G52" s="37"/>
      <c r="H52" s="37"/>
      <c r="I52" s="37"/>
      <c r="J52" s="37"/>
      <c r="K52" s="37"/>
    </row>
    <row r="53" spans="1:11" x14ac:dyDescent="0.2">
      <c r="A53" s="8" t="s">
        <v>3</v>
      </c>
      <c r="B53" s="40"/>
      <c r="C53" s="40"/>
      <c r="D53" s="82" t="s">
        <v>5</v>
      </c>
      <c r="E53" s="77"/>
      <c r="F53" s="42" t="s">
        <v>56</v>
      </c>
      <c r="G53" s="42" t="s">
        <v>10</v>
      </c>
      <c r="H53" s="43" t="s">
        <v>57</v>
      </c>
      <c r="I53" s="42" t="s">
        <v>56</v>
      </c>
      <c r="J53" s="42" t="s">
        <v>10</v>
      </c>
      <c r="K53" s="43" t="s">
        <v>57</v>
      </c>
    </row>
    <row r="54" spans="1:11" x14ac:dyDescent="0.2">
      <c r="A54" s="39"/>
      <c r="B54" s="39"/>
      <c r="C54" s="39"/>
      <c r="D54" s="49" t="s">
        <v>12</v>
      </c>
      <c r="E54" s="49" t="s">
        <v>13</v>
      </c>
      <c r="F54" s="44" t="s">
        <v>92</v>
      </c>
      <c r="G54" s="44" t="s">
        <v>59</v>
      </c>
      <c r="H54" s="44" t="s">
        <v>93</v>
      </c>
      <c r="I54" s="44" t="s">
        <v>94</v>
      </c>
      <c r="J54" s="44" t="s">
        <v>59</v>
      </c>
      <c r="K54" s="44" t="s">
        <v>93</v>
      </c>
    </row>
    <row r="55" spans="1:11" x14ac:dyDescent="0.2">
      <c r="A55" s="45"/>
      <c r="B55" s="45"/>
      <c r="C55" s="45"/>
      <c r="D55" s="45"/>
      <c r="E55" s="45"/>
      <c r="F55" s="46" t="s">
        <v>95</v>
      </c>
      <c r="G55" s="46" t="s">
        <v>96</v>
      </c>
      <c r="H55" s="46" t="s">
        <v>97</v>
      </c>
      <c r="I55" s="46" t="s">
        <v>4</v>
      </c>
      <c r="J55" s="47" t="s">
        <v>64</v>
      </c>
      <c r="K55" s="47" t="s">
        <v>64</v>
      </c>
    </row>
    <row r="56" spans="1:11" x14ac:dyDescent="0.2">
      <c r="A56" s="39"/>
      <c r="B56" s="39"/>
      <c r="C56" s="39"/>
      <c r="D56" s="48"/>
      <c r="E56" s="48"/>
      <c r="F56" s="49"/>
      <c r="G56" s="49"/>
      <c r="H56" s="49"/>
      <c r="I56" s="49"/>
      <c r="J56" s="18"/>
      <c r="K56" s="18"/>
    </row>
    <row r="57" spans="1:11" x14ac:dyDescent="0.2">
      <c r="A57" s="73">
        <v>1</v>
      </c>
      <c r="B57" s="38" t="s">
        <v>65</v>
      </c>
      <c r="C57" s="39"/>
      <c r="D57" s="50">
        <v>1.1000000000000001</v>
      </c>
      <c r="E57" s="51">
        <v>0.02</v>
      </c>
      <c r="F57" s="52">
        <v>69532852</v>
      </c>
      <c r="G57" s="52">
        <v>69532852</v>
      </c>
      <c r="H57" s="52">
        <f>G57-F57</f>
        <v>0</v>
      </c>
      <c r="I57" s="52">
        <v>64070226</v>
      </c>
      <c r="J57" s="52">
        <v>65148497</v>
      </c>
      <c r="K57" s="52">
        <f>J57-I57</f>
        <v>1078271</v>
      </c>
    </row>
    <row r="58" spans="1:11" x14ac:dyDescent="0.2">
      <c r="A58" s="73">
        <v>2</v>
      </c>
      <c r="B58" s="38" t="s">
        <v>66</v>
      </c>
      <c r="C58" s="39"/>
      <c r="D58" s="50">
        <v>0.43</v>
      </c>
      <c r="E58" s="50">
        <v>0.01</v>
      </c>
      <c r="F58" s="52">
        <v>19325832</v>
      </c>
      <c r="G58" s="52">
        <v>19325832</v>
      </c>
      <c r="H58" s="52">
        <f>G58-F58</f>
        <v>0</v>
      </c>
      <c r="I58" s="52">
        <v>46181319</v>
      </c>
      <c r="J58" s="52">
        <v>46632045</v>
      </c>
      <c r="K58" s="52">
        <f>J58-I58</f>
        <v>450726</v>
      </c>
    </row>
    <row r="59" spans="1:11" x14ac:dyDescent="0.2">
      <c r="A59" s="39"/>
      <c r="B59" s="39"/>
      <c r="C59" s="39"/>
      <c r="D59" s="48"/>
      <c r="E59" s="48"/>
      <c r="F59" s="52"/>
      <c r="G59" s="52"/>
      <c r="H59" s="52"/>
      <c r="I59" s="52"/>
      <c r="J59" s="52"/>
      <c r="K59" s="52"/>
    </row>
    <row r="60" spans="1:11" x14ac:dyDescent="0.2">
      <c r="A60" s="37"/>
      <c r="B60" s="37"/>
      <c r="C60" s="37"/>
      <c r="D60" s="53"/>
      <c r="E60" s="53"/>
      <c r="F60" s="54"/>
      <c r="G60" s="54"/>
      <c r="H60" s="54"/>
      <c r="I60" s="54"/>
      <c r="J60" s="54"/>
      <c r="K60" s="54"/>
    </row>
    <row r="61" spans="1:11" x14ac:dyDescent="0.2">
      <c r="A61" s="38" t="s">
        <v>67</v>
      </c>
      <c r="B61" s="39"/>
      <c r="C61" s="38"/>
      <c r="D61" s="38"/>
      <c r="E61" s="39"/>
      <c r="F61" s="38"/>
      <c r="G61" s="54"/>
      <c r="H61" s="54"/>
      <c r="I61" s="54"/>
      <c r="J61" s="54"/>
      <c r="K61" s="54"/>
    </row>
    <row r="62" spans="1:11" x14ac:dyDescent="0.2">
      <c r="A62" s="8" t="s">
        <v>3</v>
      </c>
      <c r="B62" s="40"/>
      <c r="C62" s="40"/>
      <c r="D62" s="82" t="s">
        <v>5</v>
      </c>
      <c r="E62" s="77"/>
      <c r="F62" s="56" t="s">
        <v>68</v>
      </c>
      <c r="G62" s="56" t="s">
        <v>68</v>
      </c>
      <c r="H62" s="57" t="s">
        <v>69</v>
      </c>
      <c r="I62" s="57" t="s">
        <v>70</v>
      </c>
      <c r="J62" s="52"/>
      <c r="K62" s="52"/>
    </row>
    <row r="63" spans="1:11" x14ac:dyDescent="0.2">
      <c r="A63" s="39"/>
      <c r="B63" s="39"/>
      <c r="C63" s="39"/>
      <c r="D63" s="49" t="s">
        <v>12</v>
      </c>
      <c r="E63" s="49" t="s">
        <v>13</v>
      </c>
      <c r="F63" s="18" t="s">
        <v>98</v>
      </c>
      <c r="G63" s="18" t="s">
        <v>98</v>
      </c>
      <c r="H63" s="49" t="s">
        <v>72</v>
      </c>
      <c r="I63" s="49" t="s">
        <v>93</v>
      </c>
      <c r="J63" s="52"/>
      <c r="K63" s="52"/>
    </row>
    <row r="64" spans="1:11" x14ac:dyDescent="0.2">
      <c r="A64" s="39"/>
      <c r="B64" s="39"/>
      <c r="C64" s="39"/>
      <c r="D64" s="48"/>
      <c r="E64" s="48"/>
      <c r="F64" s="18" t="s">
        <v>99</v>
      </c>
      <c r="G64" s="49" t="s">
        <v>74</v>
      </c>
      <c r="H64" s="18" t="s">
        <v>100</v>
      </c>
      <c r="I64" s="49" t="s">
        <v>101</v>
      </c>
      <c r="J64" s="52"/>
      <c r="K64" s="52"/>
    </row>
    <row r="65" spans="1:11" x14ac:dyDescent="0.2">
      <c r="A65" s="45"/>
      <c r="B65" s="45"/>
      <c r="C65" s="45"/>
      <c r="D65" s="58"/>
      <c r="E65" s="58"/>
      <c r="F65" s="59" t="s">
        <v>77</v>
      </c>
      <c r="G65" s="59" t="s">
        <v>78</v>
      </c>
      <c r="H65" s="59" t="s">
        <v>79</v>
      </c>
      <c r="I65" s="59" t="s">
        <v>79</v>
      </c>
      <c r="J65" s="52"/>
      <c r="K65" s="52"/>
    </row>
    <row r="66" spans="1:11" x14ac:dyDescent="0.2">
      <c r="A66" s="39"/>
      <c r="B66" s="39"/>
      <c r="C66" s="37"/>
      <c r="D66" s="53"/>
      <c r="E66" s="53"/>
      <c r="F66" s="54"/>
      <c r="G66" s="54"/>
      <c r="H66" s="54"/>
      <c r="I66" s="54"/>
      <c r="J66" s="54"/>
      <c r="K66" s="54"/>
    </row>
    <row r="67" spans="1:11" x14ac:dyDescent="0.2">
      <c r="A67" s="73">
        <v>3</v>
      </c>
      <c r="B67" s="39" t="s">
        <v>80</v>
      </c>
      <c r="C67" s="39"/>
      <c r="D67" s="50">
        <v>1.1299999999999999</v>
      </c>
      <c r="E67" s="50">
        <v>0.01</v>
      </c>
      <c r="F67" s="52">
        <v>59838079</v>
      </c>
      <c r="G67" s="52">
        <v>59500214</v>
      </c>
      <c r="H67" s="52">
        <v>119715218</v>
      </c>
      <c r="I67" s="52">
        <f>+H67-G67-F67</f>
        <v>376925</v>
      </c>
      <c r="J67" s="52"/>
      <c r="K67" s="52"/>
    </row>
  </sheetData>
  <mergeCells count="5">
    <mergeCell ref="D5:E5"/>
    <mergeCell ref="B44:M44"/>
    <mergeCell ref="B45:M45"/>
    <mergeCell ref="D53:E53"/>
    <mergeCell ref="D62:E6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Marzo</vt:lpstr>
      <vt:lpstr>Junio</vt:lpstr>
      <vt:lpstr>Sept</vt:lpstr>
      <vt:lpstr>Dic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2013-12-13T15:33:28Z</dcterms:modified>
</cp:coreProperties>
</file>