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NOVO_USB_HDD\Francisco\NUEVOS_fOGAPE\"/>
    </mc:Choice>
  </mc:AlternateContent>
  <xr:revisionPtr revIDLastSave="0" documentId="8_{37174397-C1DB-4303-91C6-8C9A6E14338B}" xr6:coauthVersionLast="46" xr6:coauthVersionMax="46" xr10:uidLastSave="{00000000-0000-0000-0000-000000000000}"/>
  <bookViews>
    <workbookView xWindow="-108" yWindow="-108" windowWidth="23256" windowHeight="12576" xr2:uid="{755ADB1F-B54E-46D1-AA38-F7982CE23987}"/>
  </bookViews>
  <sheets>
    <sheet name="Indice" sheetId="5" r:id="rId1"/>
    <sheet name="Solicitudes y Curses_Reactiva" sheetId="3" r:id="rId2"/>
    <sheet name="Detalle_Reactiva" sheetId="4" r:id="rId3"/>
    <sheet name="Solicitudes y Curses_Posterga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7" l="1"/>
  <c r="N12" i="7"/>
  <c r="N13" i="7"/>
  <c r="N14" i="7"/>
  <c r="N15" i="7"/>
  <c r="N16" i="7"/>
  <c r="N17" i="7"/>
  <c r="N18" i="7"/>
  <c r="N19" i="7"/>
  <c r="N20" i="7"/>
  <c r="N21" i="7"/>
  <c r="N22" i="7"/>
  <c r="N23" i="7"/>
  <c r="D23" i="7" s="1"/>
  <c r="N24" i="7"/>
  <c r="N25" i="7"/>
  <c r="D25" i="7" s="1"/>
  <c r="N10" i="7"/>
  <c r="N48" i="7"/>
  <c r="N49" i="7"/>
  <c r="N50" i="7"/>
  <c r="N51" i="7"/>
  <c r="N35" i="7"/>
  <c r="N36" i="7"/>
  <c r="N37" i="7"/>
  <c r="N38" i="7"/>
  <c r="N39" i="7"/>
  <c r="N40" i="7"/>
  <c r="N41" i="7"/>
  <c r="N42" i="7"/>
  <c r="N43" i="7"/>
  <c r="N44" i="7"/>
  <c r="N45" i="7"/>
  <c r="N46" i="7"/>
  <c r="L47" i="7"/>
  <c r="L52" i="7" s="1"/>
  <c r="D47" i="7"/>
  <c r="D52" i="7" s="1"/>
  <c r="C47" i="7"/>
  <c r="O47" i="7"/>
  <c r="P47" i="7"/>
  <c r="P52" i="7" s="1"/>
  <c r="K47" i="7"/>
  <c r="J47" i="7"/>
  <c r="J52" i="7" s="1"/>
  <c r="I47" i="7"/>
  <c r="X52" i="7"/>
  <c r="V52" i="7"/>
  <c r="T52" i="7"/>
  <c r="R52" i="7"/>
  <c r="H52" i="7"/>
  <c r="F52" i="7"/>
  <c r="X26" i="7"/>
  <c r="X27" i="7" s="1"/>
  <c r="W26" i="7"/>
  <c r="V26" i="7"/>
  <c r="V27" i="7" s="1"/>
  <c r="U26" i="7"/>
  <c r="T26" i="7"/>
  <c r="T27" i="7" s="1"/>
  <c r="S26" i="7"/>
  <c r="R26" i="7"/>
  <c r="R27" i="7" s="1"/>
  <c r="Q26" i="7"/>
  <c r="P26" i="7"/>
  <c r="P27" i="7" s="1"/>
  <c r="O26" i="7"/>
  <c r="L26" i="7"/>
  <c r="L27" i="7" s="1"/>
  <c r="K26" i="7"/>
  <c r="J26" i="7"/>
  <c r="J27" i="7" s="1"/>
  <c r="I26" i="7"/>
  <c r="H26" i="7"/>
  <c r="H27" i="7" s="1"/>
  <c r="G26" i="7"/>
  <c r="F26" i="7"/>
  <c r="F27" i="7" s="1"/>
  <c r="E26" i="7"/>
  <c r="D24" i="7"/>
  <c r="M24" i="7"/>
  <c r="C24" i="7" s="1"/>
  <c r="M23" i="7"/>
  <c r="C23" i="7" s="1"/>
  <c r="M22" i="7"/>
  <c r="C22" i="7" s="1"/>
  <c r="M25" i="7"/>
  <c r="C25" i="7" s="1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X82" i="3"/>
  <c r="W82" i="3"/>
  <c r="V82" i="3"/>
  <c r="U82" i="3"/>
  <c r="T82" i="3"/>
  <c r="S82" i="3"/>
  <c r="R82" i="3"/>
  <c r="Q82" i="3"/>
  <c r="N82" i="3"/>
  <c r="M82" i="3"/>
  <c r="L82" i="3"/>
  <c r="K82" i="3"/>
  <c r="J82" i="3"/>
  <c r="I82" i="3"/>
  <c r="P82" i="3"/>
  <c r="O82" i="3"/>
  <c r="H82" i="3"/>
  <c r="G82" i="3"/>
  <c r="F82" i="3"/>
  <c r="E82" i="3"/>
  <c r="D82" i="3"/>
  <c r="C82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114" i="3"/>
  <c r="B111" i="3"/>
  <c r="B88" i="4"/>
  <c r="B85" i="4"/>
  <c r="N47" i="7" l="1"/>
  <c r="N52" i="7" s="1"/>
  <c r="N26" i="7"/>
  <c r="N27" i="7" s="1"/>
  <c r="G52" i="7"/>
  <c r="W52" i="7"/>
  <c r="I52" i="7"/>
  <c r="U52" i="7"/>
  <c r="D22" i="7"/>
  <c r="D26" i="7" s="1"/>
  <c r="D27" i="7" s="1"/>
  <c r="K52" i="7"/>
  <c r="S52" i="7"/>
  <c r="C52" i="7"/>
  <c r="O52" i="7"/>
  <c r="M52" i="7"/>
  <c r="E52" i="7"/>
  <c r="Q52" i="7"/>
  <c r="C26" i="7"/>
  <c r="M26" i="7"/>
  <c r="B85" i="7"/>
  <c r="B82" i="7"/>
</calcChain>
</file>

<file path=xl/sharedStrings.xml><?xml version="1.0" encoding="utf-8"?>
<sst xmlns="http://schemas.openxmlformats.org/spreadsheetml/2006/main" count="501" uniqueCount="105">
  <si>
    <t>COOPEUCH</t>
  </si>
  <si>
    <t>Medianas Empresas</t>
  </si>
  <si>
    <t>Institución</t>
  </si>
  <si>
    <t>Tabla 4</t>
  </si>
  <si>
    <t>Total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</si>
  <si>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</si>
  <si>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</si>
  <si>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</si>
  <si>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</si>
  <si>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</si>
  <si>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</si>
  <si>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</si>
  <si>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</si>
  <si>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</si>
  <si>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</si>
  <si>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</si>
  <si>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</si>
  <si>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</si>
  <si>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</si>
  <si>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</si>
  <si>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</si>
  <si>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</si>
  <si>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</si>
  <si>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</si>
  <si>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</si>
  <si>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</si>
  <si>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</si>
  <si>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</si>
  <si>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</si>
  <si>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</si>
  <si>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</si>
  <si>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</si>
  <si>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</si>
  <si>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</si>
  <si>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</si>
  <si>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</si>
  <si>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</si>
  <si>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</si>
  <si>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</si>
  <si>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</si>
  <si>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</si>
  <si>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</si>
  <si>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</si>
  <si>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</si>
  <si>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</si>
  <si>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</si>
  <si>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</si>
  <si>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</si>
  <si>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</si>
  <si>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</si>
  <si>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</si>
  <si>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</si>
  <si>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</si>
  <si>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Tabla 2</t>
  </si>
  <si>
    <t>Solicitudes y curses por institución financiera</t>
  </si>
  <si>
    <t>Solicitudes y curses por tipo de empresa</t>
  </si>
  <si>
    <t>Solicitudes y curses por institución y tamaño</t>
  </si>
  <si>
    <t>Banco del Estado</t>
  </si>
  <si>
    <t>Falabella</t>
  </si>
  <si>
    <t>SOLICITUDES Y CURSES DE CRÉDITO ASOCIADOS AL PROGRAMA FOGAPE REACTIVA (*)</t>
  </si>
  <si>
    <t>4 Life compañía de seguros de Vida S.A.</t>
  </si>
  <si>
    <t>EUROAMERICA  VIDA</t>
  </si>
  <si>
    <t>Ohio National Seguros de Vida S.A.</t>
  </si>
  <si>
    <t>Vida Security Prevision</t>
  </si>
  <si>
    <t>SOLICITUDES Y CURSES DE CRÉDITO ASOCIADOS AL PROGRAMA REACTIVA</t>
  </si>
  <si>
    <t>SOLICITUDES Y CURSES DE CRÉDITO ASOCIADOS AL PROGRAMA POSTERGACION</t>
  </si>
  <si>
    <t>SOLICITUDES Y CURSES DE CRÉDITO ASOCIADOS AL PROGRAMA FOGAPE POSTERGACION (*)</t>
  </si>
  <si>
    <t>BALANCE DE ACTIVIDADES ASOCIADO AL PROGRAMA DE GARANTÍAS FOGAPE REACTIVA Y POSTERGACION</t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</si>
  <si>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cumpla con los requisitos de mora, valor de la tasación y otros requerimientos especificados en los Decretos Supremos N°8 y N° 32, ambos del año 2021 emitidos por el Ministerio de Hacienda (Reglamentos), según el tipo de programa que corresponda.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</si>
  <si>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REACTIVA o POSTERGACIÓN.</t>
    </r>
  </si>
  <si>
    <t>5) Las operaciones consideradas como cursadas podrían incluir operaciones que no están completamente perfeccionadas, por ejemplo falta termino de la tramitación en el Conservador de Bienes Raíces</t>
  </si>
  <si>
    <t>Region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</si>
  <si>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</si>
  <si>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</si>
  <si>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</si>
  <si>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</si>
  <si>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</si>
  <si>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General Bernardo O’Higgins</t>
  </si>
  <si>
    <t>Región del Maule</t>
  </si>
  <si>
    <t>Región del Bío Bío</t>
  </si>
  <si>
    <t>Región de la Araucanía</t>
  </si>
  <si>
    <t>Región de los Lagos</t>
  </si>
  <si>
    <t>Región de Aysén del general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</si>
  <si>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</si>
  <si>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</si>
  <si>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</si>
  <si>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</si>
  <si>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</si>
  <si>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Sin Información</t>
  </si>
  <si>
    <t>Destino de Financiamiento</t>
  </si>
  <si>
    <t>Inversiones en Activo Fijo</t>
  </si>
  <si>
    <t>Refinanciamiento</t>
  </si>
  <si>
    <t>Gastos de Capital de Trabajo</t>
  </si>
  <si>
    <t>TOTAL</t>
  </si>
  <si>
    <t>Actualización: 13/05/2021</t>
  </si>
  <si>
    <t>Tabla 5</t>
  </si>
  <si>
    <t>Solicitudes y curses por destino de financiamiento (montos en Unidades de Fomento)</t>
  </si>
  <si>
    <t>Solicitudes y curses por  region</t>
  </si>
  <si>
    <t>Solicitudes y curses por destino de financiamiento</t>
  </si>
  <si>
    <t>Solicitudes y curses por  region (montos en Unidades de Fomento)</t>
  </si>
  <si>
    <t>Tabla 6</t>
  </si>
  <si>
    <t>Información al: 09/05/2021 para Bancos y 02/05/2021 para otras instituciones</t>
  </si>
  <si>
    <t>Tabla 7</t>
  </si>
  <si>
    <t>Solicitudes y curses por region</t>
  </si>
  <si>
    <t>Solicitudes y curses por region (montos en Unidades de Fomento)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</si>
</sst>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_);_(* \(#,##0\);_(* &quot;-&quot;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0"/>
      <name val="Arial"/>
      <family val="2"/>
    </font>
    <font>
      <i/>
      <sz val="11"/>
      <color theme="0" tint="-0.499954222235786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59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2" applyFo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64" fontId="13" fillId="2" borderId="0" xfId="1" applyFont="1" applyFill="1" applyBorder="1"/>
    <xf numFmtId="0" fontId="15" fillId="0" borderId="0" xfId="2"/>
    <xf numFmtId="0" fontId="2" fillId="2" borderId="11" xfId="0" applyFont="1" applyFill="1" applyBorder="1"/>
    <xf numFmtId="164" fontId="2" fillId="2" borderId="11" xfId="0" applyNumberFormat="1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10" fillId="2" borderId="11" xfId="0" applyNumberFormat="1" applyFont="1" applyFill="1" applyBorder="1"/>
    <xf numFmtId="164" fontId="10" fillId="2" borderId="19" xfId="0" applyNumberFormat="1" applyFont="1" applyFill="1" applyBorder="1"/>
    <xf numFmtId="164" fontId="0" fillId="2" borderId="11" xfId="1" applyFont="1" applyFill="1" applyBorder="1"/>
    <xf numFmtId="164" fontId="0" fillId="2" borderId="18" xfId="1" applyFont="1" applyFill="1" applyBorder="1"/>
    <xf numFmtId="164" fontId="0" fillId="2" borderId="19" xfId="1" applyFont="1" applyFill="1" applyBorder="1"/>
    <xf numFmtId="164" fontId="9" fillId="2" borderId="11" xfId="1" applyFont="1" applyFill="1" applyBorder="1"/>
    <xf numFmtId="164" fontId="9" fillId="2" borderId="19" xfId="1" applyFont="1" applyFill="1" applyBorder="1"/>
    <xf numFmtId="0" fontId="0" fillId="2" borderId="21" xfId="0" applyFill="1" applyBorder="1"/>
    <xf numFmtId="0" fontId="2" fillId="2" borderId="21" xfId="0" applyFont="1" applyFill="1" applyBorder="1"/>
    <xf numFmtId="3" fontId="2" fillId="2" borderId="21" xfId="0" applyNumberFormat="1" applyFont="1" applyFill="1" applyBorder="1"/>
    <xf numFmtId="3" fontId="2" fillId="2" borderId="22" xfId="0" applyNumberFormat="1" applyFont="1" applyFill="1" applyBorder="1"/>
    <xf numFmtId="3" fontId="2" fillId="2" borderId="20" xfId="0" applyNumberFormat="1" applyFont="1" applyFill="1" applyBorder="1"/>
    <xf numFmtId="3" fontId="10" fillId="2" borderId="21" xfId="0" applyNumberFormat="1" applyFont="1" applyFill="1" applyBorder="1"/>
    <xf numFmtId="3" fontId="10" fillId="2" borderId="20" xfId="0" applyNumberFormat="1" applyFont="1" applyFill="1" applyBorder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" fontId="17" fillId="2" borderId="0" xfId="1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2" borderId="0" xfId="0" applyFill="1" applyAlignment="1">
      <alignment vertical="top"/>
    </xf>
    <xf numFmtId="0" fontId="18" fillId="2" borderId="0" xfId="0" applyFont="1" applyFill="1"/>
    <xf numFmtId="164" fontId="17" fillId="2" borderId="0" xfId="1" applyFont="1" applyFill="1" applyAlignment="1"/>
    <xf numFmtId="0" fontId="18" fillId="2" borderId="0" xfId="0" applyFont="1" applyFill="1" applyAlignment="1">
      <alignment horizontal="left"/>
    </xf>
    <xf numFmtId="0" fontId="18" fillId="2" borderId="11" xfId="0" applyFont="1" applyFill="1" applyBorder="1" applyAlignment="1">
      <alignment horizontal="left"/>
    </xf>
    <xf numFmtId="164" fontId="2" fillId="2" borderId="15" xfId="0" applyNumberFormat="1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17" fillId="2" borderId="0" xfId="1" applyFont="1" applyFill="1" applyBorder="1" applyAlignment="1"/>
    <xf numFmtId="164" fontId="17" fillId="2" borderId="3" xfId="1" applyFont="1" applyFill="1" applyBorder="1" applyAlignment="1"/>
    <xf numFmtId="164" fontId="2" fillId="2" borderId="17" xfId="0" applyNumberFormat="1" applyFont="1" applyFill="1" applyBorder="1"/>
    <xf numFmtId="0" fontId="6" fillId="3" borderId="2" xfId="0" applyFont="1" applyFill="1" applyBorder="1" applyAlignment="1">
      <alignment horizontal="center"/>
    </xf>
    <xf numFmtId="164" fontId="17" fillId="2" borderId="2" xfId="1" applyFont="1" applyFill="1" applyBorder="1" applyAlignment="1"/>
    <xf numFmtId="164" fontId="2" fillId="2" borderId="16" xfId="0" applyNumberFormat="1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3" fontId="4" fillId="2" borderId="0" xfId="0" applyNumberFormat="1" applyFont="1" applyFill="1"/>
    <xf numFmtId="164" fontId="19" fillId="2" borderId="15" xfId="0" applyNumberFormat="1" applyFont="1" applyFill="1" applyBorder="1"/>
    <xf numFmtId="0" fontId="20" fillId="2" borderId="0" xfId="0" applyFont="1" applyFill="1"/>
    <xf numFmtId="164" fontId="20" fillId="2" borderId="0" xfId="1" applyFont="1" applyFill="1" applyAlignment="1"/>
    <xf numFmtId="0" fontId="18" fillId="2" borderId="11" xfId="0" applyFont="1" applyFill="1" applyBorder="1"/>
    <xf numFmtId="164" fontId="19" fillId="2" borderId="17" xfId="0" applyNumberFormat="1" applyFont="1" applyFill="1" applyBorder="1"/>
    <xf numFmtId="0" fontId="5" fillId="4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 wrapText="1"/>
    </xf>
    <xf numFmtId="164" fontId="20" fillId="2" borderId="0" xfId="1" applyFont="1" applyFill="1"/>
    <xf numFmtId="164" fontId="17" fillId="2" borderId="0" xfId="1" applyFont="1" applyFill="1" applyAlignment="1">
      <alignment horizontal="center"/>
    </xf>
    <xf numFmtId="164" fontId="17" fillId="2" borderId="11" xfId="1" applyFont="1" applyFill="1" applyBorder="1" applyAlignment="1"/>
    <xf numFmtId="164" fontId="9" fillId="2" borderId="17" xfId="1" applyFont="1" applyFill="1" applyBorder="1"/>
  </cellXfs>
  <cellStyles count="4">
    <cellStyle name="Hipervínculo" xfId="2" builtinId="8"/>
    <cellStyle name="Millares [0]" xfId="1" builtinId="6"/>
    <cellStyle name="Millares 2" xfId="3" xr:uid="{C8B8870D-7D15-44F5-A38F-0FAC4219327A}"/>
    <cellStyle name="Normal" xfId="0" builtinId="0"/>
  </cellStyles>
  <dxfs count="0"/>
  <tableStyles count="1" defaultTableStyle="TableStyleMedium2" defaultPivotStyle="PivotStyleLight16">
    <tableStyle name="Invisible" pivot="0" table="0" count="0" xr9:uid="{12B41395-0211-4AB3-8D23-009B08AA1F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manal_final_e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2"/>
      <sheetName val="e22_21032021"/>
      <sheetName val="e22_18042021"/>
      <sheetName val="e22_09052021"/>
      <sheetName val="e22_s1"/>
      <sheetName val="e22_s2"/>
      <sheetName val="e22_s3"/>
      <sheetName val="delta_s1"/>
      <sheetName val="delta_s2"/>
      <sheetName val="especial_2"/>
      <sheetName val="especial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29529.48</v>
          </cell>
        </row>
        <row r="2">
          <cell r="A2">
            <v>694.47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2"/>
  <sheetViews>
    <sheetView showGridLines="0" tabSelected="1" zoomScale="85" zoomScaleNormal="85" workbookViewId="0">
      <selection activeCell="B15" sqref="B15"/>
    </sheetView>
  </sheetViews>
  <sheetFormatPr baseColWidth="10" defaultColWidth="11.44140625" defaultRowHeight="14.4" x14ac:dyDescent="0.3"/>
  <cols>
    <col min="1" max="1" width="5.6640625" style="55" customWidth="1"/>
    <col min="2" max="2" width="13.44140625" style="56" customWidth="1"/>
    <col min="3" max="3" width="73" style="56" customWidth="1"/>
    <col min="4" max="16384" width="11.44140625" style="56"/>
  </cols>
  <sheetData>
    <row r="2" spans="2:13" ht="15.6" x14ac:dyDescent="0.3">
      <c r="B2" s="39" t="s">
        <v>67</v>
      </c>
    </row>
    <row r="4" spans="2:13" x14ac:dyDescent="0.3">
      <c r="B4" s="54" t="s">
        <v>64</v>
      </c>
      <c r="C4" s="40"/>
      <c r="D4" s="40"/>
    </row>
    <row r="6" spans="2:13" x14ac:dyDescent="0.3">
      <c r="B6" s="61" t="s">
        <v>52</v>
      </c>
      <c r="C6" s="81" t="s">
        <v>54</v>
      </c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2:13" x14ac:dyDescent="0.3">
      <c r="B7" s="61" t="s">
        <v>53</v>
      </c>
      <c r="C7" s="81" t="s">
        <v>55</v>
      </c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2:13" x14ac:dyDescent="0.3">
      <c r="B8" s="61" t="s">
        <v>47</v>
      </c>
      <c r="C8" s="80" t="s">
        <v>97</v>
      </c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2:13" x14ac:dyDescent="0.3">
      <c r="B9" s="61" t="s">
        <v>3</v>
      </c>
      <c r="C9" s="80" t="s">
        <v>98</v>
      </c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2:13" x14ac:dyDescent="0.3">
      <c r="B10" s="61" t="s">
        <v>95</v>
      </c>
      <c r="C10" s="81" t="s">
        <v>56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2:13" x14ac:dyDescent="0.3"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</row>
    <row r="12" spans="2:13" x14ac:dyDescent="0.3">
      <c r="B12" s="54" t="s">
        <v>65</v>
      </c>
      <c r="C12" s="41"/>
      <c r="D12" s="41"/>
    </row>
    <row r="13" spans="2:13" x14ac:dyDescent="0.3">
      <c r="B13" s="53"/>
      <c r="C13" s="41"/>
      <c r="D13" s="41"/>
    </row>
    <row r="14" spans="2:13" x14ac:dyDescent="0.3">
      <c r="B14" s="61" t="s">
        <v>100</v>
      </c>
      <c r="C14" s="81" t="s">
        <v>54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2:13" x14ac:dyDescent="0.3">
      <c r="B15" s="61" t="s">
        <v>102</v>
      </c>
      <c r="C15" s="81" t="s">
        <v>103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2:13" x14ac:dyDescent="0.3"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2" x14ac:dyDescent="0.3">
      <c r="B17" s="56" t="s">
        <v>101</v>
      </c>
    </row>
    <row r="18" spans="1:2" x14ac:dyDescent="0.3">
      <c r="B18" s="55" t="s">
        <v>94</v>
      </c>
    </row>
    <row r="32" spans="1:2" x14ac:dyDescent="0.3">
      <c r="A32" s="20"/>
    </row>
  </sheetData>
  <mergeCells count="5">
    <mergeCell ref="C15:M15"/>
    <mergeCell ref="C14:M14"/>
    <mergeCell ref="C6:M6"/>
    <mergeCell ref="C7:M7"/>
    <mergeCell ref="C10:M10"/>
  </mergeCells>
  <hyperlinks>
    <hyperlink ref="B6" location="'Solicitudes y Curses_Reactiva'!B4" display="Tabla 1" xr:uid="{D90E6927-C52C-46B2-94B5-958C546B7DF5}"/>
    <hyperlink ref="B7" location="'Solicitudes y Curses_Reactiva'!B28" display="Tabla 2" xr:uid="{23A31FFF-28FD-4ED7-8658-43C6A9290596}"/>
    <hyperlink ref="B14" location="'Solicitudes y Curses_Posterga'!B4" display="Tabla 4" xr:uid="{03214C8A-F7DB-49B7-BB09-6C8A04F77C47}"/>
    <hyperlink ref="B10" location="Detalle_Reactiva!B2" display="Tabla 3" xr:uid="{8686A663-0A78-46CF-8A5F-450EC1FE6C6F}"/>
    <hyperlink ref="B8" location="'Solicitudes y Curses_Reactiva'!A44" display="Tabla 3" xr:uid="{46E6FA78-7AF6-4568-8BBF-B2C3A1F851A9}"/>
    <hyperlink ref="B9" location="'Solicitudes y Curses_Reactiva'!A73" display="Tabla 4" xr:uid="{1396BD91-0782-44C4-8C29-3B71BA57A171}"/>
    <hyperlink ref="B15" location="'Solicitudes y Curses_Posterga'!B29" display="Tabla 7" xr:uid="{1FDC09A4-9F23-48AF-AAC1-27838F5EF95F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A2:AD114"/>
  <sheetViews>
    <sheetView topLeftCell="A85" zoomScale="80" zoomScaleNormal="80" workbookViewId="0">
      <selection activeCell="A73" sqref="A73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8.5546875" style="6" bestFit="1" customWidth="1"/>
    <col min="5" max="5" width="12.664062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2" spans="2:24" x14ac:dyDescent="0.3">
      <c r="B2" s="7" t="s">
        <v>59</v>
      </c>
    </row>
    <row r="3" spans="2:24" x14ac:dyDescent="0.3">
      <c r="B3" s="7"/>
    </row>
    <row r="4" spans="2:24" x14ac:dyDescent="0.3">
      <c r="B4" s="7" t="s">
        <v>52</v>
      </c>
    </row>
    <row r="5" spans="2:24" x14ac:dyDescent="0.3">
      <c r="B5" s="90" t="s">
        <v>43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24" x14ac:dyDescent="0.3">
      <c r="B6" s="91" t="s">
        <v>2</v>
      </c>
      <c r="C6" s="93" t="s">
        <v>5</v>
      </c>
      <c r="D6" s="93"/>
      <c r="E6" s="95" t="s">
        <v>6</v>
      </c>
      <c r="F6" s="101"/>
      <c r="G6" s="93" t="s">
        <v>7</v>
      </c>
      <c r="H6" s="93"/>
      <c r="I6" s="87" t="s">
        <v>8</v>
      </c>
      <c r="J6" s="88"/>
      <c r="K6" s="88"/>
      <c r="L6" s="88"/>
      <c r="M6" s="88"/>
      <c r="N6" s="89"/>
      <c r="O6" s="88" t="s">
        <v>9</v>
      </c>
      <c r="P6" s="89"/>
      <c r="Q6" s="87" t="s">
        <v>10</v>
      </c>
      <c r="R6" s="88"/>
      <c r="S6" s="88"/>
      <c r="T6" s="88"/>
      <c r="U6" s="88"/>
      <c r="V6" s="88"/>
      <c r="W6" s="88"/>
      <c r="X6" s="89"/>
    </row>
    <row r="7" spans="2:24" x14ac:dyDescent="0.3">
      <c r="B7" s="91"/>
      <c r="C7" s="94"/>
      <c r="D7" s="94"/>
      <c r="E7" s="95"/>
      <c r="F7" s="101"/>
      <c r="G7" s="94"/>
      <c r="H7" s="94"/>
      <c r="I7" s="102" t="s">
        <v>11</v>
      </c>
      <c r="J7" s="103"/>
      <c r="K7" s="103" t="s">
        <v>12</v>
      </c>
      <c r="L7" s="103"/>
      <c r="M7" s="104" t="s">
        <v>4</v>
      </c>
      <c r="N7" s="105"/>
      <c r="O7" s="103" t="s">
        <v>13</v>
      </c>
      <c r="P7" s="108"/>
      <c r="Q7" s="102" t="s">
        <v>14</v>
      </c>
      <c r="R7" s="103"/>
      <c r="S7" s="103" t="s">
        <v>15</v>
      </c>
      <c r="T7" s="103"/>
      <c r="U7" s="103" t="s">
        <v>16</v>
      </c>
      <c r="V7" s="103"/>
      <c r="W7" s="104" t="s">
        <v>4</v>
      </c>
      <c r="X7" s="105"/>
    </row>
    <row r="8" spans="2:24" ht="45" customHeight="1" x14ac:dyDescent="0.3">
      <c r="B8" s="91"/>
      <c r="C8" s="94"/>
      <c r="D8" s="94"/>
      <c r="E8" s="97"/>
      <c r="F8" s="98"/>
      <c r="G8" s="94"/>
      <c r="H8" s="94"/>
      <c r="I8" s="102"/>
      <c r="J8" s="103"/>
      <c r="K8" s="103"/>
      <c r="L8" s="103"/>
      <c r="M8" s="106"/>
      <c r="N8" s="107"/>
      <c r="O8" s="103"/>
      <c r="P8" s="108"/>
      <c r="Q8" s="102"/>
      <c r="R8" s="103"/>
      <c r="S8" s="103"/>
      <c r="T8" s="103"/>
      <c r="U8" s="103"/>
      <c r="V8" s="103"/>
      <c r="W8" s="106"/>
      <c r="X8" s="107"/>
    </row>
    <row r="9" spans="2:24" x14ac:dyDescent="0.3">
      <c r="B9" s="92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7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2:24" x14ac:dyDescent="0.3">
      <c r="B10" s="1" t="s">
        <v>19</v>
      </c>
      <c r="C10" s="2">
        <v>18029</v>
      </c>
      <c r="D10" s="2">
        <v>44346213.285537027</v>
      </c>
      <c r="E10" s="3">
        <v>0</v>
      </c>
      <c r="F10" s="4">
        <v>0</v>
      </c>
      <c r="G10" s="2">
        <v>475</v>
      </c>
      <c r="H10" s="2">
        <v>3387265.1499450719</v>
      </c>
      <c r="I10" s="3">
        <v>1780</v>
      </c>
      <c r="J10" s="24">
        <v>8916444.1094120182</v>
      </c>
      <c r="K10" s="24">
        <v>0</v>
      </c>
      <c r="L10" s="24">
        <v>0</v>
      </c>
      <c r="M10" s="25">
        <v>1780</v>
      </c>
      <c r="N10" s="5">
        <v>8916444.1094120182</v>
      </c>
      <c r="O10" s="24">
        <v>15242</v>
      </c>
      <c r="P10" s="4">
        <v>31003683.667677183</v>
      </c>
      <c r="Q10" s="3">
        <v>1</v>
      </c>
      <c r="R10" s="24">
        <v>33864.463580124</v>
      </c>
      <c r="S10" s="24">
        <v>103</v>
      </c>
      <c r="T10" s="24">
        <v>140763.36596513045</v>
      </c>
      <c r="U10" s="24">
        <v>428</v>
      </c>
      <c r="V10" s="24">
        <v>864192.5289575028</v>
      </c>
      <c r="W10" s="25">
        <v>532</v>
      </c>
      <c r="X10" s="5">
        <v>1038820.3585027573</v>
      </c>
    </row>
    <row r="11" spans="2:24" x14ac:dyDescent="0.3">
      <c r="B11" s="1" t="s">
        <v>20</v>
      </c>
      <c r="C11" s="2">
        <v>576</v>
      </c>
      <c r="D11" s="2">
        <v>4435240.2244468918</v>
      </c>
      <c r="E11" s="3">
        <v>0</v>
      </c>
      <c r="F11" s="4">
        <v>0</v>
      </c>
      <c r="G11" s="2">
        <v>153</v>
      </c>
      <c r="H11" s="2">
        <v>1418887.1595436155</v>
      </c>
      <c r="I11" s="3">
        <v>121</v>
      </c>
      <c r="J11" s="24">
        <v>877021.87779805134</v>
      </c>
      <c r="K11" s="24">
        <v>0</v>
      </c>
      <c r="L11" s="24">
        <v>0</v>
      </c>
      <c r="M11" s="25">
        <v>121</v>
      </c>
      <c r="N11" s="5">
        <v>877021.87779805134</v>
      </c>
      <c r="O11" s="24">
        <v>242</v>
      </c>
      <c r="P11" s="4">
        <v>1742846.0475091334</v>
      </c>
      <c r="Q11" s="3">
        <v>0</v>
      </c>
      <c r="R11" s="24">
        <v>0</v>
      </c>
      <c r="S11" s="24">
        <v>5</v>
      </c>
      <c r="T11" s="24">
        <v>48697.098628218308</v>
      </c>
      <c r="U11" s="24">
        <v>55</v>
      </c>
      <c r="V11" s="24">
        <v>347788.04096787347</v>
      </c>
      <c r="W11" s="25">
        <v>60</v>
      </c>
      <c r="X11" s="5">
        <v>396485.13959609176</v>
      </c>
    </row>
    <row r="12" spans="2:24" x14ac:dyDescent="0.3">
      <c r="B12" s="6" t="s">
        <v>57</v>
      </c>
      <c r="C12" s="2">
        <v>101474</v>
      </c>
      <c r="D12" s="2">
        <v>90631391.489521652</v>
      </c>
      <c r="E12" s="3">
        <v>0</v>
      </c>
      <c r="F12" s="4">
        <v>0</v>
      </c>
      <c r="G12" s="2">
        <v>20776</v>
      </c>
      <c r="H12" s="2">
        <v>20520777.005318075</v>
      </c>
      <c r="I12" s="3">
        <v>2966</v>
      </c>
      <c r="J12" s="24">
        <v>4749951.7939360933</v>
      </c>
      <c r="K12" s="24">
        <v>4666</v>
      </c>
      <c r="L12" s="24">
        <v>20532654.46340403</v>
      </c>
      <c r="M12" s="25">
        <v>7632</v>
      </c>
      <c r="N12" s="5">
        <v>25282606.257340122</v>
      </c>
      <c r="O12" s="24">
        <v>56454</v>
      </c>
      <c r="P12" s="4">
        <v>29094366.563075274</v>
      </c>
      <c r="Q12" s="3">
        <v>2525</v>
      </c>
      <c r="R12" s="24">
        <v>1802375.5077976314</v>
      </c>
      <c r="S12" s="24">
        <v>4518</v>
      </c>
      <c r="T12" s="24">
        <v>2189225.6818271098</v>
      </c>
      <c r="U12" s="24">
        <v>9569</v>
      </c>
      <c r="V12" s="24">
        <v>11742040.474163447</v>
      </c>
      <c r="W12" s="25">
        <v>16612</v>
      </c>
      <c r="X12" s="5">
        <v>15733641.663788188</v>
      </c>
    </row>
    <row r="13" spans="2:24" x14ac:dyDescent="0.3">
      <c r="B13" s="1" t="s">
        <v>21</v>
      </c>
      <c r="C13" s="2">
        <v>2624</v>
      </c>
      <c r="D13" s="2">
        <v>13161277.279383179</v>
      </c>
      <c r="E13" s="3">
        <v>779</v>
      </c>
      <c r="F13" s="4">
        <v>1698855.1393048575</v>
      </c>
      <c r="G13" s="2">
        <v>104</v>
      </c>
      <c r="H13" s="2">
        <v>359628.69485002785</v>
      </c>
      <c r="I13" s="3">
        <v>146</v>
      </c>
      <c r="J13" s="24">
        <v>1061279.8294450156</v>
      </c>
      <c r="K13" s="24">
        <v>4</v>
      </c>
      <c r="L13" s="24">
        <v>21944.17239992035</v>
      </c>
      <c r="M13" s="25">
        <v>150</v>
      </c>
      <c r="N13" s="5">
        <v>1083224.0018449361</v>
      </c>
      <c r="O13" s="24">
        <v>1498</v>
      </c>
      <c r="P13" s="4">
        <v>8262779.2797909072</v>
      </c>
      <c r="Q13" s="3">
        <v>0</v>
      </c>
      <c r="R13" s="24">
        <v>0</v>
      </c>
      <c r="S13" s="24">
        <v>92</v>
      </c>
      <c r="T13" s="24">
        <v>1755164.6693406047</v>
      </c>
      <c r="U13" s="24">
        <v>1</v>
      </c>
      <c r="V13" s="24">
        <v>1625.494251845952</v>
      </c>
      <c r="W13" s="25">
        <v>93</v>
      </c>
      <c r="X13" s="5">
        <v>1756790.1635924506</v>
      </c>
    </row>
    <row r="14" spans="2:24" x14ac:dyDescent="0.3">
      <c r="B14" s="6" t="s">
        <v>22</v>
      </c>
      <c r="C14" s="2">
        <v>5538</v>
      </c>
      <c r="D14" s="2">
        <v>43165532.401078515</v>
      </c>
      <c r="E14" s="3">
        <v>0</v>
      </c>
      <c r="F14" s="4">
        <v>0</v>
      </c>
      <c r="G14" s="2">
        <v>258</v>
      </c>
      <c r="H14" s="2">
        <v>4995428.2974166833</v>
      </c>
      <c r="I14" s="3">
        <v>867</v>
      </c>
      <c r="J14" s="24">
        <v>21108356.781392697</v>
      </c>
      <c r="K14" s="24">
        <v>0</v>
      </c>
      <c r="L14" s="24">
        <v>0</v>
      </c>
      <c r="M14" s="25">
        <v>867</v>
      </c>
      <c r="N14" s="5">
        <v>21108356.781392697</v>
      </c>
      <c r="O14" s="24">
        <v>4296</v>
      </c>
      <c r="P14" s="4">
        <v>15498078.600706819</v>
      </c>
      <c r="Q14" s="3">
        <v>0</v>
      </c>
      <c r="R14" s="24">
        <v>0</v>
      </c>
      <c r="S14" s="24">
        <v>0</v>
      </c>
      <c r="T14" s="24">
        <v>0</v>
      </c>
      <c r="U14" s="24">
        <v>117</v>
      </c>
      <c r="V14" s="24">
        <v>1563668.7215623166</v>
      </c>
      <c r="W14" s="25">
        <v>117</v>
      </c>
      <c r="X14" s="5">
        <v>1563668.7215623166</v>
      </c>
    </row>
    <row r="15" spans="2:24" x14ac:dyDescent="0.3">
      <c r="B15" s="6" t="s">
        <v>23</v>
      </c>
      <c r="C15" s="2">
        <v>1229</v>
      </c>
      <c r="D15" s="2">
        <v>5746553.8504911028</v>
      </c>
      <c r="E15" s="3">
        <v>909</v>
      </c>
      <c r="F15" s="4">
        <v>3915153.8690488287</v>
      </c>
      <c r="G15" s="2">
        <v>56</v>
      </c>
      <c r="H15" s="2">
        <v>202893.92813554456</v>
      </c>
      <c r="I15" s="3">
        <v>24</v>
      </c>
      <c r="J15" s="24">
        <v>356125.4266922411</v>
      </c>
      <c r="K15" s="24">
        <v>3</v>
      </c>
      <c r="L15" s="24">
        <v>11431.467807763631</v>
      </c>
      <c r="M15" s="25">
        <v>27</v>
      </c>
      <c r="N15" s="5">
        <v>367556.89450000471</v>
      </c>
      <c r="O15" s="24">
        <v>229</v>
      </c>
      <c r="P15" s="4">
        <v>1200552.0958716511</v>
      </c>
      <c r="Q15" s="3">
        <v>0</v>
      </c>
      <c r="R15" s="24">
        <v>0</v>
      </c>
      <c r="S15" s="24">
        <v>2</v>
      </c>
      <c r="T15" s="24">
        <v>1940.3541816516918</v>
      </c>
      <c r="U15" s="24">
        <v>6</v>
      </c>
      <c r="V15" s="24">
        <v>58456.708753422005</v>
      </c>
      <c r="W15" s="25">
        <v>8</v>
      </c>
      <c r="X15" s="5">
        <v>60397.0629350737</v>
      </c>
    </row>
    <row r="16" spans="2:24" x14ac:dyDescent="0.3">
      <c r="B16" s="6" t="s">
        <v>24</v>
      </c>
      <c r="C16" s="2">
        <v>10308</v>
      </c>
      <c r="D16" s="2">
        <v>28695892.912811197</v>
      </c>
      <c r="E16" s="3">
        <v>0</v>
      </c>
      <c r="F16" s="4">
        <v>0</v>
      </c>
      <c r="G16" s="2">
        <v>0</v>
      </c>
      <c r="H16" s="2">
        <v>0</v>
      </c>
      <c r="I16" s="3">
        <v>2999</v>
      </c>
      <c r="J16" s="24">
        <v>10314573.531162757</v>
      </c>
      <c r="K16" s="24">
        <v>0</v>
      </c>
      <c r="L16" s="24">
        <v>0</v>
      </c>
      <c r="M16" s="25">
        <v>2999</v>
      </c>
      <c r="N16" s="5">
        <v>10314573.531162757</v>
      </c>
      <c r="O16" s="24">
        <v>6068</v>
      </c>
      <c r="P16" s="4">
        <v>15878213.124782421</v>
      </c>
      <c r="Q16" s="3">
        <v>0</v>
      </c>
      <c r="R16" s="24">
        <v>0</v>
      </c>
      <c r="S16" s="24">
        <v>14</v>
      </c>
      <c r="T16" s="24">
        <v>28007.372598501566</v>
      </c>
      <c r="U16" s="24">
        <v>1227</v>
      </c>
      <c r="V16" s="24">
        <v>2475098.8842675183</v>
      </c>
      <c r="W16" s="25">
        <v>1241</v>
      </c>
      <c r="X16" s="5">
        <v>2503106.2568660197</v>
      </c>
    </row>
    <row r="17" spans="2:24" x14ac:dyDescent="0.3">
      <c r="B17" s="6" t="s">
        <v>25</v>
      </c>
      <c r="C17" s="2">
        <v>8420</v>
      </c>
      <c r="D17" s="2">
        <v>19618495.864607166</v>
      </c>
      <c r="E17" s="3">
        <v>0</v>
      </c>
      <c r="F17" s="4">
        <v>0</v>
      </c>
      <c r="G17" s="2">
        <v>610</v>
      </c>
      <c r="H17" s="2">
        <v>1572588.5117516462</v>
      </c>
      <c r="I17" s="3">
        <v>1606</v>
      </c>
      <c r="J17" s="24">
        <v>2627574.9551973147</v>
      </c>
      <c r="K17" s="24">
        <v>424</v>
      </c>
      <c r="L17" s="24">
        <v>894512.89352199901</v>
      </c>
      <c r="M17" s="25">
        <v>2030</v>
      </c>
      <c r="N17" s="5">
        <v>3522087.8487193137</v>
      </c>
      <c r="O17" s="24">
        <v>3943</v>
      </c>
      <c r="P17" s="4">
        <v>11226753.141369235</v>
      </c>
      <c r="Q17" s="3">
        <v>0</v>
      </c>
      <c r="R17" s="24">
        <v>0</v>
      </c>
      <c r="S17" s="24">
        <v>53</v>
      </c>
      <c r="T17" s="24">
        <v>100701.83450572107</v>
      </c>
      <c r="U17" s="24">
        <v>1784</v>
      </c>
      <c r="V17" s="24">
        <v>3196364.5282612494</v>
      </c>
      <c r="W17" s="25">
        <v>1837</v>
      </c>
      <c r="X17" s="5">
        <v>3297066.3627669704</v>
      </c>
    </row>
    <row r="18" spans="2:24" x14ac:dyDescent="0.3">
      <c r="B18" s="6" t="s">
        <v>26</v>
      </c>
      <c r="C18" s="2">
        <v>213</v>
      </c>
      <c r="D18" s="2">
        <v>1952804.3522947237</v>
      </c>
      <c r="E18" s="3">
        <v>42</v>
      </c>
      <c r="F18" s="4">
        <v>363307.85912924982</v>
      </c>
      <c r="G18" s="2">
        <v>7</v>
      </c>
      <c r="H18" s="2">
        <v>98816.504726801824</v>
      </c>
      <c r="I18" s="3">
        <v>47</v>
      </c>
      <c r="J18" s="24">
        <v>497029.23583483353</v>
      </c>
      <c r="K18" s="24">
        <v>8</v>
      </c>
      <c r="L18" s="24">
        <v>128166.83531169529</v>
      </c>
      <c r="M18" s="25">
        <v>55</v>
      </c>
      <c r="N18" s="5">
        <v>625196.07114652882</v>
      </c>
      <c r="O18" s="24">
        <v>61</v>
      </c>
      <c r="P18" s="4">
        <v>510652.06789960404</v>
      </c>
      <c r="Q18" s="3">
        <v>15</v>
      </c>
      <c r="R18" s="24">
        <v>169152.99558271936</v>
      </c>
      <c r="S18" s="24">
        <v>0</v>
      </c>
      <c r="T18" s="24">
        <v>0</v>
      </c>
      <c r="U18" s="24">
        <v>33</v>
      </c>
      <c r="V18" s="24">
        <v>185678.85380981988</v>
      </c>
      <c r="W18" s="25">
        <v>48</v>
      </c>
      <c r="X18" s="5">
        <v>354831.84939253924</v>
      </c>
    </row>
    <row r="19" spans="2:24" x14ac:dyDescent="0.3">
      <c r="B19" s="6" t="s">
        <v>58</v>
      </c>
      <c r="C19" s="2"/>
      <c r="D19" s="2"/>
      <c r="E19" s="3"/>
      <c r="F19" s="4"/>
      <c r="G19" s="2"/>
      <c r="H19" s="2"/>
      <c r="I19" s="3"/>
      <c r="J19" s="2"/>
      <c r="K19" s="2"/>
      <c r="L19" s="2"/>
      <c r="M19" s="42"/>
      <c r="N19" s="5"/>
      <c r="O19" s="2"/>
      <c r="P19" s="4"/>
      <c r="Q19" s="3"/>
      <c r="R19" s="2"/>
      <c r="S19" s="2"/>
      <c r="T19" s="2"/>
      <c r="U19" s="2"/>
      <c r="V19" s="2"/>
      <c r="W19" s="42"/>
      <c r="X19" s="5"/>
    </row>
    <row r="20" spans="2:24" x14ac:dyDescent="0.3">
      <c r="B20" s="6" t="s">
        <v>27</v>
      </c>
      <c r="C20" s="2">
        <v>59</v>
      </c>
      <c r="D20" s="2">
        <v>570100.31714070146</v>
      </c>
      <c r="E20" s="3">
        <v>0</v>
      </c>
      <c r="F20" s="4">
        <v>0</v>
      </c>
      <c r="G20" s="2">
        <v>0</v>
      </c>
      <c r="H20" s="2">
        <v>0</v>
      </c>
      <c r="I20" s="3">
        <v>24</v>
      </c>
      <c r="J20" s="24">
        <v>189454.74149900372</v>
      </c>
      <c r="K20" s="24">
        <v>3</v>
      </c>
      <c r="L20" s="24">
        <v>35963.698412569407</v>
      </c>
      <c r="M20" s="25">
        <v>27</v>
      </c>
      <c r="N20" s="5">
        <v>225418.43991157314</v>
      </c>
      <c r="O20" s="24">
        <v>30</v>
      </c>
      <c r="P20" s="4">
        <v>334522.53815509111</v>
      </c>
      <c r="Q20" s="3">
        <v>0</v>
      </c>
      <c r="R20" s="24">
        <v>0</v>
      </c>
      <c r="S20" s="24">
        <v>0</v>
      </c>
      <c r="T20" s="24">
        <v>0</v>
      </c>
      <c r="U20" s="24">
        <v>2</v>
      </c>
      <c r="V20" s="24">
        <v>10159.3390740372</v>
      </c>
      <c r="W20" s="25">
        <v>2</v>
      </c>
      <c r="X20" s="5">
        <v>10159.3390740372</v>
      </c>
    </row>
    <row r="21" spans="2:24" x14ac:dyDescent="0.3">
      <c r="B21" s="13" t="s">
        <v>0</v>
      </c>
      <c r="C21" s="68">
        <v>77</v>
      </c>
      <c r="D21" s="68">
        <v>36984.068937211225</v>
      </c>
      <c r="E21" s="69">
        <v>1</v>
      </c>
      <c r="F21" s="70">
        <v>169.32231790061999</v>
      </c>
      <c r="G21" s="68">
        <v>0</v>
      </c>
      <c r="H21" s="68">
        <v>0</v>
      </c>
      <c r="I21" s="69">
        <v>10</v>
      </c>
      <c r="J21" s="68">
        <v>4558.9956545120331</v>
      </c>
      <c r="K21" s="68">
        <v>0</v>
      </c>
      <c r="L21" s="68">
        <v>0</v>
      </c>
      <c r="M21" s="71">
        <v>10</v>
      </c>
      <c r="N21" s="72">
        <v>4558.9956545120331</v>
      </c>
      <c r="O21" s="68">
        <v>45</v>
      </c>
      <c r="P21" s="70">
        <v>19441.031572516684</v>
      </c>
      <c r="Q21" s="69">
        <v>4</v>
      </c>
      <c r="R21" s="68">
        <v>1964.138887647192</v>
      </c>
      <c r="S21" s="68">
        <v>0</v>
      </c>
      <c r="T21" s="68">
        <v>0</v>
      </c>
      <c r="U21" s="68">
        <v>17</v>
      </c>
      <c r="V21" s="68">
        <v>10850.58050463469</v>
      </c>
      <c r="W21" s="71">
        <v>21</v>
      </c>
      <c r="X21" s="72">
        <v>12814.719392281882</v>
      </c>
    </row>
    <row r="22" spans="2:24" x14ac:dyDescent="0.3">
      <c r="B22" s="62" t="s">
        <v>4</v>
      </c>
      <c r="C22" s="63">
        <v>148547</v>
      </c>
      <c r="D22" s="63">
        <v>252360486.04624936</v>
      </c>
      <c r="E22" s="64">
        <v>1731</v>
      </c>
      <c r="F22" s="65">
        <v>5977486.1898008371</v>
      </c>
      <c r="G22" s="63">
        <v>22439</v>
      </c>
      <c r="H22" s="63">
        <v>32556285.251687463</v>
      </c>
      <c r="I22" s="64">
        <v>10590</v>
      </c>
      <c r="J22" s="63">
        <v>50702371.278024532</v>
      </c>
      <c r="K22" s="63">
        <v>5108</v>
      </c>
      <c r="L22" s="63">
        <v>21624673.530857977</v>
      </c>
      <c r="M22" s="66">
        <v>15698</v>
      </c>
      <c r="N22" s="67">
        <v>72327044.808882505</v>
      </c>
      <c r="O22" s="63">
        <v>88108</v>
      </c>
      <c r="P22" s="65">
        <v>114771888.15840985</v>
      </c>
      <c r="Q22" s="64">
        <v>2545</v>
      </c>
      <c r="R22" s="63">
        <v>2007357.1058481222</v>
      </c>
      <c r="S22" s="63">
        <v>4787</v>
      </c>
      <c r="T22" s="63">
        <v>4264500.3770469371</v>
      </c>
      <c r="U22" s="63">
        <v>13239</v>
      </c>
      <c r="V22" s="63">
        <v>20455924.15457366</v>
      </c>
      <c r="W22" s="66">
        <v>20571</v>
      </c>
      <c r="X22" s="67">
        <v>26727781.637468725</v>
      </c>
    </row>
    <row r="23" spans="2:24" s="20" customFormat="1" x14ac:dyDescent="0.3">
      <c r="B23" s="20" t="s">
        <v>46</v>
      </c>
      <c r="D23" s="21">
        <v>10730.591566940255</v>
      </c>
      <c r="E23" s="23"/>
      <c r="F23" s="28">
        <v>254.16801142165971</v>
      </c>
      <c r="H23" s="21">
        <v>1384.3221078145921</v>
      </c>
      <c r="I23" s="23"/>
      <c r="J23" s="21">
        <v>2155.9097709145099</v>
      </c>
      <c r="K23" s="26"/>
      <c r="L23" s="21">
        <v>919.50028732126657</v>
      </c>
      <c r="M23" s="26"/>
      <c r="N23" s="28">
        <v>3075.4100582357764</v>
      </c>
      <c r="P23" s="21">
        <v>4880.2024218987153</v>
      </c>
      <c r="Q23" s="23"/>
      <c r="R23" s="21">
        <v>85.354603524990296</v>
      </c>
      <c r="S23" s="26"/>
      <c r="T23" s="21">
        <v>181.3303362189871</v>
      </c>
      <c r="U23" s="26"/>
      <c r="V23" s="21">
        <v>869.80402782553563</v>
      </c>
      <c r="W23" s="26"/>
      <c r="X23" s="28">
        <v>1136.4889675695133</v>
      </c>
    </row>
    <row r="24" spans="2:24" s="20" customFormat="1" x14ac:dyDescent="0.3">
      <c r="D24" s="21"/>
      <c r="E24" s="26"/>
      <c r="F24" s="60"/>
      <c r="H24" s="21"/>
      <c r="I24" s="26"/>
      <c r="J24" s="21"/>
      <c r="K24" s="26"/>
      <c r="L24" s="21"/>
      <c r="M24" s="26"/>
      <c r="N24" s="60"/>
      <c r="P24" s="21"/>
      <c r="Q24" s="26"/>
      <c r="R24" s="21"/>
      <c r="S24" s="26"/>
      <c r="T24" s="21"/>
      <c r="U24" s="26"/>
      <c r="V24" s="21"/>
      <c r="W24" s="26"/>
      <c r="X24" s="60"/>
    </row>
    <row r="25" spans="2:24" x14ac:dyDescent="0.3">
      <c r="B25" s="6" t="s">
        <v>28</v>
      </c>
      <c r="C25" s="8"/>
      <c r="D25" s="8"/>
      <c r="E25" s="8"/>
      <c r="F25" s="8"/>
      <c r="G25" s="8"/>
      <c r="H25" s="8"/>
      <c r="I25" s="8"/>
      <c r="J25" s="8"/>
      <c r="K25" s="8"/>
      <c r="L25" s="8"/>
      <c r="P25" s="22"/>
    </row>
    <row r="26" spans="2:24" x14ac:dyDescent="0.3"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</row>
    <row r="28" spans="2:24" x14ac:dyDescent="0.3">
      <c r="B28" s="7" t="s">
        <v>53</v>
      </c>
    </row>
    <row r="29" spans="2:24" x14ac:dyDescent="0.3">
      <c r="B29" s="90" t="s">
        <v>44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2:24" ht="15" customHeight="1" x14ac:dyDescent="0.3">
      <c r="B30" s="91" t="s">
        <v>29</v>
      </c>
      <c r="C30" s="93" t="s">
        <v>5</v>
      </c>
      <c r="D30" s="93"/>
      <c r="E30" s="95" t="s">
        <v>6</v>
      </c>
      <c r="F30" s="96"/>
      <c r="G30" s="97" t="s">
        <v>7</v>
      </c>
      <c r="H30" s="98"/>
      <c r="I30" s="87" t="s">
        <v>8</v>
      </c>
      <c r="J30" s="88"/>
      <c r="K30" s="88"/>
      <c r="L30" s="88"/>
      <c r="M30" s="88"/>
      <c r="N30" s="89"/>
      <c r="O30" s="87" t="s">
        <v>9</v>
      </c>
      <c r="P30" s="89"/>
      <c r="Q30" s="87" t="s">
        <v>10</v>
      </c>
      <c r="R30" s="88"/>
      <c r="S30" s="88"/>
      <c r="T30" s="88"/>
      <c r="U30" s="88"/>
      <c r="V30" s="88"/>
      <c r="W30" s="88"/>
      <c r="X30" s="89"/>
    </row>
    <row r="31" spans="2:24" ht="15" customHeight="1" x14ac:dyDescent="0.3">
      <c r="B31" s="91"/>
      <c r="C31" s="94"/>
      <c r="D31" s="94"/>
      <c r="E31" s="95"/>
      <c r="F31" s="96"/>
      <c r="G31" s="99"/>
      <c r="H31" s="100"/>
      <c r="I31" s="102" t="s">
        <v>11</v>
      </c>
      <c r="J31" s="103"/>
      <c r="K31" s="103" t="s">
        <v>12</v>
      </c>
      <c r="L31" s="103"/>
      <c r="M31" s="104" t="s">
        <v>4</v>
      </c>
      <c r="N31" s="105"/>
      <c r="O31" s="102" t="s">
        <v>13</v>
      </c>
      <c r="P31" s="108"/>
      <c r="Q31" s="102" t="s">
        <v>14</v>
      </c>
      <c r="R31" s="103"/>
      <c r="S31" s="103" t="s">
        <v>15</v>
      </c>
      <c r="T31" s="103"/>
      <c r="U31" s="103" t="s">
        <v>16</v>
      </c>
      <c r="V31" s="103"/>
      <c r="W31" s="104" t="s">
        <v>4</v>
      </c>
      <c r="X31" s="105"/>
    </row>
    <row r="32" spans="2:24" ht="45" customHeight="1" x14ac:dyDescent="0.3">
      <c r="B32" s="91"/>
      <c r="C32" s="94"/>
      <c r="D32" s="94"/>
      <c r="E32" s="97"/>
      <c r="F32" s="93"/>
      <c r="G32" s="99"/>
      <c r="H32" s="100"/>
      <c r="I32" s="102"/>
      <c r="J32" s="103"/>
      <c r="K32" s="103"/>
      <c r="L32" s="103"/>
      <c r="M32" s="106"/>
      <c r="N32" s="107"/>
      <c r="O32" s="102"/>
      <c r="P32" s="108"/>
      <c r="Q32" s="102"/>
      <c r="R32" s="103"/>
      <c r="S32" s="103"/>
      <c r="T32" s="103"/>
      <c r="U32" s="103"/>
      <c r="V32" s="103"/>
      <c r="W32" s="106"/>
      <c r="X32" s="107"/>
    </row>
    <row r="33" spans="1:30" x14ac:dyDescent="0.3">
      <c r="B33" s="92"/>
      <c r="C33" s="14" t="s">
        <v>17</v>
      </c>
      <c r="D33" s="14" t="s">
        <v>18</v>
      </c>
      <c r="E33" s="15" t="s">
        <v>17</v>
      </c>
      <c r="F33" s="14" t="s">
        <v>18</v>
      </c>
      <c r="G33" s="15" t="s">
        <v>17</v>
      </c>
      <c r="H33" s="16" t="s">
        <v>18</v>
      </c>
      <c r="I33" s="15" t="s">
        <v>17</v>
      </c>
      <c r="J33" s="14" t="s">
        <v>18</v>
      </c>
      <c r="K33" s="14" t="s">
        <v>17</v>
      </c>
      <c r="L33" s="14" t="s">
        <v>18</v>
      </c>
      <c r="M33" s="17" t="s">
        <v>17</v>
      </c>
      <c r="N33" s="18" t="s">
        <v>18</v>
      </c>
      <c r="O33" s="15" t="s">
        <v>17</v>
      </c>
      <c r="P33" s="16" t="s">
        <v>18</v>
      </c>
      <c r="Q33" s="15" t="s">
        <v>17</v>
      </c>
      <c r="R33" s="14" t="s">
        <v>18</v>
      </c>
      <c r="S33" s="14" t="s">
        <v>17</v>
      </c>
      <c r="T33" s="14" t="s">
        <v>18</v>
      </c>
      <c r="U33" s="14" t="s">
        <v>17</v>
      </c>
      <c r="V33" s="14" t="s">
        <v>18</v>
      </c>
      <c r="W33" s="17" t="s">
        <v>17</v>
      </c>
      <c r="X33" s="18" t="s">
        <v>18</v>
      </c>
    </row>
    <row r="34" spans="1:30" x14ac:dyDescent="0.3">
      <c r="B34" s="6" t="s">
        <v>30</v>
      </c>
      <c r="C34" s="2">
        <v>132966</v>
      </c>
      <c r="D34" s="2">
        <v>95424564.589352742</v>
      </c>
      <c r="E34" s="3">
        <v>1539</v>
      </c>
      <c r="F34" s="24">
        <v>4020842.137653626</v>
      </c>
      <c r="G34" s="3">
        <v>21313</v>
      </c>
      <c r="H34" s="4">
        <v>20568079.16380512</v>
      </c>
      <c r="I34" s="3">
        <v>8291</v>
      </c>
      <c r="J34" s="24">
        <v>16268988.369487034</v>
      </c>
      <c r="K34" s="24">
        <v>3867</v>
      </c>
      <c r="L34" s="24">
        <v>2917836.1377172912</v>
      </c>
      <c r="M34" s="25">
        <v>12158</v>
      </c>
      <c r="N34" s="5">
        <v>19186824.507204324</v>
      </c>
      <c r="O34" s="3">
        <v>78586</v>
      </c>
      <c r="P34" s="4">
        <v>37821632.308120564</v>
      </c>
      <c r="Q34" s="3">
        <v>2503</v>
      </c>
      <c r="R34" s="24">
        <v>1709166.1929028211</v>
      </c>
      <c r="S34" s="24">
        <v>4592</v>
      </c>
      <c r="T34" s="24">
        <v>1399351.6504184972</v>
      </c>
      <c r="U34" s="24">
        <v>12275</v>
      </c>
      <c r="V34" s="24">
        <v>10718668.629247788</v>
      </c>
      <c r="W34" s="25">
        <v>19370</v>
      </c>
      <c r="X34" s="5">
        <v>13827186.472569106</v>
      </c>
    </row>
    <row r="35" spans="1:30" x14ac:dyDescent="0.3">
      <c r="B35" s="6" t="s">
        <v>1</v>
      </c>
      <c r="C35" s="2">
        <v>10156</v>
      </c>
      <c r="D35" s="2">
        <v>55056772.644455642</v>
      </c>
      <c r="E35" s="3">
        <v>116</v>
      </c>
      <c r="F35" s="24">
        <v>827928.27327132074</v>
      </c>
      <c r="G35" s="3">
        <v>800</v>
      </c>
      <c r="H35" s="4">
        <v>5717580.4083918855</v>
      </c>
      <c r="I35" s="3">
        <v>1445</v>
      </c>
      <c r="J35" s="24">
        <v>15612977.315753613</v>
      </c>
      <c r="K35" s="24">
        <v>472</v>
      </c>
      <c r="L35" s="24">
        <v>2633003.8746364652</v>
      </c>
      <c r="M35" s="25">
        <v>1917</v>
      </c>
      <c r="N35" s="5">
        <v>18245981.190390076</v>
      </c>
      <c r="O35" s="3">
        <v>6539</v>
      </c>
      <c r="P35" s="4">
        <v>26069857.670199409</v>
      </c>
      <c r="Q35" s="3">
        <v>31</v>
      </c>
      <c r="R35" s="24">
        <v>116474.2013743554</v>
      </c>
      <c r="S35" s="24">
        <v>82</v>
      </c>
      <c r="T35" s="24">
        <v>359564.2172838804</v>
      </c>
      <c r="U35" s="24">
        <v>671</v>
      </c>
      <c r="V35" s="24">
        <v>3719386.6835447154</v>
      </c>
      <c r="W35" s="25">
        <v>784</v>
      </c>
      <c r="X35" s="5">
        <v>4195425.102202951</v>
      </c>
    </row>
    <row r="36" spans="1:30" x14ac:dyDescent="0.3">
      <c r="B36" s="6" t="s">
        <v>31</v>
      </c>
      <c r="C36" s="2">
        <v>4733</v>
      </c>
      <c r="D36" s="2">
        <v>75475770.162122741</v>
      </c>
      <c r="E36" s="3">
        <v>63</v>
      </c>
      <c r="F36" s="24">
        <v>907600.34226813342</v>
      </c>
      <c r="G36" s="3">
        <v>298</v>
      </c>
      <c r="H36" s="4">
        <v>4705041.9344329806</v>
      </c>
      <c r="I36" s="3">
        <v>731</v>
      </c>
      <c r="J36" s="24">
        <v>14401300.526219901</v>
      </c>
      <c r="K36" s="24">
        <v>657</v>
      </c>
      <c r="L36" s="24">
        <v>11549423.955958588</v>
      </c>
      <c r="M36" s="25">
        <v>1388</v>
      </c>
      <c r="N36" s="5">
        <v>25950724.482178487</v>
      </c>
      <c r="O36" s="3">
        <v>2625</v>
      </c>
      <c r="P36" s="4">
        <v>37865261.766885161</v>
      </c>
      <c r="Q36" s="3">
        <v>10</v>
      </c>
      <c r="R36" s="24">
        <v>147852.24799082137</v>
      </c>
      <c r="S36" s="24">
        <v>84</v>
      </c>
      <c r="T36" s="24">
        <v>1348785.3453565724</v>
      </c>
      <c r="U36" s="24">
        <v>265</v>
      </c>
      <c r="V36" s="24">
        <v>4550504.0430105776</v>
      </c>
      <c r="W36" s="25">
        <v>359</v>
      </c>
      <c r="X36" s="5">
        <v>6047141.6363579715</v>
      </c>
    </row>
    <row r="37" spans="1:30" x14ac:dyDescent="0.3">
      <c r="B37" s="13" t="s">
        <v>32</v>
      </c>
      <c r="C37" s="68">
        <v>692</v>
      </c>
      <c r="D37" s="68">
        <v>26403378.650318258</v>
      </c>
      <c r="E37" s="69">
        <v>13</v>
      </c>
      <c r="F37" s="68">
        <v>221115.43660775604</v>
      </c>
      <c r="G37" s="69">
        <v>28</v>
      </c>
      <c r="H37" s="70">
        <v>1565583.7450574816</v>
      </c>
      <c r="I37" s="69">
        <v>123</v>
      </c>
      <c r="J37" s="68">
        <v>4419105.06656399</v>
      </c>
      <c r="K37" s="68">
        <v>112</v>
      </c>
      <c r="L37" s="68">
        <v>4524409.562545632</v>
      </c>
      <c r="M37" s="71">
        <v>235</v>
      </c>
      <c r="N37" s="72">
        <v>8943514.629109621</v>
      </c>
      <c r="O37" s="69">
        <v>358</v>
      </c>
      <c r="P37" s="70">
        <v>13015136.413204703</v>
      </c>
      <c r="Q37" s="69">
        <v>1</v>
      </c>
      <c r="R37" s="68">
        <v>33864.463580124</v>
      </c>
      <c r="S37" s="68">
        <v>29</v>
      </c>
      <c r="T37" s="68">
        <v>1156799.1639879877</v>
      </c>
      <c r="U37" s="68">
        <v>28</v>
      </c>
      <c r="V37" s="68">
        <v>1467364.7987705846</v>
      </c>
      <c r="W37" s="71">
        <v>58</v>
      </c>
      <c r="X37" s="72">
        <v>2658028.4263386964</v>
      </c>
    </row>
    <row r="38" spans="1:30" x14ac:dyDescent="0.3">
      <c r="B38" s="62" t="s">
        <v>4</v>
      </c>
      <c r="C38" s="63">
        <f>+SUM(C34:C37)</f>
        <v>148547</v>
      </c>
      <c r="D38" s="63">
        <f t="shared" ref="D38:X38" si="0">+SUM(D34:D37)</f>
        <v>252360486.04624939</v>
      </c>
      <c r="E38" s="64">
        <f t="shared" si="0"/>
        <v>1731</v>
      </c>
      <c r="F38" s="65">
        <f t="shared" si="0"/>
        <v>5977486.1898008361</v>
      </c>
      <c r="G38" s="63">
        <f t="shared" si="0"/>
        <v>22439</v>
      </c>
      <c r="H38" s="63">
        <f t="shared" si="0"/>
        <v>32556285.251687467</v>
      </c>
      <c r="I38" s="64">
        <f t="shared" si="0"/>
        <v>10590</v>
      </c>
      <c r="J38" s="63">
        <f t="shared" si="0"/>
        <v>50702371.278024539</v>
      </c>
      <c r="K38" s="63">
        <f t="shared" si="0"/>
        <v>5108</v>
      </c>
      <c r="L38" s="63">
        <f t="shared" si="0"/>
        <v>21624673.530857977</v>
      </c>
      <c r="M38" s="66">
        <f t="shared" si="0"/>
        <v>15698</v>
      </c>
      <c r="N38" s="67">
        <f t="shared" si="0"/>
        <v>72327044.808882505</v>
      </c>
      <c r="O38" s="63">
        <f t="shared" si="0"/>
        <v>88108</v>
      </c>
      <c r="P38" s="65">
        <f t="shared" si="0"/>
        <v>114771888.15840983</v>
      </c>
      <c r="Q38" s="64">
        <f t="shared" si="0"/>
        <v>2545</v>
      </c>
      <c r="R38" s="63">
        <f t="shared" si="0"/>
        <v>2007357.1058481219</v>
      </c>
      <c r="S38" s="63">
        <f t="shared" si="0"/>
        <v>4787</v>
      </c>
      <c r="T38" s="63">
        <f t="shared" si="0"/>
        <v>4264500.3770469371</v>
      </c>
      <c r="U38" s="63">
        <f t="shared" si="0"/>
        <v>13239</v>
      </c>
      <c r="V38" s="63">
        <f t="shared" si="0"/>
        <v>20455924.154573664</v>
      </c>
      <c r="W38" s="66">
        <f t="shared" si="0"/>
        <v>20571</v>
      </c>
      <c r="X38" s="67">
        <f t="shared" si="0"/>
        <v>26727781.637468722</v>
      </c>
    </row>
    <row r="39" spans="1:30" s="20" customFormat="1" x14ac:dyDescent="0.3">
      <c r="B39" s="20" t="s">
        <v>46</v>
      </c>
      <c r="D39" s="21">
        <v>10730.591566940255</v>
      </c>
      <c r="E39" s="23"/>
      <c r="F39" s="28">
        <v>254.16801142165971</v>
      </c>
      <c r="H39" s="21">
        <v>1384.3221078145921</v>
      </c>
      <c r="I39" s="23"/>
      <c r="J39" s="21">
        <v>2155.9097709145099</v>
      </c>
      <c r="K39" s="26"/>
      <c r="L39" s="21">
        <v>919.50028732126657</v>
      </c>
      <c r="M39" s="26"/>
      <c r="N39" s="28">
        <v>3075.4100582357764</v>
      </c>
      <c r="P39" s="21">
        <v>4880.2024218987153</v>
      </c>
      <c r="Q39" s="23"/>
      <c r="R39" s="21">
        <v>85.354603524990296</v>
      </c>
      <c r="S39" s="26"/>
      <c r="T39" s="21">
        <v>181.3303362189871</v>
      </c>
      <c r="U39" s="26"/>
      <c r="V39" s="21">
        <v>869.80402782553563</v>
      </c>
      <c r="W39" s="26"/>
      <c r="X39" s="28">
        <v>1136.4889675695133</v>
      </c>
    </row>
    <row r="40" spans="1:30" s="20" customFormat="1" x14ac:dyDescent="0.3">
      <c r="D40" s="21"/>
      <c r="E40" s="26"/>
      <c r="F40" s="60"/>
      <c r="H40" s="21"/>
      <c r="I40" s="26"/>
      <c r="J40" s="21"/>
      <c r="K40" s="26"/>
      <c r="L40" s="21"/>
      <c r="M40" s="26"/>
      <c r="N40" s="60"/>
      <c r="P40" s="21"/>
      <c r="Q40" s="26"/>
      <c r="R40" s="21"/>
      <c r="S40" s="26"/>
      <c r="T40" s="21"/>
      <c r="U40" s="26"/>
      <c r="V40" s="21"/>
      <c r="W40" s="26"/>
      <c r="X40" s="60"/>
    </row>
    <row r="41" spans="1:30" x14ac:dyDescent="0.3">
      <c r="B41" s="6" t="s">
        <v>28</v>
      </c>
      <c r="C41" s="8"/>
      <c r="D41" s="8"/>
      <c r="E41" s="8"/>
      <c r="F41" s="8"/>
      <c r="G41" s="8"/>
      <c r="H41" s="8"/>
      <c r="I41" s="8"/>
      <c r="J41" s="8"/>
      <c r="K41" s="8"/>
      <c r="L41" s="8"/>
      <c r="P41" s="22"/>
    </row>
    <row r="42" spans="1:30" x14ac:dyDescent="0.3"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</row>
    <row r="44" spans="1:30" x14ac:dyDescent="0.3">
      <c r="B44" s="7" t="s">
        <v>47</v>
      </c>
    </row>
    <row r="45" spans="1:30" x14ac:dyDescent="0.3">
      <c r="B45" s="90" t="s">
        <v>99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30" ht="14.4" customHeight="1" x14ac:dyDescent="0.3">
      <c r="A46" s="113" t="s">
        <v>2</v>
      </c>
      <c r="B46" s="91" t="s">
        <v>71</v>
      </c>
      <c r="C46" s="96" t="s">
        <v>5</v>
      </c>
      <c r="D46" s="101"/>
      <c r="E46" s="95" t="s">
        <v>6</v>
      </c>
      <c r="F46" s="101"/>
      <c r="G46" s="95" t="s">
        <v>7</v>
      </c>
      <c r="H46" s="101"/>
      <c r="I46" s="115" t="s">
        <v>8</v>
      </c>
      <c r="J46" s="115"/>
      <c r="K46" s="115"/>
      <c r="L46" s="115"/>
      <c r="M46" s="115"/>
      <c r="N46" s="115"/>
      <c r="O46" s="141" t="s">
        <v>9</v>
      </c>
      <c r="P46" s="142"/>
      <c r="Q46" s="115" t="s">
        <v>10</v>
      </c>
      <c r="R46" s="115"/>
      <c r="S46" s="115"/>
      <c r="T46" s="115"/>
      <c r="U46" s="115"/>
      <c r="V46" s="115"/>
      <c r="W46" s="115"/>
      <c r="X46" s="115"/>
      <c r="Y46" s="117"/>
      <c r="Z46" s="117"/>
      <c r="AA46" s="117"/>
      <c r="AB46" s="117"/>
      <c r="AC46" s="117"/>
      <c r="AD46" s="117"/>
    </row>
    <row r="47" spans="1:30" ht="15" customHeight="1" x14ac:dyDescent="0.3">
      <c r="A47" s="113"/>
      <c r="B47" s="91"/>
      <c r="C47" s="96"/>
      <c r="D47" s="101"/>
      <c r="E47" s="95"/>
      <c r="F47" s="101"/>
      <c r="G47" s="95"/>
      <c r="H47" s="101"/>
      <c r="I47" s="118" t="s">
        <v>11</v>
      </c>
      <c r="J47" s="118"/>
      <c r="K47" s="118" t="s">
        <v>12</v>
      </c>
      <c r="L47" s="118"/>
      <c r="M47" s="137" t="s">
        <v>4</v>
      </c>
      <c r="N47" s="138"/>
      <c r="O47" s="143" t="s">
        <v>13</v>
      </c>
      <c r="P47" s="144"/>
      <c r="Q47" s="118" t="s">
        <v>14</v>
      </c>
      <c r="R47" s="118"/>
      <c r="S47" s="118" t="s">
        <v>15</v>
      </c>
      <c r="T47" s="118"/>
      <c r="U47" s="118" t="s">
        <v>16</v>
      </c>
      <c r="V47" s="118"/>
      <c r="W47" s="137" t="s">
        <v>4</v>
      </c>
      <c r="X47" s="138"/>
      <c r="Y47" s="117"/>
      <c r="Z47" s="117"/>
      <c r="AA47" s="117"/>
      <c r="AB47" s="117"/>
      <c r="AC47" s="117"/>
      <c r="AD47" s="117"/>
    </row>
    <row r="48" spans="1:30" x14ac:dyDescent="0.3">
      <c r="A48" s="113"/>
      <c r="B48" s="91"/>
      <c r="C48" s="96"/>
      <c r="D48" s="101"/>
      <c r="E48" s="95"/>
      <c r="F48" s="101"/>
      <c r="G48" s="95"/>
      <c r="H48" s="101"/>
      <c r="I48" s="118"/>
      <c r="J48" s="118"/>
      <c r="K48" s="118"/>
      <c r="L48" s="118"/>
      <c r="M48" s="137"/>
      <c r="N48" s="138"/>
      <c r="O48" s="143"/>
      <c r="P48" s="144"/>
      <c r="Q48" s="118"/>
      <c r="R48" s="118"/>
      <c r="S48" s="118"/>
      <c r="T48" s="118"/>
      <c r="U48" s="118"/>
      <c r="V48" s="118"/>
      <c r="W48" s="137"/>
      <c r="X48" s="138"/>
      <c r="Y48" s="117"/>
      <c r="Z48" s="117"/>
      <c r="AA48" s="117"/>
      <c r="AB48" s="117"/>
      <c r="AC48" s="117"/>
      <c r="AD48" s="117"/>
    </row>
    <row r="49" spans="1:30" x14ac:dyDescent="0.3">
      <c r="A49" s="113"/>
      <c r="B49" s="91"/>
      <c r="C49" s="129" t="s">
        <v>17</v>
      </c>
      <c r="D49" s="130" t="s">
        <v>18</v>
      </c>
      <c r="E49" s="134" t="s">
        <v>17</v>
      </c>
      <c r="F49" s="130" t="s">
        <v>18</v>
      </c>
      <c r="G49" s="134" t="s">
        <v>17</v>
      </c>
      <c r="H49" s="130" t="s">
        <v>18</v>
      </c>
      <c r="I49" s="121" t="s">
        <v>17</v>
      </c>
      <c r="J49" s="121" t="s">
        <v>18</v>
      </c>
      <c r="K49" s="121" t="s">
        <v>17</v>
      </c>
      <c r="L49" s="121" t="s">
        <v>18</v>
      </c>
      <c r="M49" s="139" t="s">
        <v>17</v>
      </c>
      <c r="N49" s="140" t="s">
        <v>18</v>
      </c>
      <c r="O49" s="129" t="s">
        <v>17</v>
      </c>
      <c r="P49" s="130" t="s">
        <v>18</v>
      </c>
      <c r="Q49" s="121" t="s">
        <v>17</v>
      </c>
      <c r="R49" s="121" t="s">
        <v>18</v>
      </c>
      <c r="S49" s="121" t="s">
        <v>17</v>
      </c>
      <c r="T49" s="121" t="s">
        <v>18</v>
      </c>
      <c r="U49" s="121" t="s">
        <v>17</v>
      </c>
      <c r="V49" s="121" t="s">
        <v>18</v>
      </c>
      <c r="W49" s="139" t="s">
        <v>17</v>
      </c>
      <c r="X49" s="140" t="s">
        <v>18</v>
      </c>
      <c r="Y49" s="117"/>
      <c r="Z49" s="117"/>
      <c r="AA49" s="117"/>
      <c r="AB49" s="117"/>
      <c r="AC49" s="117"/>
      <c r="AD49" s="117"/>
    </row>
    <row r="50" spans="1:30" x14ac:dyDescent="0.3">
      <c r="A50" s="123"/>
      <c r="B50" s="124" t="s">
        <v>72</v>
      </c>
      <c r="C50" s="131">
        <v>3034</v>
      </c>
      <c r="D50" s="132">
        <v>5128773.9543669578</v>
      </c>
      <c r="E50" s="135">
        <v>8</v>
      </c>
      <c r="F50" s="132">
        <v>30555.905488345885</v>
      </c>
      <c r="G50" s="135">
        <v>380</v>
      </c>
      <c r="H50" s="132">
        <v>834352.2340725268</v>
      </c>
      <c r="I50" s="125">
        <v>191</v>
      </c>
      <c r="J50" s="125">
        <v>849925.26526034321</v>
      </c>
      <c r="K50" s="125">
        <v>80</v>
      </c>
      <c r="L50" s="125">
        <v>156754.26411166062</v>
      </c>
      <c r="M50" s="131">
        <v>271</v>
      </c>
      <c r="N50" s="132">
        <v>1006679.5293720039</v>
      </c>
      <c r="O50" s="131">
        <v>1975</v>
      </c>
      <c r="P50" s="132">
        <v>2395169.4947896139</v>
      </c>
      <c r="Q50" s="125">
        <v>55</v>
      </c>
      <c r="R50" s="125">
        <v>214683.76686619609</v>
      </c>
      <c r="S50" s="125">
        <v>102</v>
      </c>
      <c r="T50" s="125">
        <v>34854.58433402823</v>
      </c>
      <c r="U50" s="125">
        <v>243</v>
      </c>
      <c r="V50" s="125">
        <v>612478.43944424356</v>
      </c>
      <c r="W50" s="131">
        <v>400</v>
      </c>
      <c r="X50" s="132">
        <v>862016.79064446781</v>
      </c>
      <c r="Y50" s="125"/>
      <c r="Z50" s="125"/>
      <c r="AA50" s="125"/>
      <c r="AB50" s="125"/>
      <c r="AC50" s="125"/>
      <c r="AD50" s="125"/>
    </row>
    <row r="51" spans="1:30" x14ac:dyDescent="0.3">
      <c r="B51" s="126" t="s">
        <v>73</v>
      </c>
      <c r="C51" s="131">
        <v>4624</v>
      </c>
      <c r="D51" s="132">
        <v>6102253.9709131354</v>
      </c>
      <c r="E51" s="135">
        <v>66</v>
      </c>
      <c r="F51" s="132">
        <v>137648.86733528663</v>
      </c>
      <c r="G51" s="135">
        <v>665</v>
      </c>
      <c r="H51" s="132">
        <v>646105.44533801475</v>
      </c>
      <c r="I51" s="125">
        <v>266</v>
      </c>
      <c r="J51" s="125">
        <v>1452975.2192046728</v>
      </c>
      <c r="K51" s="125">
        <v>199</v>
      </c>
      <c r="L51" s="125">
        <v>284184.89160662499</v>
      </c>
      <c r="M51" s="131">
        <v>465</v>
      </c>
      <c r="N51" s="132">
        <v>1737160.1108112978</v>
      </c>
      <c r="O51" s="131">
        <v>2787</v>
      </c>
      <c r="P51" s="132">
        <v>2764605.3280992419</v>
      </c>
      <c r="Q51" s="125">
        <v>67</v>
      </c>
      <c r="R51" s="125">
        <v>128267.52590970109</v>
      </c>
      <c r="S51" s="125">
        <v>185</v>
      </c>
      <c r="T51" s="125">
        <v>93738.352554802856</v>
      </c>
      <c r="U51" s="125">
        <v>389</v>
      </c>
      <c r="V51" s="125">
        <v>594728.34086479002</v>
      </c>
      <c r="W51" s="131">
        <v>641</v>
      </c>
      <c r="X51" s="132">
        <v>816734.21932929405</v>
      </c>
      <c r="Y51" s="125"/>
      <c r="Z51" s="125"/>
      <c r="AA51" s="125"/>
      <c r="AB51" s="125"/>
      <c r="AC51" s="125"/>
      <c r="AD51" s="125"/>
    </row>
    <row r="52" spans="1:30" x14ac:dyDescent="0.3">
      <c r="B52" s="126" t="s">
        <v>74</v>
      </c>
      <c r="C52" s="131">
        <v>2662</v>
      </c>
      <c r="D52" s="132">
        <v>2198246.8975410336</v>
      </c>
      <c r="E52" s="135">
        <v>4</v>
      </c>
      <c r="F52" s="132">
        <v>8855.5572262024252</v>
      </c>
      <c r="G52" s="135">
        <v>345</v>
      </c>
      <c r="H52" s="132">
        <v>234590.484085734</v>
      </c>
      <c r="I52" s="125">
        <v>124</v>
      </c>
      <c r="J52" s="125">
        <v>465976.60798632418</v>
      </c>
      <c r="K52" s="125">
        <v>77</v>
      </c>
      <c r="L52" s="125">
        <v>96346.863778163388</v>
      </c>
      <c r="M52" s="131">
        <v>201</v>
      </c>
      <c r="N52" s="132">
        <v>562323.47176448756</v>
      </c>
      <c r="O52" s="131">
        <v>1802</v>
      </c>
      <c r="P52" s="132">
        <v>1242864.6661573451</v>
      </c>
      <c r="Q52" s="125">
        <v>55</v>
      </c>
      <c r="R52" s="125">
        <v>15305.044315037041</v>
      </c>
      <c r="S52" s="125">
        <v>96</v>
      </c>
      <c r="T52" s="125">
        <v>14119.457674161549</v>
      </c>
      <c r="U52" s="125">
        <v>159</v>
      </c>
      <c r="V52" s="125">
        <v>120188.21631806588</v>
      </c>
      <c r="W52" s="131">
        <v>310</v>
      </c>
      <c r="X52" s="132">
        <v>149612.71830726447</v>
      </c>
      <c r="Y52" s="125"/>
      <c r="Z52" s="125"/>
      <c r="AA52" s="125"/>
      <c r="AB52" s="125"/>
      <c r="AC52" s="125"/>
      <c r="AD52" s="125"/>
    </row>
    <row r="53" spans="1:30" x14ac:dyDescent="0.3">
      <c r="B53" s="126" t="s">
        <v>75</v>
      </c>
      <c r="C53" s="131">
        <v>6195</v>
      </c>
      <c r="D53" s="132">
        <v>6478051.3192240437</v>
      </c>
      <c r="E53" s="135">
        <v>14</v>
      </c>
      <c r="F53" s="132">
        <v>21476.843107294811</v>
      </c>
      <c r="G53" s="135">
        <v>1031</v>
      </c>
      <c r="H53" s="132">
        <v>1091239.2898892902</v>
      </c>
      <c r="I53" s="125">
        <v>305</v>
      </c>
      <c r="J53" s="125">
        <v>803067.82980939723</v>
      </c>
      <c r="K53" s="125">
        <v>207</v>
      </c>
      <c r="L53" s="125">
        <v>830357.97914490872</v>
      </c>
      <c r="M53" s="131">
        <v>512</v>
      </c>
      <c r="N53" s="132">
        <v>1633425.8089543059</v>
      </c>
      <c r="O53" s="131">
        <v>3808</v>
      </c>
      <c r="P53" s="132">
        <v>2822841.7893914827</v>
      </c>
      <c r="Q53" s="125">
        <v>125</v>
      </c>
      <c r="R53" s="125">
        <v>49415.02525611694</v>
      </c>
      <c r="S53" s="125">
        <v>234</v>
      </c>
      <c r="T53" s="125">
        <v>227595.28853877549</v>
      </c>
      <c r="U53" s="125">
        <v>471</v>
      </c>
      <c r="V53" s="125">
        <v>632057.274086777</v>
      </c>
      <c r="W53" s="131">
        <v>830</v>
      </c>
      <c r="X53" s="132">
        <v>909067.5878816694</v>
      </c>
      <c r="Y53" s="125"/>
      <c r="Z53" s="125"/>
      <c r="AA53" s="125"/>
      <c r="AB53" s="125"/>
      <c r="AC53" s="125"/>
      <c r="AD53" s="125"/>
    </row>
    <row r="54" spans="1:30" x14ac:dyDescent="0.3">
      <c r="B54" s="126" t="s">
        <v>76</v>
      </c>
      <c r="C54" s="131">
        <v>14044</v>
      </c>
      <c r="D54" s="132">
        <v>16008383.100887656</v>
      </c>
      <c r="E54" s="135">
        <v>67</v>
      </c>
      <c r="F54" s="132">
        <v>210514.05652927177</v>
      </c>
      <c r="G54" s="135">
        <v>2166</v>
      </c>
      <c r="H54" s="132">
        <v>2420017.8193114134</v>
      </c>
      <c r="I54" s="125">
        <v>878</v>
      </c>
      <c r="J54" s="125">
        <v>2808477.07226812</v>
      </c>
      <c r="K54" s="125">
        <v>509</v>
      </c>
      <c r="L54" s="125">
        <v>1287856.5614430055</v>
      </c>
      <c r="M54" s="131">
        <v>1387</v>
      </c>
      <c r="N54" s="132">
        <v>4096333.6337111252</v>
      </c>
      <c r="O54" s="131">
        <v>8390</v>
      </c>
      <c r="P54" s="132">
        <v>7731945.1465112157</v>
      </c>
      <c r="Q54" s="125">
        <v>270</v>
      </c>
      <c r="R54" s="125">
        <v>83122.019080593367</v>
      </c>
      <c r="S54" s="125">
        <v>537</v>
      </c>
      <c r="T54" s="125">
        <v>277266.94445686141</v>
      </c>
      <c r="U54" s="125">
        <v>1227</v>
      </c>
      <c r="V54" s="125">
        <v>1189183.4812871746</v>
      </c>
      <c r="W54" s="131">
        <v>2034</v>
      </c>
      <c r="X54" s="132">
        <v>1549572.4448246295</v>
      </c>
      <c r="Y54" s="125"/>
      <c r="Z54" s="125"/>
      <c r="AA54" s="125"/>
      <c r="AB54" s="125"/>
      <c r="AC54" s="125"/>
      <c r="AD54" s="125"/>
    </row>
    <row r="55" spans="1:30" x14ac:dyDescent="0.3">
      <c r="B55" s="126" t="s">
        <v>77</v>
      </c>
      <c r="C55" s="131">
        <v>6402</v>
      </c>
      <c r="D55" s="132">
        <v>9109294.8887687828</v>
      </c>
      <c r="E55" s="135">
        <v>100</v>
      </c>
      <c r="F55" s="132">
        <v>560445.89271467028</v>
      </c>
      <c r="G55" s="135">
        <v>917</v>
      </c>
      <c r="H55" s="132">
        <v>1639471.7115235352</v>
      </c>
      <c r="I55" s="125">
        <v>380</v>
      </c>
      <c r="J55" s="125">
        <v>1856525.7456616235</v>
      </c>
      <c r="K55" s="125">
        <v>274</v>
      </c>
      <c r="L55" s="125">
        <v>508901.49074755126</v>
      </c>
      <c r="M55" s="131">
        <v>654</v>
      </c>
      <c r="N55" s="132">
        <v>2365427.2364091747</v>
      </c>
      <c r="O55" s="131">
        <v>3906</v>
      </c>
      <c r="P55" s="132">
        <v>3735004.5786786629</v>
      </c>
      <c r="Q55" s="125">
        <v>112</v>
      </c>
      <c r="R55" s="125">
        <v>93306.569231832051</v>
      </c>
      <c r="S55" s="125">
        <v>189</v>
      </c>
      <c r="T55" s="125">
        <v>203537.91929285583</v>
      </c>
      <c r="U55" s="125">
        <v>524</v>
      </c>
      <c r="V55" s="125">
        <v>512100.98091805208</v>
      </c>
      <c r="W55" s="131">
        <v>825</v>
      </c>
      <c r="X55" s="132">
        <v>808945.46944273997</v>
      </c>
      <c r="Y55" s="125"/>
      <c r="Z55" s="125"/>
      <c r="AA55" s="125"/>
      <c r="AB55" s="125"/>
      <c r="AC55" s="125"/>
      <c r="AD55" s="125"/>
    </row>
    <row r="56" spans="1:30" x14ac:dyDescent="0.3">
      <c r="B56" s="126" t="s">
        <v>78</v>
      </c>
      <c r="C56" s="131">
        <v>8054</v>
      </c>
      <c r="D56" s="132">
        <v>11449399.212380307</v>
      </c>
      <c r="E56" s="135">
        <v>64</v>
      </c>
      <c r="F56" s="132">
        <v>162696.43400425609</v>
      </c>
      <c r="G56" s="135">
        <v>1153</v>
      </c>
      <c r="H56" s="132">
        <v>2562697.0887397951</v>
      </c>
      <c r="I56" s="125">
        <v>554</v>
      </c>
      <c r="J56" s="125">
        <v>2097418.2429558528</v>
      </c>
      <c r="K56" s="125">
        <v>229</v>
      </c>
      <c r="L56" s="125">
        <v>409976.66179695679</v>
      </c>
      <c r="M56" s="131">
        <v>783</v>
      </c>
      <c r="N56" s="132">
        <v>2507394.9047528096</v>
      </c>
      <c r="O56" s="131">
        <v>5028</v>
      </c>
      <c r="P56" s="132">
        <v>4729556.6993052363</v>
      </c>
      <c r="Q56" s="125">
        <v>144</v>
      </c>
      <c r="R56" s="125">
        <v>357362.0091176682</v>
      </c>
      <c r="S56" s="125">
        <v>229</v>
      </c>
      <c r="T56" s="125">
        <v>71295.087282268432</v>
      </c>
      <c r="U56" s="125">
        <v>653</v>
      </c>
      <c r="V56" s="125">
        <v>1058396.989178272</v>
      </c>
      <c r="W56" s="131">
        <v>1026</v>
      </c>
      <c r="X56" s="132">
        <v>1487054.0855782086</v>
      </c>
      <c r="Y56" s="125"/>
      <c r="Z56" s="125"/>
      <c r="AA56" s="125"/>
      <c r="AB56" s="125"/>
      <c r="AC56" s="125"/>
      <c r="AD56" s="125"/>
    </row>
    <row r="57" spans="1:30" x14ac:dyDescent="0.3">
      <c r="B57" s="126" t="s">
        <v>79</v>
      </c>
      <c r="C57" s="131">
        <v>11641</v>
      </c>
      <c r="D57" s="132">
        <v>14087138.015095424</v>
      </c>
      <c r="E57" s="135">
        <v>213</v>
      </c>
      <c r="F57" s="132">
        <v>567705.21892021131</v>
      </c>
      <c r="G57" s="135">
        <v>1922</v>
      </c>
      <c r="H57" s="132">
        <v>2458045.2740786495</v>
      </c>
      <c r="I57" s="125">
        <v>727</v>
      </c>
      <c r="J57" s="125">
        <v>2677454.6442064</v>
      </c>
      <c r="K57" s="125">
        <v>414</v>
      </c>
      <c r="L57" s="125">
        <v>1147339.1911743791</v>
      </c>
      <c r="M57" s="131">
        <v>1141</v>
      </c>
      <c r="N57" s="132">
        <v>3824793.8353807786</v>
      </c>
      <c r="O57" s="131">
        <v>6784</v>
      </c>
      <c r="P57" s="132">
        <v>5740841.129305359</v>
      </c>
      <c r="Q57" s="125">
        <v>240</v>
      </c>
      <c r="R57" s="125">
        <v>136362.03549808532</v>
      </c>
      <c r="S57" s="125">
        <v>417</v>
      </c>
      <c r="T57" s="125">
        <v>304783.99203101441</v>
      </c>
      <c r="U57" s="125">
        <v>924</v>
      </c>
      <c r="V57" s="125">
        <v>1054606.5298813253</v>
      </c>
      <c r="W57" s="131">
        <v>1581</v>
      </c>
      <c r="X57" s="132">
        <v>1495752.557410425</v>
      </c>
      <c r="Y57" s="125"/>
      <c r="Z57" s="125"/>
      <c r="AA57" s="125"/>
      <c r="AB57" s="125"/>
      <c r="AC57" s="125"/>
      <c r="AD57" s="125"/>
    </row>
    <row r="58" spans="1:30" x14ac:dyDescent="0.3">
      <c r="B58" s="126" t="s">
        <v>80</v>
      </c>
      <c r="C58" s="131">
        <v>8081</v>
      </c>
      <c r="D58" s="132">
        <v>6929495.1937521417</v>
      </c>
      <c r="E58" s="135">
        <v>70</v>
      </c>
      <c r="F58" s="132">
        <v>195760.89843099169</v>
      </c>
      <c r="G58" s="135">
        <v>1085</v>
      </c>
      <c r="H58" s="132">
        <v>858558.83527241251</v>
      </c>
      <c r="I58" s="125">
        <v>438</v>
      </c>
      <c r="J58" s="125">
        <v>1206522.393350645</v>
      </c>
      <c r="K58" s="125">
        <v>203</v>
      </c>
      <c r="L58" s="125">
        <v>464749.75922366395</v>
      </c>
      <c r="M58" s="131">
        <v>641</v>
      </c>
      <c r="N58" s="132">
        <v>1671272.1525743089</v>
      </c>
      <c r="O58" s="131">
        <v>5329</v>
      </c>
      <c r="P58" s="132">
        <v>3395327.4747134051</v>
      </c>
      <c r="Q58" s="125">
        <v>160</v>
      </c>
      <c r="R58" s="125">
        <v>46047.204353073605</v>
      </c>
      <c r="S58" s="125">
        <v>252</v>
      </c>
      <c r="T58" s="125">
        <v>197975.6458630494</v>
      </c>
      <c r="U58" s="125">
        <v>544</v>
      </c>
      <c r="V58" s="125">
        <v>564552.98254490085</v>
      </c>
      <c r="W58" s="131">
        <v>956</v>
      </c>
      <c r="X58" s="132">
        <v>808575.83276102389</v>
      </c>
      <c r="Y58" s="125"/>
      <c r="Z58" s="125"/>
      <c r="AA58" s="125"/>
      <c r="AB58" s="125"/>
      <c r="AC58" s="125"/>
      <c r="AD58" s="125"/>
    </row>
    <row r="59" spans="1:30" x14ac:dyDescent="0.3">
      <c r="B59" s="126" t="s">
        <v>81</v>
      </c>
      <c r="C59" s="131">
        <v>8287</v>
      </c>
      <c r="D59" s="132">
        <v>11154394.569088247</v>
      </c>
      <c r="E59" s="135">
        <v>100</v>
      </c>
      <c r="F59" s="132">
        <v>258275.85744821787</v>
      </c>
      <c r="G59" s="135">
        <v>1198</v>
      </c>
      <c r="H59" s="132">
        <v>1789001.3640944576</v>
      </c>
      <c r="I59" s="125">
        <v>557</v>
      </c>
      <c r="J59" s="125">
        <v>3148583.4024845678</v>
      </c>
      <c r="K59" s="125">
        <v>231</v>
      </c>
      <c r="L59" s="125">
        <v>498022.02466822986</v>
      </c>
      <c r="M59" s="131">
        <v>788</v>
      </c>
      <c r="N59" s="132">
        <v>3646605.427152798</v>
      </c>
      <c r="O59" s="131">
        <v>5176</v>
      </c>
      <c r="P59" s="132">
        <v>4532813.6584525025</v>
      </c>
      <c r="Q59" s="125">
        <v>122</v>
      </c>
      <c r="R59" s="125">
        <v>51416.415053702265</v>
      </c>
      <c r="S59" s="125">
        <v>290</v>
      </c>
      <c r="T59" s="125">
        <v>395579.1244884773</v>
      </c>
      <c r="U59" s="125">
        <v>613</v>
      </c>
      <c r="V59" s="125">
        <v>480702.72239809169</v>
      </c>
      <c r="W59" s="131">
        <v>1025</v>
      </c>
      <c r="X59" s="132">
        <v>927698.26194027124</v>
      </c>
      <c r="Y59" s="125"/>
      <c r="Z59" s="125"/>
      <c r="AA59" s="125"/>
      <c r="AB59" s="125"/>
      <c r="AC59" s="125"/>
      <c r="AD59" s="125"/>
    </row>
    <row r="60" spans="1:30" x14ac:dyDescent="0.3">
      <c r="B60" s="126" t="s">
        <v>82</v>
      </c>
      <c r="C60" s="131">
        <v>1485</v>
      </c>
      <c r="D60" s="132">
        <v>1296365.2565842676</v>
      </c>
      <c r="E60" s="135">
        <v>1</v>
      </c>
      <c r="F60" s="132">
        <v>101.593390740372</v>
      </c>
      <c r="G60" s="135">
        <v>264</v>
      </c>
      <c r="H60" s="132">
        <v>288106.32628817036</v>
      </c>
      <c r="I60" s="125">
        <v>77</v>
      </c>
      <c r="J60" s="125">
        <v>472413.02589818719</v>
      </c>
      <c r="K60" s="125">
        <v>36</v>
      </c>
      <c r="L60" s="125">
        <v>6688.2315570744895</v>
      </c>
      <c r="M60" s="131">
        <v>113</v>
      </c>
      <c r="N60" s="132">
        <v>479101.25745526166</v>
      </c>
      <c r="O60" s="131">
        <v>928</v>
      </c>
      <c r="P60" s="132">
        <v>466046.4139226292</v>
      </c>
      <c r="Q60" s="125">
        <v>25</v>
      </c>
      <c r="R60" s="125">
        <v>6295.4037795450513</v>
      </c>
      <c r="S60" s="125">
        <v>38</v>
      </c>
      <c r="T60" s="125">
        <v>6182.0391689931557</v>
      </c>
      <c r="U60" s="125">
        <v>116</v>
      </c>
      <c r="V60" s="125">
        <v>50532.222578927904</v>
      </c>
      <c r="W60" s="131">
        <v>179</v>
      </c>
      <c r="X60" s="132">
        <v>63009.66552746611</v>
      </c>
      <c r="Y60" s="125"/>
      <c r="Z60" s="125"/>
      <c r="AA60" s="125"/>
      <c r="AB60" s="125"/>
      <c r="AC60" s="125"/>
      <c r="AD60" s="125"/>
    </row>
    <row r="61" spans="1:30" x14ac:dyDescent="0.3">
      <c r="B61" s="126" t="s">
        <v>83</v>
      </c>
      <c r="C61" s="131">
        <v>1997</v>
      </c>
      <c r="D61" s="132">
        <v>2260580.0404883525</v>
      </c>
      <c r="E61" s="135">
        <v>10</v>
      </c>
      <c r="F61" s="132">
        <v>13061.523602853826</v>
      </c>
      <c r="G61" s="135">
        <v>319</v>
      </c>
      <c r="H61" s="132">
        <v>250575.11872880932</v>
      </c>
      <c r="I61" s="125">
        <v>144</v>
      </c>
      <c r="J61" s="125">
        <v>447037.69375552837</v>
      </c>
      <c r="K61" s="125">
        <v>62</v>
      </c>
      <c r="L61" s="125">
        <v>96741.805443238423</v>
      </c>
      <c r="M61" s="131">
        <v>206</v>
      </c>
      <c r="N61" s="132">
        <v>543779.49919876677</v>
      </c>
      <c r="O61" s="131">
        <v>1216</v>
      </c>
      <c r="P61" s="132">
        <v>1211701.4761858319</v>
      </c>
      <c r="Q61" s="125">
        <v>30</v>
      </c>
      <c r="R61" s="125">
        <v>10396.390319098067</v>
      </c>
      <c r="S61" s="125">
        <v>55</v>
      </c>
      <c r="T61" s="125">
        <v>22510.86934141746</v>
      </c>
      <c r="U61" s="125">
        <v>161</v>
      </c>
      <c r="V61" s="125">
        <v>208555.1631115753</v>
      </c>
      <c r="W61" s="131">
        <v>246</v>
      </c>
      <c r="X61" s="132">
        <v>241462.42277209079</v>
      </c>
      <c r="Y61" s="125"/>
      <c r="Z61" s="125"/>
      <c r="AA61" s="125"/>
      <c r="AB61" s="125"/>
      <c r="AC61" s="125"/>
      <c r="AD61" s="125"/>
    </row>
    <row r="62" spans="1:30" x14ac:dyDescent="0.3">
      <c r="B62" s="126" t="s">
        <v>84</v>
      </c>
      <c r="C62" s="131">
        <v>62827</v>
      </c>
      <c r="D62" s="132">
        <v>151660229.06905234</v>
      </c>
      <c r="E62" s="135">
        <v>693</v>
      </c>
      <c r="F62" s="132">
        <v>3530390.7384078554</v>
      </c>
      <c r="G62" s="135">
        <v>9686</v>
      </c>
      <c r="H62" s="132">
        <v>15900256.714950619</v>
      </c>
      <c r="I62" s="125">
        <v>5339</v>
      </c>
      <c r="J62" s="125">
        <v>30674261.112996232</v>
      </c>
      <c r="K62" s="125">
        <v>2318</v>
      </c>
      <c r="L62" s="125">
        <v>15275280.661765803</v>
      </c>
      <c r="M62" s="131">
        <v>7657</v>
      </c>
      <c r="N62" s="132">
        <v>45949541.774762034</v>
      </c>
      <c r="O62" s="131">
        <v>35393</v>
      </c>
      <c r="P62" s="132">
        <v>70466807.141981512</v>
      </c>
      <c r="Q62" s="125">
        <v>979</v>
      </c>
      <c r="R62" s="125">
        <v>700759.89925999381</v>
      </c>
      <c r="S62" s="125">
        <v>1893</v>
      </c>
      <c r="T62" s="125">
        <v>2260221.4462631918</v>
      </c>
      <c r="U62" s="125">
        <v>6526</v>
      </c>
      <c r="V62" s="125">
        <v>12852251.353427151</v>
      </c>
      <c r="W62" s="131">
        <v>9398</v>
      </c>
      <c r="X62" s="132">
        <v>15813232.698950337</v>
      </c>
      <c r="Y62" s="125"/>
      <c r="Z62" s="125"/>
      <c r="AA62" s="125"/>
      <c r="AB62" s="125"/>
      <c r="AC62" s="125"/>
      <c r="AD62" s="125"/>
    </row>
    <row r="63" spans="1:30" x14ac:dyDescent="0.3">
      <c r="B63" s="126" t="s">
        <v>85</v>
      </c>
      <c r="C63" s="131">
        <v>3606</v>
      </c>
      <c r="D63" s="132">
        <v>3047946.2605504738</v>
      </c>
      <c r="E63" s="135">
        <v>9</v>
      </c>
      <c r="F63" s="132">
        <v>6010.9422854720096</v>
      </c>
      <c r="G63" s="135">
        <v>533</v>
      </c>
      <c r="H63" s="132">
        <v>426504.61782598274</v>
      </c>
      <c r="I63" s="125">
        <v>203</v>
      </c>
      <c r="J63" s="125">
        <v>726777.17789138178</v>
      </c>
      <c r="K63" s="125">
        <v>114</v>
      </c>
      <c r="L63" s="125">
        <v>310581.74305812363</v>
      </c>
      <c r="M63" s="131">
        <v>317</v>
      </c>
      <c r="N63" s="132">
        <v>1037358.9209495054</v>
      </c>
      <c r="O63" s="131">
        <v>2280</v>
      </c>
      <c r="P63" s="132">
        <v>1385651.6589523419</v>
      </c>
      <c r="Q63" s="125">
        <v>72</v>
      </c>
      <c r="R63" s="125">
        <v>30532.334738031284</v>
      </c>
      <c r="S63" s="125">
        <v>104</v>
      </c>
      <c r="T63" s="125">
        <v>18366.035839439097</v>
      </c>
      <c r="U63" s="125">
        <v>291</v>
      </c>
      <c r="V63" s="125">
        <v>143521.74995970129</v>
      </c>
      <c r="W63" s="131">
        <v>467</v>
      </c>
      <c r="X63" s="132">
        <v>192420.12053717166</v>
      </c>
      <c r="Y63" s="125"/>
      <c r="Z63" s="125"/>
      <c r="AA63" s="125"/>
      <c r="AB63" s="125"/>
      <c r="AC63" s="125"/>
      <c r="AD63" s="125"/>
    </row>
    <row r="64" spans="1:30" x14ac:dyDescent="0.3">
      <c r="B64" s="126" t="s">
        <v>86</v>
      </c>
      <c r="C64" s="131">
        <v>1788</v>
      </c>
      <c r="D64" s="132">
        <v>1184633.5927689888</v>
      </c>
      <c r="E64" s="135">
        <v>5</v>
      </c>
      <c r="F64" s="132">
        <v>6603.5703981241795</v>
      </c>
      <c r="G64" s="135">
        <v>226</v>
      </c>
      <c r="H64" s="132">
        <v>141025.84942233999</v>
      </c>
      <c r="I64" s="125">
        <v>85</v>
      </c>
      <c r="J64" s="125">
        <v>206717.97559591295</v>
      </c>
      <c r="K64" s="125">
        <v>32</v>
      </c>
      <c r="L64" s="125">
        <v>9073.9830162942253</v>
      </c>
      <c r="M64" s="131">
        <v>117</v>
      </c>
      <c r="N64" s="132">
        <v>215791.95861220721</v>
      </c>
      <c r="O64" s="131">
        <v>1240</v>
      </c>
      <c r="P64" s="132">
        <v>695366.92684734031</v>
      </c>
      <c r="Q64" s="125">
        <v>18</v>
      </c>
      <c r="R64" s="125">
        <v>55642.70010850174</v>
      </c>
      <c r="S64" s="125">
        <v>66</v>
      </c>
      <c r="T64" s="125">
        <v>11029.582708533981</v>
      </c>
      <c r="U64" s="125">
        <v>116</v>
      </c>
      <c r="V64" s="125">
        <v>59173.004671941395</v>
      </c>
      <c r="W64" s="131">
        <v>200</v>
      </c>
      <c r="X64" s="132">
        <v>125845.28748897712</v>
      </c>
      <c r="Y64" s="125"/>
      <c r="Z64" s="125"/>
      <c r="AA64" s="125"/>
      <c r="AB64" s="125"/>
      <c r="AC64" s="125"/>
      <c r="AD64" s="125"/>
    </row>
    <row r="65" spans="1:30" x14ac:dyDescent="0.3">
      <c r="B65" s="126" t="s">
        <v>87</v>
      </c>
      <c r="C65" s="131">
        <v>3141</v>
      </c>
      <c r="D65" s="132">
        <v>3099420.9907522923</v>
      </c>
      <c r="E65" s="135">
        <v>8</v>
      </c>
      <c r="F65" s="132">
        <v>5384.449709239716</v>
      </c>
      <c r="G65" s="135">
        <v>519</v>
      </c>
      <c r="H65" s="132">
        <v>864000.57610225445</v>
      </c>
      <c r="I65" s="125">
        <v>193</v>
      </c>
      <c r="J65" s="125">
        <v>456666.52372476592</v>
      </c>
      <c r="K65" s="125">
        <v>123</v>
      </c>
      <c r="L65" s="125">
        <v>241817.41832230031</v>
      </c>
      <c r="M65" s="131">
        <v>316</v>
      </c>
      <c r="N65" s="132">
        <v>698483.94204706617</v>
      </c>
      <c r="O65" s="131">
        <v>1901</v>
      </c>
      <c r="P65" s="132">
        <v>1217928.3152293912</v>
      </c>
      <c r="Q65" s="125">
        <v>71</v>
      </c>
      <c r="R65" s="125">
        <v>28442.762960946147</v>
      </c>
      <c r="S65" s="125">
        <v>88</v>
      </c>
      <c r="T65" s="125">
        <v>74562.650679930695</v>
      </c>
      <c r="U65" s="125">
        <v>238</v>
      </c>
      <c r="V65" s="125">
        <v>210618.29402346403</v>
      </c>
      <c r="W65" s="131">
        <v>397</v>
      </c>
      <c r="X65" s="132">
        <v>313623.70766434085</v>
      </c>
      <c r="Y65" s="125"/>
      <c r="Z65" s="125"/>
      <c r="AA65" s="125"/>
      <c r="AB65" s="125"/>
      <c r="AC65" s="125"/>
      <c r="AD65" s="125"/>
    </row>
    <row r="66" spans="1:30" x14ac:dyDescent="0.3">
      <c r="B66" s="127" t="s">
        <v>88</v>
      </c>
      <c r="C66" s="131">
        <v>679</v>
      </c>
      <c r="D66" s="132">
        <v>1165879.7140349238</v>
      </c>
      <c r="E66" s="135">
        <v>299</v>
      </c>
      <c r="F66" s="132">
        <v>261997.84080180214</v>
      </c>
      <c r="G66" s="135">
        <v>30</v>
      </c>
      <c r="H66" s="132">
        <v>151736.5019634616</v>
      </c>
      <c r="I66" s="125">
        <v>129</v>
      </c>
      <c r="J66" s="125">
        <v>351571.34497458133</v>
      </c>
      <c r="K66" s="125">
        <v>0</v>
      </c>
      <c r="L66" s="125">
        <v>0</v>
      </c>
      <c r="M66" s="131">
        <v>129</v>
      </c>
      <c r="N66" s="132">
        <v>351571.34497458133</v>
      </c>
      <c r="O66" s="131">
        <v>165</v>
      </c>
      <c r="P66" s="132">
        <v>237416.25988673014</v>
      </c>
      <c r="Q66" s="125">
        <v>0</v>
      </c>
      <c r="R66" s="125">
        <v>0</v>
      </c>
      <c r="S66" s="125">
        <v>12</v>
      </c>
      <c r="T66" s="125">
        <v>50881.356529136305</v>
      </c>
      <c r="U66" s="125">
        <v>44</v>
      </c>
      <c r="V66" s="125">
        <v>112276.40987921224</v>
      </c>
      <c r="W66" s="131">
        <v>56</v>
      </c>
      <c r="X66" s="132">
        <v>163157.76640834854</v>
      </c>
      <c r="Y66" s="125"/>
      <c r="Z66" s="125"/>
      <c r="AA66" s="125"/>
      <c r="AB66" s="125"/>
      <c r="AC66" s="125"/>
      <c r="AD66" s="125"/>
    </row>
    <row r="67" spans="1:30" x14ac:dyDescent="0.3">
      <c r="B67" s="7" t="s">
        <v>4</v>
      </c>
      <c r="C67" s="128">
        <v>148547</v>
      </c>
      <c r="D67" s="133">
        <v>252360486.04624933</v>
      </c>
      <c r="E67" s="136">
        <v>1731</v>
      </c>
      <c r="F67" s="133">
        <v>5977486.1898008361</v>
      </c>
      <c r="G67" s="136">
        <v>22439</v>
      </c>
      <c r="H67" s="133">
        <v>32556285.251687467</v>
      </c>
      <c r="I67" s="128">
        <v>10590</v>
      </c>
      <c r="J67" s="128">
        <v>50702371.278024547</v>
      </c>
      <c r="K67" s="128">
        <v>5108</v>
      </c>
      <c r="L67" s="128">
        <v>21624673.530857977</v>
      </c>
      <c r="M67" s="128">
        <v>15698</v>
      </c>
      <c r="N67" s="133">
        <v>72327044.808882505</v>
      </c>
      <c r="O67" s="128">
        <v>88108</v>
      </c>
      <c r="P67" s="133">
        <v>114771888.15840983</v>
      </c>
      <c r="Q67" s="128">
        <v>2545</v>
      </c>
      <c r="R67" s="128">
        <v>2007357.1058481222</v>
      </c>
      <c r="S67" s="128">
        <v>4787</v>
      </c>
      <c r="T67" s="128">
        <v>4264500.3770469371</v>
      </c>
      <c r="U67" s="128">
        <v>13239</v>
      </c>
      <c r="V67" s="128">
        <v>20455924.154573668</v>
      </c>
      <c r="W67" s="128">
        <v>20571</v>
      </c>
      <c r="X67" s="133">
        <v>26727781.637468729</v>
      </c>
      <c r="Y67" s="125"/>
      <c r="Z67" s="125"/>
      <c r="AA67" s="125"/>
      <c r="AB67" s="125"/>
      <c r="AC67" s="125"/>
      <c r="AD67" s="125"/>
    </row>
    <row r="68" spans="1:30" s="20" customFormat="1" x14ac:dyDescent="0.3">
      <c r="B68" s="20" t="s">
        <v>46</v>
      </c>
      <c r="D68" s="21">
        <v>10730.591566940255</v>
      </c>
      <c r="E68" s="23"/>
      <c r="F68" s="28">
        <v>254.16801142165971</v>
      </c>
      <c r="H68" s="21">
        <v>1384.3221078145921</v>
      </c>
      <c r="I68" s="23"/>
      <c r="J68" s="21">
        <v>2155.9097709145099</v>
      </c>
      <c r="K68" s="26"/>
      <c r="L68" s="21">
        <v>919.50028732126657</v>
      </c>
      <c r="M68" s="26"/>
      <c r="N68" s="28">
        <v>3075.4100582357764</v>
      </c>
      <c r="P68" s="21">
        <v>4880.2024218987153</v>
      </c>
      <c r="Q68" s="23"/>
      <c r="R68" s="21">
        <v>85.354603524990296</v>
      </c>
      <c r="S68" s="26"/>
      <c r="T68" s="21">
        <v>181.3303362189871</v>
      </c>
      <c r="U68" s="26"/>
      <c r="V68" s="21">
        <v>869.80402782553563</v>
      </c>
      <c r="W68" s="26"/>
      <c r="X68" s="28">
        <v>1136.4889675695133</v>
      </c>
    </row>
    <row r="69" spans="1:30" s="20" customFormat="1" x14ac:dyDescent="0.3">
      <c r="D69" s="21"/>
      <c r="E69" s="26"/>
      <c r="F69" s="60"/>
      <c r="H69" s="21"/>
      <c r="I69" s="26"/>
      <c r="J69" s="21"/>
      <c r="K69" s="26"/>
      <c r="L69" s="21"/>
      <c r="M69" s="26"/>
      <c r="N69" s="60"/>
      <c r="P69" s="21"/>
      <c r="Q69" s="26"/>
      <c r="R69" s="21"/>
      <c r="S69" s="26"/>
      <c r="T69" s="21"/>
      <c r="U69" s="26"/>
      <c r="V69" s="21"/>
      <c r="W69" s="26"/>
      <c r="X69" s="60"/>
    </row>
    <row r="70" spans="1:30" x14ac:dyDescent="0.3">
      <c r="B70" s="6" t="s">
        <v>28</v>
      </c>
      <c r="C70" s="8"/>
      <c r="D70" s="8"/>
      <c r="E70" s="8"/>
      <c r="F70" s="8"/>
      <c r="G70" s="8"/>
      <c r="H70" s="8"/>
      <c r="I70" s="8"/>
      <c r="J70" s="8"/>
      <c r="K70" s="8"/>
      <c r="L70" s="8"/>
      <c r="P70" s="22"/>
    </row>
    <row r="71" spans="1:30" x14ac:dyDescent="0.3">
      <c r="B71" s="9"/>
      <c r="C71" s="8"/>
      <c r="D71" s="8"/>
      <c r="E71" s="8"/>
      <c r="F71" s="8"/>
      <c r="G71" s="8"/>
      <c r="H71" s="8"/>
      <c r="I71" s="8"/>
      <c r="J71" s="8"/>
      <c r="K71" s="8"/>
      <c r="L71" s="8"/>
    </row>
    <row r="73" spans="1:30" x14ac:dyDescent="0.3">
      <c r="B73" s="7" t="s">
        <v>3</v>
      </c>
    </row>
    <row r="74" spans="1:30" x14ac:dyDescent="0.3">
      <c r="B74" s="90" t="s">
        <v>96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</row>
    <row r="75" spans="1:30" x14ac:dyDescent="0.3">
      <c r="A75" s="113" t="s">
        <v>2</v>
      </c>
      <c r="B75" s="91" t="s">
        <v>89</v>
      </c>
      <c r="C75" s="96" t="s">
        <v>5</v>
      </c>
      <c r="D75" s="101"/>
      <c r="E75" s="96" t="s">
        <v>6</v>
      </c>
      <c r="F75" s="101"/>
      <c r="G75" s="96" t="s">
        <v>7</v>
      </c>
      <c r="H75" s="101"/>
      <c r="I75" s="115" t="s">
        <v>8</v>
      </c>
      <c r="J75" s="115"/>
      <c r="K75" s="115"/>
      <c r="L75" s="115"/>
      <c r="M75" s="115"/>
      <c r="N75" s="115"/>
      <c r="O75" s="141" t="s">
        <v>9</v>
      </c>
      <c r="P75" s="142"/>
      <c r="Q75" s="152" t="s">
        <v>10</v>
      </c>
      <c r="R75" s="152"/>
      <c r="S75" s="152"/>
      <c r="T75" s="152"/>
      <c r="U75" s="152"/>
      <c r="V75" s="152"/>
      <c r="W75" s="152"/>
      <c r="X75" s="153"/>
      <c r="Y75" s="117"/>
      <c r="Z75" s="117"/>
      <c r="AA75" s="117"/>
      <c r="AB75" s="117"/>
      <c r="AC75" s="117"/>
      <c r="AD75" s="117"/>
    </row>
    <row r="76" spans="1:30" ht="15" customHeight="1" x14ac:dyDescent="0.3">
      <c r="A76" s="113"/>
      <c r="B76" s="91"/>
      <c r="C76" s="96"/>
      <c r="D76" s="101"/>
      <c r="E76" s="96"/>
      <c r="F76" s="101"/>
      <c r="G76" s="96"/>
      <c r="H76" s="101"/>
      <c r="I76" s="118" t="s">
        <v>11</v>
      </c>
      <c r="J76" s="118"/>
      <c r="K76" s="118" t="s">
        <v>12</v>
      </c>
      <c r="L76" s="118"/>
      <c r="M76" s="119" t="s">
        <v>4</v>
      </c>
      <c r="N76" s="119"/>
      <c r="O76" s="143" t="s">
        <v>13</v>
      </c>
      <c r="P76" s="144"/>
      <c r="Q76" s="154" t="s">
        <v>14</v>
      </c>
      <c r="R76" s="154"/>
      <c r="S76" s="154" t="s">
        <v>15</v>
      </c>
      <c r="T76" s="154"/>
      <c r="U76" s="154" t="s">
        <v>16</v>
      </c>
      <c r="V76" s="154"/>
      <c r="W76" s="137" t="s">
        <v>4</v>
      </c>
      <c r="X76" s="138"/>
      <c r="Y76" s="117"/>
      <c r="Z76" s="117"/>
      <c r="AA76" s="117"/>
      <c r="AB76" s="117"/>
      <c r="AC76" s="117"/>
      <c r="AD76" s="117"/>
    </row>
    <row r="77" spans="1:30" x14ac:dyDescent="0.3">
      <c r="A77" s="113"/>
      <c r="B77" s="91"/>
      <c r="C77" s="96"/>
      <c r="D77" s="101"/>
      <c r="E77" s="96"/>
      <c r="F77" s="101"/>
      <c r="G77" s="96"/>
      <c r="H77" s="101"/>
      <c r="I77" s="118"/>
      <c r="J77" s="118"/>
      <c r="K77" s="118"/>
      <c r="L77" s="118"/>
      <c r="M77" s="119"/>
      <c r="N77" s="119"/>
      <c r="O77" s="143"/>
      <c r="P77" s="144"/>
      <c r="Q77" s="154"/>
      <c r="R77" s="154"/>
      <c r="S77" s="154"/>
      <c r="T77" s="154"/>
      <c r="U77" s="154"/>
      <c r="V77" s="154"/>
      <c r="W77" s="137"/>
      <c r="X77" s="138"/>
      <c r="Y77" s="117"/>
      <c r="Z77" s="117"/>
      <c r="AA77" s="117"/>
      <c r="AB77" s="117"/>
      <c r="AC77" s="117"/>
      <c r="AD77" s="117"/>
    </row>
    <row r="78" spans="1:30" x14ac:dyDescent="0.3">
      <c r="A78" s="113"/>
      <c r="B78" s="91"/>
      <c r="C78" s="129" t="s">
        <v>17</v>
      </c>
      <c r="D78" s="130" t="s">
        <v>18</v>
      </c>
      <c r="E78" s="129" t="s">
        <v>17</v>
      </c>
      <c r="F78" s="130" t="s">
        <v>18</v>
      </c>
      <c r="G78" s="129" t="s">
        <v>17</v>
      </c>
      <c r="H78" s="130" t="s">
        <v>18</v>
      </c>
      <c r="I78" s="121" t="s">
        <v>17</v>
      </c>
      <c r="J78" s="121" t="s">
        <v>18</v>
      </c>
      <c r="K78" s="121" t="s">
        <v>17</v>
      </c>
      <c r="L78" s="121" t="s">
        <v>18</v>
      </c>
      <c r="M78" s="122" t="s">
        <v>17</v>
      </c>
      <c r="N78" s="122" t="s">
        <v>18</v>
      </c>
      <c r="O78" s="129" t="s">
        <v>17</v>
      </c>
      <c r="P78" s="130" t="s">
        <v>18</v>
      </c>
      <c r="Q78" s="129" t="s">
        <v>17</v>
      </c>
      <c r="R78" s="129" t="s">
        <v>18</v>
      </c>
      <c r="S78" s="129" t="s">
        <v>17</v>
      </c>
      <c r="T78" s="129" t="s">
        <v>18</v>
      </c>
      <c r="U78" s="129" t="s">
        <v>17</v>
      </c>
      <c r="V78" s="129" t="s">
        <v>18</v>
      </c>
      <c r="W78" s="139" t="s">
        <v>17</v>
      </c>
      <c r="X78" s="140" t="s">
        <v>18</v>
      </c>
      <c r="Y78" s="117"/>
      <c r="Z78" s="117"/>
      <c r="AA78" s="117"/>
      <c r="AB78" s="117"/>
      <c r="AC78" s="117"/>
      <c r="AD78" s="117"/>
    </row>
    <row r="79" spans="1:30" x14ac:dyDescent="0.3">
      <c r="A79" s="123"/>
      <c r="B79" s="124" t="s">
        <v>90</v>
      </c>
      <c r="C79" s="131">
        <v>33034</v>
      </c>
      <c r="D79" s="132">
        <v>40976802.41971752</v>
      </c>
      <c r="E79" s="131">
        <v>187</v>
      </c>
      <c r="F79" s="132">
        <v>657023.27849999396</v>
      </c>
      <c r="G79" s="131">
        <v>3760</v>
      </c>
      <c r="H79" s="132">
        <v>5326550.7893806463</v>
      </c>
      <c r="I79" s="125">
        <v>1916</v>
      </c>
      <c r="J79" s="125">
        <v>9876261.1772032566</v>
      </c>
      <c r="K79" s="125">
        <v>772</v>
      </c>
      <c r="L79" s="125">
        <v>1061284.7909275747</v>
      </c>
      <c r="M79" s="125">
        <v>2688</v>
      </c>
      <c r="N79" s="125">
        <v>10937545.968130831</v>
      </c>
      <c r="O79" s="131">
        <v>22434</v>
      </c>
      <c r="P79" s="132">
        <v>19642439.182030976</v>
      </c>
      <c r="Q79" s="131">
        <v>569</v>
      </c>
      <c r="R79" s="131">
        <v>291906.59639113187</v>
      </c>
      <c r="S79" s="131">
        <v>1090</v>
      </c>
      <c r="T79" s="131">
        <v>1452305.4476746628</v>
      </c>
      <c r="U79" s="131">
        <v>2306</v>
      </c>
      <c r="V79" s="131">
        <v>2669031.1576092774</v>
      </c>
      <c r="W79" s="131">
        <v>3965</v>
      </c>
      <c r="X79" s="132">
        <v>4413243.2016750723</v>
      </c>
      <c r="Y79" s="125">
        <v>4413243.2016750723</v>
      </c>
      <c r="Z79" s="125"/>
      <c r="AA79" s="125"/>
      <c r="AB79" s="125"/>
      <c r="AC79" s="125"/>
      <c r="AD79" s="125"/>
    </row>
    <row r="80" spans="1:30" x14ac:dyDescent="0.3">
      <c r="B80" s="124" t="s">
        <v>91</v>
      </c>
      <c r="C80" s="131">
        <v>12729</v>
      </c>
      <c r="D80" s="132">
        <v>77840216.757321835</v>
      </c>
      <c r="E80" s="131">
        <v>57</v>
      </c>
      <c r="F80" s="132">
        <v>236171.61561937426</v>
      </c>
      <c r="G80" s="131">
        <v>795</v>
      </c>
      <c r="H80" s="132">
        <v>4603012.8137711873</v>
      </c>
      <c r="I80" s="125">
        <v>1657</v>
      </c>
      <c r="J80" s="125">
        <v>22716812.04115345</v>
      </c>
      <c r="K80" s="125">
        <v>842</v>
      </c>
      <c r="L80" s="125">
        <v>11797811.503826007</v>
      </c>
      <c r="M80" s="125">
        <v>2499</v>
      </c>
      <c r="N80" s="125">
        <v>34514623.544979461</v>
      </c>
      <c r="O80" s="131">
        <v>8333</v>
      </c>
      <c r="P80" s="132">
        <v>33475302.572412383</v>
      </c>
      <c r="Q80" s="131">
        <v>83</v>
      </c>
      <c r="R80" s="131">
        <v>117404.03149666029</v>
      </c>
      <c r="S80" s="131">
        <v>286</v>
      </c>
      <c r="T80" s="131">
        <v>263021.66109934886</v>
      </c>
      <c r="U80" s="131">
        <v>676</v>
      </c>
      <c r="V80" s="131">
        <v>4630680.5179434251</v>
      </c>
      <c r="W80" s="131">
        <v>1045</v>
      </c>
      <c r="X80" s="132">
        <v>5011106.2105394341</v>
      </c>
      <c r="Y80" s="117">
        <v>5011106.2105394341</v>
      </c>
      <c r="Z80" s="117"/>
      <c r="AA80" s="117"/>
      <c r="AB80" s="117"/>
      <c r="AC80" s="145"/>
      <c r="AD80" s="145"/>
    </row>
    <row r="81" spans="1:30" x14ac:dyDescent="0.3">
      <c r="B81" s="150" t="s">
        <v>92</v>
      </c>
      <c r="C81" s="131">
        <v>102784</v>
      </c>
      <c r="D81" s="132">
        <v>133543466.86921002</v>
      </c>
      <c r="E81" s="131">
        <v>1487</v>
      </c>
      <c r="F81" s="132">
        <v>5084291.2956814682</v>
      </c>
      <c r="G81" s="131">
        <v>17884</v>
      </c>
      <c r="H81" s="132">
        <v>22626721.648535632</v>
      </c>
      <c r="I81" s="125">
        <v>7017</v>
      </c>
      <c r="J81" s="125">
        <v>18109298.059667829</v>
      </c>
      <c r="K81" s="125">
        <v>3494</v>
      </c>
      <c r="L81" s="125">
        <v>8765577.2361043952</v>
      </c>
      <c r="M81" s="125">
        <v>10511</v>
      </c>
      <c r="N81" s="125">
        <v>26874875.295772225</v>
      </c>
      <c r="O81" s="131">
        <v>57341</v>
      </c>
      <c r="P81" s="132">
        <v>61654146.403966479</v>
      </c>
      <c r="Q81" s="131">
        <v>1893</v>
      </c>
      <c r="R81" s="131">
        <v>1598046.4779603297</v>
      </c>
      <c r="S81" s="131">
        <v>3411</v>
      </c>
      <c r="T81" s="131">
        <v>2549173.2682729261</v>
      </c>
      <c r="U81" s="131">
        <v>10257</v>
      </c>
      <c r="V81" s="131">
        <v>13156212.479020964</v>
      </c>
      <c r="W81" s="131">
        <v>15561</v>
      </c>
      <c r="X81" s="132">
        <v>17303432.225254219</v>
      </c>
      <c r="Y81" s="117">
        <v>17303432.225254219</v>
      </c>
      <c r="Z81" s="117"/>
      <c r="AA81" s="117"/>
      <c r="AB81" s="117"/>
      <c r="AC81" s="145"/>
      <c r="AD81" s="145"/>
    </row>
    <row r="82" spans="1:30" x14ac:dyDescent="0.3">
      <c r="B82" s="146" t="s">
        <v>93</v>
      </c>
      <c r="C82" s="147">
        <f>+SUM(C79:C81)</f>
        <v>148547</v>
      </c>
      <c r="D82" s="151">
        <f>+SUM(D79:D81)</f>
        <v>252360486.04624939</v>
      </c>
      <c r="E82" s="147">
        <f>+SUM(E79:E81)</f>
        <v>1731</v>
      </c>
      <c r="F82" s="151">
        <f>+SUM(F79:F81)</f>
        <v>5977486.1898008361</v>
      </c>
      <c r="G82" s="147">
        <f>+SUM(G79:G81)</f>
        <v>22439</v>
      </c>
      <c r="H82" s="151">
        <f>+SUM(H79:H81)</f>
        <v>32556285.251687467</v>
      </c>
      <c r="I82" s="147">
        <f t="shared" ref="I82:N82" si="1">+SUM(I79:I81)</f>
        <v>10590</v>
      </c>
      <c r="J82" s="147">
        <f t="shared" si="1"/>
        <v>50702371.278024539</v>
      </c>
      <c r="K82" s="147">
        <f t="shared" si="1"/>
        <v>5108</v>
      </c>
      <c r="L82" s="147">
        <f t="shared" si="1"/>
        <v>21624673.530857977</v>
      </c>
      <c r="M82" s="147">
        <f t="shared" si="1"/>
        <v>15698</v>
      </c>
      <c r="N82" s="147">
        <f t="shared" si="1"/>
        <v>72327044.80888252</v>
      </c>
      <c r="O82" s="147">
        <f>+SUM(O79:O81)</f>
        <v>88108</v>
      </c>
      <c r="P82" s="151">
        <f>+SUM(P79:P81)</f>
        <v>114771888.15840983</v>
      </c>
      <c r="Q82" s="147">
        <f t="shared" ref="Q82:X82" si="2">+SUM(Q79:Q81)</f>
        <v>2545</v>
      </c>
      <c r="R82" s="147">
        <f t="shared" si="2"/>
        <v>2007357.1058481219</v>
      </c>
      <c r="S82" s="147">
        <f t="shared" si="2"/>
        <v>4787</v>
      </c>
      <c r="T82" s="147">
        <f t="shared" si="2"/>
        <v>4264500.3770469381</v>
      </c>
      <c r="U82" s="147">
        <f t="shared" si="2"/>
        <v>13239</v>
      </c>
      <c r="V82" s="147">
        <f t="shared" si="2"/>
        <v>20455924.154573668</v>
      </c>
      <c r="W82" s="147">
        <f t="shared" si="2"/>
        <v>20571</v>
      </c>
      <c r="X82" s="151">
        <f t="shared" si="2"/>
        <v>26727781.637468725</v>
      </c>
      <c r="Y82" s="117">
        <v>26772076.216851771</v>
      </c>
      <c r="Z82" s="117"/>
      <c r="AA82" s="117"/>
      <c r="AB82" s="117"/>
      <c r="AC82" s="145"/>
      <c r="AD82" s="145"/>
    </row>
    <row r="83" spans="1:30" s="2" customFormat="1" x14ac:dyDescent="0.3">
      <c r="A83" s="42"/>
      <c r="B83" s="155" t="s">
        <v>46</v>
      </c>
      <c r="C83" s="155"/>
      <c r="D83" s="149">
        <v>10730.591566940255</v>
      </c>
      <c r="E83" s="155"/>
      <c r="F83" s="149">
        <v>254.16801142165971</v>
      </c>
      <c r="G83" s="155"/>
      <c r="H83" s="149">
        <v>1384.3221078145921</v>
      </c>
      <c r="I83" s="155"/>
      <c r="J83" s="149">
        <v>2155.9097709145099</v>
      </c>
      <c r="K83" s="155"/>
      <c r="L83" s="149">
        <v>919.50028732126657</v>
      </c>
      <c r="M83" s="155"/>
      <c r="N83" s="149">
        <v>3075.4100582357764</v>
      </c>
      <c r="O83" s="155"/>
      <c r="P83" s="149">
        <v>4880.2024218987153</v>
      </c>
      <c r="Q83" s="155"/>
      <c r="R83" s="149">
        <v>85.354603524990296</v>
      </c>
      <c r="S83" s="155"/>
      <c r="T83" s="149">
        <v>181.3303362189871</v>
      </c>
      <c r="U83" s="155"/>
      <c r="V83" s="149">
        <v>869.80402782553563</v>
      </c>
      <c r="W83" s="155"/>
      <c r="X83" s="149">
        <v>1136.4889675695133</v>
      </c>
      <c r="Y83" s="156"/>
      <c r="Z83" s="156"/>
      <c r="AA83" s="156"/>
      <c r="AB83" s="156"/>
      <c r="AC83" s="156"/>
      <c r="AD83" s="156"/>
    </row>
    <row r="84" spans="1:30" x14ac:dyDescent="0.3">
      <c r="P84" s="22"/>
    </row>
    <row r="85" spans="1:30" x14ac:dyDescent="0.3">
      <c r="B85" s="6" t="s">
        <v>28</v>
      </c>
      <c r="P85" s="22"/>
    </row>
    <row r="86" spans="1:30" x14ac:dyDescent="0.3">
      <c r="C86" s="22"/>
    </row>
    <row r="87" spans="1:30" x14ac:dyDescent="0.3">
      <c r="B87" s="6" t="s">
        <v>33</v>
      </c>
    </row>
    <row r="88" spans="1:30" x14ac:dyDescent="0.3">
      <c r="B88" s="6" t="s">
        <v>51</v>
      </c>
    </row>
    <row r="89" spans="1:30" x14ac:dyDescent="0.3">
      <c r="B89" s="6" t="s">
        <v>48</v>
      </c>
    </row>
    <row r="90" spans="1:30" x14ac:dyDescent="0.3">
      <c r="B90" s="6" t="s">
        <v>49</v>
      </c>
    </row>
    <row r="91" spans="1:30" x14ac:dyDescent="0.3">
      <c r="B91" s="6" t="s">
        <v>50</v>
      </c>
    </row>
    <row r="92" spans="1:30" x14ac:dyDescent="0.3">
      <c r="B92" s="6" t="s">
        <v>70</v>
      </c>
    </row>
    <row r="94" spans="1:30" x14ac:dyDescent="0.3">
      <c r="B94" s="83" t="s">
        <v>34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</row>
    <row r="95" spans="1:30" x14ac:dyDescent="0.3">
      <c r="B95" s="84" t="s">
        <v>35</v>
      </c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</row>
    <row r="96" spans="1:30" x14ac:dyDescent="0.3">
      <c r="B96" s="85" t="s">
        <v>68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</row>
    <row r="97" spans="2:22" x14ac:dyDescent="0.3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</row>
    <row r="98" spans="2:22" x14ac:dyDescent="0.3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</row>
    <row r="99" spans="2:22" x14ac:dyDescent="0.3">
      <c r="B99" s="85" t="s">
        <v>36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</row>
    <row r="100" spans="2:22" x14ac:dyDescent="0.3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</row>
    <row r="101" spans="2:22" x14ac:dyDescent="0.3">
      <c r="B101" s="82" t="s">
        <v>37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</row>
    <row r="102" spans="2:22" x14ac:dyDescent="0.3">
      <c r="B102" s="86" t="s">
        <v>38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</row>
    <row r="103" spans="2:22" x14ac:dyDescent="0.3"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</row>
    <row r="104" spans="2:22" x14ac:dyDescent="0.3">
      <c r="B104" s="82" t="s">
        <v>39</v>
      </c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</row>
    <row r="105" spans="2:22" x14ac:dyDescent="0.3">
      <c r="B105" s="82" t="s">
        <v>40</v>
      </c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</row>
    <row r="106" spans="2:22" x14ac:dyDescent="0.3">
      <c r="B106" s="82" t="s">
        <v>69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</row>
    <row r="107" spans="2:22" x14ac:dyDescent="0.3">
      <c r="B107" s="82" t="s">
        <v>41</v>
      </c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</row>
    <row r="109" spans="2:22" x14ac:dyDescent="0.3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52"/>
      <c r="N109" s="52"/>
      <c r="O109" s="13"/>
      <c r="P109" s="13"/>
      <c r="Q109" s="13"/>
      <c r="R109" s="13"/>
      <c r="S109" s="13"/>
      <c r="T109" s="13"/>
      <c r="U109" s="13"/>
      <c r="V109" s="13"/>
    </row>
    <row r="110" spans="2:22" x14ac:dyDescent="0.3">
      <c r="B110" s="27" t="s">
        <v>42</v>
      </c>
    </row>
    <row r="111" spans="2:22" x14ac:dyDescent="0.3">
      <c r="B111" s="19" t="str">
        <f>Indice!B17</f>
        <v>Información al: 09/05/2021 para Bancos y 02/05/2021 para otras instituciones</v>
      </c>
    </row>
    <row r="112" spans="2:22" x14ac:dyDescent="0.3">
      <c r="B112" s="6" t="s">
        <v>28</v>
      </c>
    </row>
    <row r="114" spans="2:2" x14ac:dyDescent="0.3">
      <c r="B114" s="6" t="str">
        <f>Indice!B18</f>
        <v>Actualización: 13/05/2021</v>
      </c>
    </row>
  </sheetData>
  <mergeCells count="76">
    <mergeCell ref="B45:L45"/>
    <mergeCell ref="B74:L74"/>
    <mergeCell ref="I75:N75"/>
    <mergeCell ref="O75:P75"/>
    <mergeCell ref="Q75:X75"/>
    <mergeCell ref="I76:J77"/>
    <mergeCell ref="K76:L77"/>
    <mergeCell ref="M76:N77"/>
    <mergeCell ref="O76:P77"/>
    <mergeCell ref="Q76:R77"/>
    <mergeCell ref="S76:T77"/>
    <mergeCell ref="U76:V77"/>
    <mergeCell ref="W76:X77"/>
    <mergeCell ref="A75:A78"/>
    <mergeCell ref="B75:B78"/>
    <mergeCell ref="C75:D77"/>
    <mergeCell ref="E75:F77"/>
    <mergeCell ref="G75:H77"/>
    <mergeCell ref="I46:N46"/>
    <mergeCell ref="O46:P46"/>
    <mergeCell ref="Q46:X46"/>
    <mergeCell ref="I47:J48"/>
    <mergeCell ref="K47:L48"/>
    <mergeCell ref="M47:N48"/>
    <mergeCell ref="O47:P48"/>
    <mergeCell ref="Q47:R48"/>
    <mergeCell ref="S47:T48"/>
    <mergeCell ref="U47:V48"/>
    <mergeCell ref="W47:X48"/>
    <mergeCell ref="A46:A49"/>
    <mergeCell ref="B46:B49"/>
    <mergeCell ref="C46:D48"/>
    <mergeCell ref="E46:F48"/>
    <mergeCell ref="G46:H48"/>
    <mergeCell ref="O31:P32"/>
    <mergeCell ref="Q31:R32"/>
    <mergeCell ref="O6:P6"/>
    <mergeCell ref="Q6:X6"/>
    <mergeCell ref="S7:T8"/>
    <mergeCell ref="U7:V8"/>
    <mergeCell ref="W7:X8"/>
    <mergeCell ref="S31:T32"/>
    <mergeCell ref="U31:V32"/>
    <mergeCell ref="W31:X32"/>
    <mergeCell ref="K7:L8"/>
    <mergeCell ref="M7:N8"/>
    <mergeCell ref="O7:P8"/>
    <mergeCell ref="Q7:R8"/>
    <mergeCell ref="O30:P30"/>
    <mergeCell ref="Q30:X30"/>
    <mergeCell ref="I6:N6"/>
    <mergeCell ref="B5:L5"/>
    <mergeCell ref="B29:L29"/>
    <mergeCell ref="B30:B33"/>
    <mergeCell ref="C30:D32"/>
    <mergeCell ref="E30:F32"/>
    <mergeCell ref="G30:H32"/>
    <mergeCell ref="I30:N30"/>
    <mergeCell ref="B6:B9"/>
    <mergeCell ref="C6:D8"/>
    <mergeCell ref="E6:F8"/>
    <mergeCell ref="G6:H8"/>
    <mergeCell ref="I31:J32"/>
    <mergeCell ref="K31:L32"/>
    <mergeCell ref="M31:N32"/>
    <mergeCell ref="I7:J8"/>
    <mergeCell ref="B107:V107"/>
    <mergeCell ref="B104:V104"/>
    <mergeCell ref="B105:V105"/>
    <mergeCell ref="B106:V106"/>
    <mergeCell ref="B94:V94"/>
    <mergeCell ref="B95:V95"/>
    <mergeCell ref="B96:V98"/>
    <mergeCell ref="B99:V100"/>
    <mergeCell ref="B101:V101"/>
    <mergeCell ref="B102:V10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A2:AE88"/>
  <sheetViews>
    <sheetView zoomScale="75" zoomScaleNormal="75" workbookViewId="0">
      <selection activeCell="B2" sqref="B2"/>
    </sheetView>
  </sheetViews>
  <sheetFormatPr baseColWidth="10" defaultColWidth="11.44140625" defaultRowHeight="14.4" x14ac:dyDescent="0.3"/>
  <cols>
    <col min="1" max="1" width="5.6640625" style="6" customWidth="1"/>
    <col min="2" max="2" width="20.88671875" style="6" customWidth="1"/>
    <col min="3" max="3" width="28.664062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3320312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6.44140625" style="6" bestFit="1" customWidth="1"/>
    <col min="12" max="12" width="9.5546875" style="6" bestFit="1" customWidth="1"/>
    <col min="13" max="13" width="14.5546875" style="6" bestFit="1" customWidth="1"/>
    <col min="14" max="14" width="12.5546875" style="11" bestFit="1" customWidth="1"/>
    <col min="15" max="15" width="18.109375" style="11" bestFit="1" customWidth="1"/>
    <col min="16" max="16" width="11.109375" style="6" bestFit="1" customWidth="1"/>
    <col min="17" max="17" width="17.44140625" style="6" bestFit="1" customWidth="1"/>
    <col min="18" max="18" width="8.6640625" style="6" bestFit="1" customWidth="1"/>
    <col min="19" max="19" width="14.33203125" style="6" bestFit="1" customWidth="1"/>
    <col min="20" max="20" width="11.44140625" style="6" bestFit="1" customWidth="1"/>
    <col min="21" max="21" width="16.44140625" style="6" customWidth="1"/>
    <col min="22" max="22" width="11.44140625" style="6" bestFit="1" customWidth="1"/>
    <col min="23" max="23" width="16" style="6" bestFit="1" customWidth="1"/>
    <col min="24" max="24" width="12.5546875" style="11" bestFit="1" customWidth="1"/>
    <col min="25" max="25" width="18.109375" style="11" bestFit="1" customWidth="1"/>
    <col min="26" max="16384" width="11.44140625" style="6"/>
  </cols>
  <sheetData>
    <row r="2" spans="2:25" x14ac:dyDescent="0.3">
      <c r="B2" s="7" t="s">
        <v>95</v>
      </c>
    </row>
    <row r="3" spans="2:25" ht="15.6" x14ac:dyDescent="0.3">
      <c r="B3" s="7" t="s">
        <v>45</v>
      </c>
      <c r="C3" s="10"/>
    </row>
    <row r="4" spans="2:25" x14ac:dyDescent="0.3">
      <c r="B4" s="91" t="s">
        <v>2</v>
      </c>
      <c r="C4" s="91" t="s">
        <v>29</v>
      </c>
      <c r="D4" s="93" t="s">
        <v>5</v>
      </c>
      <c r="E4" s="93"/>
      <c r="F4" s="95" t="s">
        <v>6</v>
      </c>
      <c r="G4" s="101"/>
      <c r="H4" s="93" t="s">
        <v>7</v>
      </c>
      <c r="I4" s="93"/>
      <c r="J4" s="87" t="s">
        <v>8</v>
      </c>
      <c r="K4" s="88"/>
      <c r="L4" s="88"/>
      <c r="M4" s="88"/>
      <c r="N4" s="88"/>
      <c r="O4" s="89"/>
      <c r="P4" s="88" t="s">
        <v>9</v>
      </c>
      <c r="Q4" s="88"/>
      <c r="R4" s="87" t="s">
        <v>10</v>
      </c>
      <c r="S4" s="88"/>
      <c r="T4" s="88"/>
      <c r="U4" s="88"/>
      <c r="V4" s="88"/>
      <c r="W4" s="88"/>
      <c r="X4" s="88"/>
      <c r="Y4" s="89"/>
    </row>
    <row r="5" spans="2:25" x14ac:dyDescent="0.3">
      <c r="B5" s="91"/>
      <c r="C5" s="91"/>
      <c r="D5" s="94"/>
      <c r="E5" s="94"/>
      <c r="F5" s="95"/>
      <c r="G5" s="101"/>
      <c r="H5" s="94"/>
      <c r="I5" s="94"/>
      <c r="J5" s="102" t="s">
        <v>11</v>
      </c>
      <c r="K5" s="103"/>
      <c r="L5" s="103" t="s">
        <v>12</v>
      </c>
      <c r="M5" s="103"/>
      <c r="N5" s="104" t="s">
        <v>4</v>
      </c>
      <c r="O5" s="105"/>
      <c r="P5" s="103" t="s">
        <v>13</v>
      </c>
      <c r="Q5" s="103"/>
      <c r="R5" s="102" t="s">
        <v>14</v>
      </c>
      <c r="S5" s="103"/>
      <c r="T5" s="103" t="s">
        <v>15</v>
      </c>
      <c r="U5" s="103"/>
      <c r="V5" s="103" t="s">
        <v>16</v>
      </c>
      <c r="W5" s="103"/>
      <c r="X5" s="104" t="s">
        <v>4</v>
      </c>
      <c r="Y5" s="105"/>
    </row>
    <row r="6" spans="2:25" ht="30" customHeight="1" x14ac:dyDescent="0.3">
      <c r="B6" s="91"/>
      <c r="C6" s="91"/>
      <c r="D6" s="94"/>
      <c r="E6" s="94"/>
      <c r="F6" s="97"/>
      <c r="G6" s="98"/>
      <c r="H6" s="94"/>
      <c r="I6" s="94"/>
      <c r="J6" s="102"/>
      <c r="K6" s="103"/>
      <c r="L6" s="103"/>
      <c r="M6" s="103"/>
      <c r="N6" s="106"/>
      <c r="O6" s="107"/>
      <c r="P6" s="103"/>
      <c r="Q6" s="103"/>
      <c r="R6" s="102"/>
      <c r="S6" s="103"/>
      <c r="T6" s="103"/>
      <c r="U6" s="103"/>
      <c r="V6" s="103"/>
      <c r="W6" s="103"/>
      <c r="X6" s="106"/>
      <c r="Y6" s="107"/>
    </row>
    <row r="7" spans="2:25" x14ac:dyDescent="0.3">
      <c r="B7" s="92"/>
      <c r="C7" s="92"/>
      <c r="D7" s="14" t="s">
        <v>17</v>
      </c>
      <c r="E7" s="14" t="s">
        <v>18</v>
      </c>
      <c r="F7" s="15" t="s">
        <v>17</v>
      </c>
      <c r="G7" s="16" t="s">
        <v>18</v>
      </c>
      <c r="H7" s="14" t="s">
        <v>17</v>
      </c>
      <c r="I7" s="14" t="s">
        <v>18</v>
      </c>
      <c r="J7" s="15" t="s">
        <v>17</v>
      </c>
      <c r="K7" s="14" t="s">
        <v>18</v>
      </c>
      <c r="L7" s="14" t="s">
        <v>17</v>
      </c>
      <c r="M7" s="14" t="s">
        <v>18</v>
      </c>
      <c r="N7" s="17" t="s">
        <v>17</v>
      </c>
      <c r="O7" s="18" t="s">
        <v>18</v>
      </c>
      <c r="P7" s="14" t="s">
        <v>17</v>
      </c>
      <c r="Q7" s="14" t="s">
        <v>18</v>
      </c>
      <c r="R7" s="15" t="s">
        <v>17</v>
      </c>
      <c r="S7" s="14" t="s">
        <v>18</v>
      </c>
      <c r="T7" s="14" t="s">
        <v>17</v>
      </c>
      <c r="U7" s="14" t="s">
        <v>18</v>
      </c>
      <c r="V7" s="14" t="s">
        <v>17</v>
      </c>
      <c r="W7" s="14" t="s">
        <v>18</v>
      </c>
      <c r="X7" s="17" t="s">
        <v>17</v>
      </c>
      <c r="Y7" s="18" t="s">
        <v>18</v>
      </c>
    </row>
    <row r="8" spans="2:25" x14ac:dyDescent="0.3">
      <c r="B8" s="109" t="s">
        <v>19</v>
      </c>
      <c r="C8" s="6" t="s">
        <v>30</v>
      </c>
      <c r="D8" s="30">
        <v>14310</v>
      </c>
      <c r="E8" s="30">
        <v>13813290.571252864</v>
      </c>
      <c r="F8" s="45">
        <v>0</v>
      </c>
      <c r="G8" s="29">
        <v>0</v>
      </c>
      <c r="H8" s="30">
        <v>267</v>
      </c>
      <c r="I8" s="30">
        <v>442313.19007310661</v>
      </c>
      <c r="J8" s="45">
        <v>1186</v>
      </c>
      <c r="K8" s="31">
        <v>1477374.0343548211</v>
      </c>
      <c r="L8" s="31">
        <v>0</v>
      </c>
      <c r="M8" s="31">
        <v>0</v>
      </c>
      <c r="N8" s="46">
        <v>1186</v>
      </c>
      <c r="O8" s="36">
        <v>1477374.0343548211</v>
      </c>
      <c r="P8" s="30">
        <v>12397</v>
      </c>
      <c r="Q8" s="30">
        <v>11507822.188470641</v>
      </c>
      <c r="R8" s="45">
        <v>0</v>
      </c>
      <c r="S8" s="31">
        <v>0</v>
      </c>
      <c r="T8" s="31">
        <v>90</v>
      </c>
      <c r="U8" s="31">
        <v>62329.881867205251</v>
      </c>
      <c r="V8" s="31">
        <v>370</v>
      </c>
      <c r="W8" s="31">
        <v>323451.27648709022</v>
      </c>
      <c r="X8" s="46">
        <v>460</v>
      </c>
      <c r="Y8" s="36">
        <v>385781.15835429548</v>
      </c>
    </row>
    <row r="9" spans="2:25" x14ac:dyDescent="0.3">
      <c r="B9" s="112"/>
      <c r="C9" s="6" t="s">
        <v>1</v>
      </c>
      <c r="D9" s="30">
        <v>2799</v>
      </c>
      <c r="E9" s="30">
        <v>11468642.53068459</v>
      </c>
      <c r="F9" s="45">
        <v>0</v>
      </c>
      <c r="G9" s="29">
        <v>0</v>
      </c>
      <c r="H9" s="30">
        <v>124</v>
      </c>
      <c r="I9" s="30">
        <v>807833.39225749997</v>
      </c>
      <c r="J9" s="45">
        <v>334</v>
      </c>
      <c r="K9" s="31">
        <v>2065395.2253815508</v>
      </c>
      <c r="L9" s="31">
        <v>0</v>
      </c>
      <c r="M9" s="31">
        <v>0</v>
      </c>
      <c r="N9" s="46">
        <v>334</v>
      </c>
      <c r="O9" s="36">
        <v>2065395.2253815508</v>
      </c>
      <c r="P9" s="30">
        <v>2293</v>
      </c>
      <c r="Q9" s="30">
        <v>8420750.8983226251</v>
      </c>
      <c r="R9" s="45">
        <v>0</v>
      </c>
      <c r="S9" s="31">
        <v>0</v>
      </c>
      <c r="T9" s="31">
        <v>9</v>
      </c>
      <c r="U9" s="31">
        <v>24250.342369726797</v>
      </c>
      <c r="V9" s="31">
        <v>39</v>
      </c>
      <c r="W9" s="31">
        <v>150412.6723531874</v>
      </c>
      <c r="X9" s="46">
        <v>48</v>
      </c>
      <c r="Y9" s="36">
        <v>174663.0147229142</v>
      </c>
    </row>
    <row r="10" spans="2:25" x14ac:dyDescent="0.3">
      <c r="B10" s="112"/>
      <c r="C10" s="6" t="s">
        <v>31</v>
      </c>
      <c r="D10" s="30">
        <v>805</v>
      </c>
      <c r="E10" s="30">
        <v>14055208.394458691</v>
      </c>
      <c r="F10" s="45">
        <v>0</v>
      </c>
      <c r="G10" s="29">
        <v>0</v>
      </c>
      <c r="H10" s="30">
        <v>72</v>
      </c>
      <c r="I10" s="30">
        <v>1381534.6562147387</v>
      </c>
      <c r="J10" s="45">
        <v>220</v>
      </c>
      <c r="K10" s="31">
        <v>3753613.7107730987</v>
      </c>
      <c r="L10" s="31">
        <v>0</v>
      </c>
      <c r="M10" s="31">
        <v>0</v>
      </c>
      <c r="N10" s="46">
        <v>220</v>
      </c>
      <c r="O10" s="36">
        <v>3753613.7107730987</v>
      </c>
      <c r="P10" s="30">
        <v>492</v>
      </c>
      <c r="Q10" s="30">
        <v>8490455.4424933996</v>
      </c>
      <c r="R10" s="45">
        <v>0</v>
      </c>
      <c r="S10" s="31">
        <v>0</v>
      </c>
      <c r="T10" s="31">
        <v>4</v>
      </c>
      <c r="U10" s="31">
        <v>54183.141728198396</v>
      </c>
      <c r="V10" s="31">
        <v>17</v>
      </c>
      <c r="W10" s="31">
        <v>375421.44324925466</v>
      </c>
      <c r="X10" s="46">
        <v>21</v>
      </c>
      <c r="Y10" s="36">
        <v>429604.58497745305</v>
      </c>
    </row>
    <row r="11" spans="2:25" x14ac:dyDescent="0.3">
      <c r="B11" s="112"/>
      <c r="C11" s="6" t="s">
        <v>32</v>
      </c>
      <c r="D11" s="30">
        <v>115</v>
      </c>
      <c r="E11" s="30">
        <v>5009071.7891408857</v>
      </c>
      <c r="F11" s="45">
        <v>0</v>
      </c>
      <c r="G11" s="29">
        <v>0</v>
      </c>
      <c r="H11" s="30">
        <v>12</v>
      </c>
      <c r="I11" s="30">
        <v>755583.91139972664</v>
      </c>
      <c r="J11" s="45">
        <v>40</v>
      </c>
      <c r="K11" s="31">
        <v>1620061.1389025475</v>
      </c>
      <c r="L11" s="31">
        <v>0</v>
      </c>
      <c r="M11" s="31">
        <v>0</v>
      </c>
      <c r="N11" s="46">
        <v>40</v>
      </c>
      <c r="O11" s="36">
        <v>1620061.1389025475</v>
      </c>
      <c r="P11" s="30">
        <v>60</v>
      </c>
      <c r="Q11" s="30">
        <v>2584655.1383905169</v>
      </c>
      <c r="R11" s="45">
        <v>1</v>
      </c>
      <c r="S11" s="31">
        <v>33864.463580124</v>
      </c>
      <c r="T11" s="31">
        <v>0</v>
      </c>
      <c r="U11" s="31">
        <v>0</v>
      </c>
      <c r="V11" s="31">
        <v>2</v>
      </c>
      <c r="W11" s="31">
        <v>14907.136867970585</v>
      </c>
      <c r="X11" s="46">
        <v>3</v>
      </c>
      <c r="Y11" s="36">
        <v>48771.600448094585</v>
      </c>
    </row>
    <row r="12" spans="2:25" x14ac:dyDescent="0.3">
      <c r="B12" s="109" t="s">
        <v>20</v>
      </c>
      <c r="C12" s="12" t="s">
        <v>30</v>
      </c>
      <c r="D12" s="33">
        <v>134</v>
      </c>
      <c r="E12" s="33">
        <v>448842.42946370883</v>
      </c>
      <c r="F12" s="47">
        <v>0</v>
      </c>
      <c r="G12" s="32">
        <v>0</v>
      </c>
      <c r="H12" s="33">
        <v>41</v>
      </c>
      <c r="I12" s="33">
        <v>181513.52478946463</v>
      </c>
      <c r="J12" s="47">
        <v>24</v>
      </c>
      <c r="K12" s="33">
        <v>51880.358204749966</v>
      </c>
      <c r="L12" s="33">
        <v>0</v>
      </c>
      <c r="M12" s="33">
        <v>0</v>
      </c>
      <c r="N12" s="48">
        <v>24</v>
      </c>
      <c r="O12" s="37">
        <v>51880.358204749966</v>
      </c>
      <c r="P12" s="33">
        <v>53</v>
      </c>
      <c r="Q12" s="33">
        <v>148464.63750800895</v>
      </c>
      <c r="R12" s="47">
        <v>0</v>
      </c>
      <c r="S12" s="33">
        <v>0</v>
      </c>
      <c r="T12" s="33">
        <v>3</v>
      </c>
      <c r="U12" s="33">
        <v>23942.175751147668</v>
      </c>
      <c r="V12" s="33">
        <v>13</v>
      </c>
      <c r="W12" s="33">
        <v>43041.733210337603</v>
      </c>
      <c r="X12" s="48">
        <v>16</v>
      </c>
      <c r="Y12" s="37">
        <v>66983.908961485271</v>
      </c>
    </row>
    <row r="13" spans="2:25" x14ac:dyDescent="0.3">
      <c r="B13" s="110"/>
      <c r="C13" s="27" t="s">
        <v>1</v>
      </c>
      <c r="D13" s="31">
        <v>226</v>
      </c>
      <c r="E13" s="31">
        <v>1209765.6726769316</v>
      </c>
      <c r="F13" s="45">
        <v>0</v>
      </c>
      <c r="G13" s="29">
        <v>0</v>
      </c>
      <c r="H13" s="31">
        <v>54</v>
      </c>
      <c r="I13" s="31">
        <v>300919.62337298185</v>
      </c>
      <c r="J13" s="45">
        <v>49</v>
      </c>
      <c r="K13" s="31">
        <v>208503.50226282346</v>
      </c>
      <c r="L13" s="31">
        <v>0</v>
      </c>
      <c r="M13" s="31">
        <v>0</v>
      </c>
      <c r="N13" s="46">
        <v>49</v>
      </c>
      <c r="O13" s="36">
        <v>208503.50226282346</v>
      </c>
      <c r="P13" s="31">
        <v>96</v>
      </c>
      <c r="Q13" s="31">
        <v>550221.37999043672</v>
      </c>
      <c r="R13" s="45">
        <v>0</v>
      </c>
      <c r="S13" s="31">
        <v>0</v>
      </c>
      <c r="T13" s="31">
        <v>2</v>
      </c>
      <c r="U13" s="31">
        <v>24754.922877070643</v>
      </c>
      <c r="V13" s="31">
        <v>25</v>
      </c>
      <c r="W13" s="31">
        <v>125366.24417361904</v>
      </c>
      <c r="X13" s="46">
        <v>27</v>
      </c>
      <c r="Y13" s="36">
        <v>150121.16705068969</v>
      </c>
    </row>
    <row r="14" spans="2:25" x14ac:dyDescent="0.3">
      <c r="B14" s="110"/>
      <c r="C14" s="27" t="s">
        <v>31</v>
      </c>
      <c r="D14" s="31">
        <v>199</v>
      </c>
      <c r="E14" s="31">
        <v>2414959.6512705269</v>
      </c>
      <c r="F14" s="45">
        <v>0</v>
      </c>
      <c r="G14" s="29">
        <v>0</v>
      </c>
      <c r="H14" s="31">
        <v>56</v>
      </c>
      <c r="I14" s="31">
        <v>912748.88687508216</v>
      </c>
      <c r="J14" s="45">
        <v>44</v>
      </c>
      <c r="K14" s="31">
        <v>560761.65242327331</v>
      </c>
      <c r="L14" s="31">
        <v>0</v>
      </c>
      <c r="M14" s="31">
        <v>0</v>
      </c>
      <c r="N14" s="46">
        <v>44</v>
      </c>
      <c r="O14" s="36">
        <v>560761.65242327331</v>
      </c>
      <c r="P14" s="31">
        <v>83</v>
      </c>
      <c r="Q14" s="31">
        <v>767148.71792527335</v>
      </c>
      <c r="R14" s="45">
        <v>0</v>
      </c>
      <c r="S14" s="31">
        <v>0</v>
      </c>
      <c r="T14" s="31">
        <v>0</v>
      </c>
      <c r="U14" s="31">
        <v>0</v>
      </c>
      <c r="V14" s="31">
        <v>16</v>
      </c>
      <c r="W14" s="31">
        <v>174300.39404689823</v>
      </c>
      <c r="X14" s="46">
        <v>16</v>
      </c>
      <c r="Y14" s="36">
        <v>174300.39404689823</v>
      </c>
    </row>
    <row r="15" spans="2:25" x14ac:dyDescent="0.3">
      <c r="B15" s="111"/>
      <c r="C15" s="13" t="s">
        <v>32</v>
      </c>
      <c r="D15" s="35">
        <v>17</v>
      </c>
      <c r="E15" s="35">
        <v>361672.47103572433</v>
      </c>
      <c r="F15" s="49">
        <v>0</v>
      </c>
      <c r="G15" s="34">
        <v>0</v>
      </c>
      <c r="H15" s="35">
        <v>2</v>
      </c>
      <c r="I15" s="35">
        <v>23705.124506086799</v>
      </c>
      <c r="J15" s="49">
        <v>4</v>
      </c>
      <c r="K15" s="35">
        <v>55876.364907204596</v>
      </c>
      <c r="L15" s="35">
        <v>0</v>
      </c>
      <c r="M15" s="35">
        <v>0</v>
      </c>
      <c r="N15" s="50">
        <v>4</v>
      </c>
      <c r="O15" s="38">
        <v>55876.364907204596</v>
      </c>
      <c r="P15" s="35">
        <v>10</v>
      </c>
      <c r="Q15" s="35">
        <v>277011.31208541431</v>
      </c>
      <c r="R15" s="49">
        <v>0</v>
      </c>
      <c r="S15" s="35">
        <v>0</v>
      </c>
      <c r="T15" s="35">
        <v>0</v>
      </c>
      <c r="U15" s="35">
        <v>0</v>
      </c>
      <c r="V15" s="35">
        <v>1</v>
      </c>
      <c r="W15" s="35">
        <v>5079.6695370185998</v>
      </c>
      <c r="X15" s="50">
        <v>1</v>
      </c>
      <c r="Y15" s="38">
        <v>5079.6695370185998</v>
      </c>
    </row>
    <row r="16" spans="2:25" x14ac:dyDescent="0.3">
      <c r="B16" s="112" t="s">
        <v>57</v>
      </c>
      <c r="C16" s="6" t="s">
        <v>30</v>
      </c>
      <c r="D16" s="30">
        <v>97594</v>
      </c>
      <c r="E16" s="30">
        <v>45563363.789270923</v>
      </c>
      <c r="F16" s="45">
        <v>0</v>
      </c>
      <c r="G16" s="29">
        <v>0</v>
      </c>
      <c r="H16" s="30">
        <v>20286</v>
      </c>
      <c r="I16" s="30">
        <v>17019368.071263023</v>
      </c>
      <c r="J16" s="45">
        <v>2771</v>
      </c>
      <c r="K16" s="31">
        <v>2506881.982107372</v>
      </c>
      <c r="L16" s="31">
        <v>3550</v>
      </c>
      <c r="M16" s="31">
        <v>2558148.763710028</v>
      </c>
      <c r="N16" s="46">
        <v>6321</v>
      </c>
      <c r="O16" s="36">
        <v>5065030.7458174005</v>
      </c>
      <c r="P16" s="30">
        <v>54791</v>
      </c>
      <c r="Q16" s="30">
        <v>14001988.7220161</v>
      </c>
      <c r="R16" s="45">
        <v>2495</v>
      </c>
      <c r="S16" s="31">
        <v>1696467.0190602748</v>
      </c>
      <c r="T16" s="31">
        <v>4449</v>
      </c>
      <c r="U16" s="31">
        <v>1240395.833824368</v>
      </c>
      <c r="V16" s="31">
        <v>9252</v>
      </c>
      <c r="W16" s="31">
        <v>6540113.3972897595</v>
      </c>
      <c r="X16" s="46">
        <v>16196</v>
      </c>
      <c r="Y16" s="36">
        <v>9476976.2501744032</v>
      </c>
    </row>
    <row r="17" spans="2:25" x14ac:dyDescent="0.3">
      <c r="B17" s="112"/>
      <c r="C17" s="6" t="s">
        <v>1</v>
      </c>
      <c r="D17" s="30">
        <v>2186</v>
      </c>
      <c r="E17" s="30">
        <v>9301411.1014484502</v>
      </c>
      <c r="F17" s="45">
        <v>0</v>
      </c>
      <c r="G17" s="29">
        <v>0</v>
      </c>
      <c r="H17" s="30">
        <v>396</v>
      </c>
      <c r="I17" s="30">
        <v>1690950.9881311827</v>
      </c>
      <c r="J17" s="45">
        <v>127</v>
      </c>
      <c r="K17" s="31">
        <v>551980.79712206242</v>
      </c>
      <c r="L17" s="31">
        <v>379</v>
      </c>
      <c r="M17" s="31">
        <v>2213637.3942582123</v>
      </c>
      <c r="N17" s="46">
        <v>506</v>
      </c>
      <c r="O17" s="36">
        <v>2765618.1913802749</v>
      </c>
      <c r="P17" s="30">
        <v>1040</v>
      </c>
      <c r="Q17" s="30">
        <v>3445641.6922343369</v>
      </c>
      <c r="R17" s="45">
        <v>28</v>
      </c>
      <c r="S17" s="31">
        <v>101844.75310774182</v>
      </c>
      <c r="T17" s="31">
        <v>42</v>
      </c>
      <c r="U17" s="31">
        <v>147545.58370144005</v>
      </c>
      <c r="V17" s="31">
        <v>174</v>
      </c>
      <c r="W17" s="31">
        <v>1149809.8928934745</v>
      </c>
      <c r="X17" s="46">
        <v>244</v>
      </c>
      <c r="Y17" s="36">
        <v>1399200.2297026564</v>
      </c>
    </row>
    <row r="18" spans="2:25" x14ac:dyDescent="0.3">
      <c r="B18" s="112"/>
      <c r="C18" s="6" t="s">
        <v>31</v>
      </c>
      <c r="D18" s="30">
        <v>1426</v>
      </c>
      <c r="E18" s="30">
        <v>24335029.446437933</v>
      </c>
      <c r="F18" s="45">
        <v>0</v>
      </c>
      <c r="G18" s="29">
        <v>0</v>
      </c>
      <c r="H18" s="30">
        <v>83</v>
      </c>
      <c r="I18" s="30">
        <v>1095278.6102904624</v>
      </c>
      <c r="J18" s="45">
        <v>59</v>
      </c>
      <c r="K18" s="31">
        <v>1195887.7599605548</v>
      </c>
      <c r="L18" s="31">
        <v>626</v>
      </c>
      <c r="M18" s="31">
        <v>11270323.206470281</v>
      </c>
      <c r="N18" s="46">
        <v>685</v>
      </c>
      <c r="O18" s="36">
        <v>12466210.966430835</v>
      </c>
      <c r="P18" s="30">
        <v>519</v>
      </c>
      <c r="Q18" s="30">
        <v>7975978.7970529795</v>
      </c>
      <c r="R18" s="45">
        <v>2</v>
      </c>
      <c r="S18" s="31">
        <v>4063.7356296148801</v>
      </c>
      <c r="T18" s="31">
        <v>16</v>
      </c>
      <c r="U18" s="31">
        <v>146427.56594426994</v>
      </c>
      <c r="V18" s="31">
        <v>121</v>
      </c>
      <c r="W18" s="31">
        <v>2647069.7710897722</v>
      </c>
      <c r="X18" s="46">
        <v>139</v>
      </c>
      <c r="Y18" s="36">
        <v>2797561.0726636569</v>
      </c>
    </row>
    <row r="19" spans="2:25" x14ac:dyDescent="0.3">
      <c r="B19" s="112"/>
      <c r="C19" s="6" t="s">
        <v>32</v>
      </c>
      <c r="D19" s="30">
        <v>268</v>
      </c>
      <c r="E19" s="30">
        <v>11431587.152364349</v>
      </c>
      <c r="F19" s="45">
        <v>0</v>
      </c>
      <c r="G19" s="29">
        <v>0</v>
      </c>
      <c r="H19" s="30">
        <v>11</v>
      </c>
      <c r="I19" s="30">
        <v>715179.3356334077</v>
      </c>
      <c r="J19" s="45">
        <v>9</v>
      </c>
      <c r="K19" s="31">
        <v>495201.25474610459</v>
      </c>
      <c r="L19" s="31">
        <v>111</v>
      </c>
      <c r="M19" s="31">
        <v>4490545.0989655089</v>
      </c>
      <c r="N19" s="46">
        <v>120</v>
      </c>
      <c r="O19" s="36">
        <v>4985746.3537116135</v>
      </c>
      <c r="P19" s="30">
        <v>104</v>
      </c>
      <c r="Q19" s="30">
        <v>3670757.3517718567</v>
      </c>
      <c r="R19" s="45">
        <v>0</v>
      </c>
      <c r="S19" s="31">
        <v>0</v>
      </c>
      <c r="T19" s="31">
        <v>11</v>
      </c>
      <c r="U19" s="31">
        <v>654856.69835703168</v>
      </c>
      <c r="V19" s="31">
        <v>22</v>
      </c>
      <c r="W19" s="31">
        <v>1405047.4128904403</v>
      </c>
      <c r="X19" s="46">
        <v>33</v>
      </c>
      <c r="Y19" s="36">
        <v>2059904.111247472</v>
      </c>
    </row>
    <row r="20" spans="2:25" x14ac:dyDescent="0.3">
      <c r="B20" s="109" t="s">
        <v>21</v>
      </c>
      <c r="C20" s="12" t="s">
        <v>30</v>
      </c>
      <c r="D20" s="33">
        <v>1426</v>
      </c>
      <c r="E20" s="33">
        <v>1650474.9863864856</v>
      </c>
      <c r="F20" s="47">
        <v>690</v>
      </c>
      <c r="G20" s="32">
        <v>719101.07658516173</v>
      </c>
      <c r="H20" s="33">
        <v>63</v>
      </c>
      <c r="I20" s="33">
        <v>87957.895364225857</v>
      </c>
      <c r="J20" s="47">
        <v>54</v>
      </c>
      <c r="K20" s="33">
        <v>77595.165441450372</v>
      </c>
      <c r="L20" s="33">
        <v>2</v>
      </c>
      <c r="M20" s="33">
        <v>7619.5043055278993</v>
      </c>
      <c r="N20" s="48">
        <v>56</v>
      </c>
      <c r="O20" s="37">
        <v>85214.669746978281</v>
      </c>
      <c r="P20" s="33">
        <v>615</v>
      </c>
      <c r="Q20" s="33">
        <v>755729.23884877085</v>
      </c>
      <c r="R20" s="47">
        <v>0</v>
      </c>
      <c r="S20" s="33">
        <v>0</v>
      </c>
      <c r="T20" s="33">
        <v>1</v>
      </c>
      <c r="U20" s="33">
        <v>846.61158950309994</v>
      </c>
      <c r="V20" s="33">
        <v>1</v>
      </c>
      <c r="W20" s="33">
        <v>1625.494251845952</v>
      </c>
      <c r="X20" s="48">
        <v>2</v>
      </c>
      <c r="Y20" s="37">
        <v>2472.1058413490518</v>
      </c>
    </row>
    <row r="21" spans="2:25" x14ac:dyDescent="0.3">
      <c r="B21" s="110"/>
      <c r="C21" s="27" t="s">
        <v>1</v>
      </c>
      <c r="D21" s="31">
        <v>688</v>
      </c>
      <c r="E21" s="31">
        <v>3188156.918272858</v>
      </c>
      <c r="F21" s="45">
        <v>60</v>
      </c>
      <c r="G21" s="29">
        <v>414054.97150644037</v>
      </c>
      <c r="H21" s="31">
        <v>28</v>
      </c>
      <c r="I21" s="31">
        <v>127359.77900728358</v>
      </c>
      <c r="J21" s="45">
        <v>52</v>
      </c>
      <c r="K21" s="31">
        <v>259968.96023905603</v>
      </c>
      <c r="L21" s="31">
        <v>2</v>
      </c>
      <c r="M21" s="31">
        <v>14324.668094392451</v>
      </c>
      <c r="N21" s="46">
        <v>54</v>
      </c>
      <c r="O21" s="36">
        <v>274293.62833344849</v>
      </c>
      <c r="P21" s="31">
        <v>536</v>
      </c>
      <c r="Q21" s="31">
        <v>2259781.4690946131</v>
      </c>
      <c r="R21" s="45">
        <v>0</v>
      </c>
      <c r="S21" s="31">
        <v>0</v>
      </c>
      <c r="T21" s="31">
        <v>10</v>
      </c>
      <c r="U21" s="31">
        <v>112667.07033107254</v>
      </c>
      <c r="V21" s="31">
        <v>0</v>
      </c>
      <c r="W21" s="31">
        <v>0</v>
      </c>
      <c r="X21" s="46">
        <v>10</v>
      </c>
      <c r="Y21" s="36">
        <v>112667.07033107254</v>
      </c>
    </row>
    <row r="22" spans="2:25" x14ac:dyDescent="0.3">
      <c r="B22" s="110"/>
      <c r="C22" s="27" t="s">
        <v>31</v>
      </c>
      <c r="D22" s="31">
        <v>435</v>
      </c>
      <c r="E22" s="31">
        <v>5934617.1567531833</v>
      </c>
      <c r="F22" s="45">
        <v>25</v>
      </c>
      <c r="G22" s="29">
        <v>407653.63968481665</v>
      </c>
      <c r="H22" s="31">
        <v>13</v>
      </c>
      <c r="I22" s="31">
        <v>144311.02047851842</v>
      </c>
      <c r="J22" s="45">
        <v>32</v>
      </c>
      <c r="K22" s="31">
        <v>440144.77048021165</v>
      </c>
      <c r="L22" s="31">
        <v>0</v>
      </c>
      <c r="M22" s="31">
        <v>0</v>
      </c>
      <c r="N22" s="46">
        <v>32</v>
      </c>
      <c r="O22" s="36">
        <v>440144.77048021165</v>
      </c>
      <c r="P22" s="31">
        <v>302</v>
      </c>
      <c r="Q22" s="31">
        <v>3802799.2043205639</v>
      </c>
      <c r="R22" s="45">
        <v>0</v>
      </c>
      <c r="S22" s="31">
        <v>0</v>
      </c>
      <c r="T22" s="31">
        <v>63</v>
      </c>
      <c r="U22" s="31">
        <v>1139708.5217890732</v>
      </c>
      <c r="V22" s="31">
        <v>0</v>
      </c>
      <c r="W22" s="31">
        <v>0</v>
      </c>
      <c r="X22" s="46">
        <v>63</v>
      </c>
      <c r="Y22" s="36">
        <v>1139708.5217890732</v>
      </c>
    </row>
    <row r="23" spans="2:25" x14ac:dyDescent="0.3">
      <c r="B23" s="111"/>
      <c r="C23" s="13" t="s">
        <v>32</v>
      </c>
      <c r="D23" s="35">
        <v>75</v>
      </c>
      <c r="E23" s="35">
        <v>2388028.2179706516</v>
      </c>
      <c r="F23" s="49">
        <v>4</v>
      </c>
      <c r="G23" s="34">
        <v>158045.45152843869</v>
      </c>
      <c r="H23" s="35">
        <v>0</v>
      </c>
      <c r="I23" s="35">
        <v>0</v>
      </c>
      <c r="J23" s="49">
        <v>8</v>
      </c>
      <c r="K23" s="35">
        <v>283570.93328429759</v>
      </c>
      <c r="L23" s="35">
        <v>0</v>
      </c>
      <c r="M23" s="35">
        <v>0</v>
      </c>
      <c r="N23" s="50">
        <v>8</v>
      </c>
      <c r="O23" s="38">
        <v>283570.93328429759</v>
      </c>
      <c r="P23" s="35">
        <v>45</v>
      </c>
      <c r="Q23" s="35">
        <v>1444469.3675269596</v>
      </c>
      <c r="R23" s="49">
        <v>0</v>
      </c>
      <c r="S23" s="35">
        <v>0</v>
      </c>
      <c r="T23" s="35">
        <v>18</v>
      </c>
      <c r="U23" s="35">
        <v>501942.46563095594</v>
      </c>
      <c r="V23" s="35">
        <v>0</v>
      </c>
      <c r="W23" s="35">
        <v>0</v>
      </c>
      <c r="X23" s="50">
        <v>18</v>
      </c>
      <c r="Y23" s="38">
        <v>501942.46563095594</v>
      </c>
    </row>
    <row r="24" spans="2:25" x14ac:dyDescent="0.3">
      <c r="B24" s="112" t="s">
        <v>22</v>
      </c>
      <c r="C24" s="6" t="s">
        <v>30</v>
      </c>
      <c r="D24" s="30">
        <v>3782</v>
      </c>
      <c r="E24" s="30">
        <v>13089177.369327195</v>
      </c>
      <c r="F24" s="45">
        <v>0</v>
      </c>
      <c r="G24" s="29">
        <v>0</v>
      </c>
      <c r="H24" s="30">
        <v>190</v>
      </c>
      <c r="I24" s="30">
        <v>2319160.37803578</v>
      </c>
      <c r="J24" s="45">
        <v>585</v>
      </c>
      <c r="K24" s="31">
        <v>7468072.5758123752</v>
      </c>
      <c r="L24" s="31">
        <v>0</v>
      </c>
      <c r="M24" s="31">
        <v>0</v>
      </c>
      <c r="N24" s="46">
        <v>585</v>
      </c>
      <c r="O24" s="36">
        <v>7468072.5758123752</v>
      </c>
      <c r="P24" s="30">
        <v>2907</v>
      </c>
      <c r="Q24" s="30">
        <v>2347143.1714341058</v>
      </c>
      <c r="R24" s="45">
        <v>0</v>
      </c>
      <c r="S24" s="31">
        <v>0</v>
      </c>
      <c r="T24" s="31">
        <v>0</v>
      </c>
      <c r="U24" s="31">
        <v>0</v>
      </c>
      <c r="V24" s="31">
        <v>100</v>
      </c>
      <c r="W24" s="31">
        <v>954801.24404493405</v>
      </c>
      <c r="X24" s="46">
        <v>100</v>
      </c>
      <c r="Y24" s="36">
        <v>954801.24404493405</v>
      </c>
    </row>
    <row r="25" spans="2:25" x14ac:dyDescent="0.3">
      <c r="B25" s="112"/>
      <c r="C25" s="6" t="s">
        <v>1</v>
      </c>
      <c r="D25" s="30">
        <v>1081</v>
      </c>
      <c r="E25" s="30">
        <v>15494487.867175447</v>
      </c>
      <c r="F25" s="45">
        <v>0</v>
      </c>
      <c r="G25" s="29">
        <v>0</v>
      </c>
      <c r="H25" s="30">
        <v>61</v>
      </c>
      <c r="I25" s="30">
        <v>2219419.034808605</v>
      </c>
      <c r="J25" s="45">
        <v>207</v>
      </c>
      <c r="K25" s="31">
        <v>9362819.7950658128</v>
      </c>
      <c r="L25" s="31">
        <v>0</v>
      </c>
      <c r="M25" s="31">
        <v>0</v>
      </c>
      <c r="N25" s="46">
        <v>207</v>
      </c>
      <c r="O25" s="36">
        <v>9362819.7950658128</v>
      </c>
      <c r="P25" s="30">
        <v>798</v>
      </c>
      <c r="Q25" s="30">
        <v>3377291.7674811748</v>
      </c>
      <c r="R25" s="45">
        <v>0</v>
      </c>
      <c r="S25" s="31">
        <v>0</v>
      </c>
      <c r="T25" s="31">
        <v>0</v>
      </c>
      <c r="U25" s="31">
        <v>0</v>
      </c>
      <c r="V25" s="31">
        <v>15</v>
      </c>
      <c r="W25" s="31">
        <v>534957.26981985464</v>
      </c>
      <c r="X25" s="46">
        <v>15</v>
      </c>
      <c r="Y25" s="36">
        <v>534957.26981985464</v>
      </c>
    </row>
    <row r="26" spans="2:25" x14ac:dyDescent="0.3">
      <c r="B26" s="112"/>
      <c r="C26" s="6" t="s">
        <v>31</v>
      </c>
      <c r="D26" s="30">
        <v>596</v>
      </c>
      <c r="E26" s="30">
        <v>11771344.48368207</v>
      </c>
      <c r="F26" s="45">
        <v>0</v>
      </c>
      <c r="G26" s="29">
        <v>0</v>
      </c>
      <c r="H26" s="30">
        <v>7</v>
      </c>
      <c r="I26" s="30">
        <v>456848.88457229862</v>
      </c>
      <c r="J26" s="45">
        <v>70</v>
      </c>
      <c r="K26" s="31">
        <v>4144885.0355983241</v>
      </c>
      <c r="L26" s="31">
        <v>0</v>
      </c>
      <c r="M26" s="31">
        <v>0</v>
      </c>
      <c r="N26" s="46">
        <v>70</v>
      </c>
      <c r="O26" s="36">
        <v>4144885.0355983241</v>
      </c>
      <c r="P26" s="30">
        <v>517</v>
      </c>
      <c r="Q26" s="30">
        <v>7095700.3558139186</v>
      </c>
      <c r="R26" s="45">
        <v>0</v>
      </c>
      <c r="S26" s="31">
        <v>0</v>
      </c>
      <c r="T26" s="31">
        <v>0</v>
      </c>
      <c r="U26" s="31">
        <v>0</v>
      </c>
      <c r="V26" s="31">
        <v>2</v>
      </c>
      <c r="W26" s="31">
        <v>73910.207697528036</v>
      </c>
      <c r="X26" s="46">
        <v>2</v>
      </c>
      <c r="Y26" s="36">
        <v>73910.207697528036</v>
      </c>
    </row>
    <row r="27" spans="2:25" x14ac:dyDescent="0.3">
      <c r="B27" s="112"/>
      <c r="C27" s="6" t="s">
        <v>32</v>
      </c>
      <c r="D27" s="30">
        <v>79</v>
      </c>
      <c r="E27" s="30">
        <v>2810522.6808938053</v>
      </c>
      <c r="F27" s="45">
        <v>0</v>
      </c>
      <c r="G27" s="29">
        <v>0</v>
      </c>
      <c r="H27" s="30">
        <v>0</v>
      </c>
      <c r="I27" s="30">
        <v>0</v>
      </c>
      <c r="J27" s="45">
        <v>5</v>
      </c>
      <c r="K27" s="31">
        <v>132579.37491618545</v>
      </c>
      <c r="L27" s="31">
        <v>0</v>
      </c>
      <c r="M27" s="31">
        <v>0</v>
      </c>
      <c r="N27" s="46">
        <v>5</v>
      </c>
      <c r="O27" s="36">
        <v>132579.37491618545</v>
      </c>
      <c r="P27" s="30">
        <v>74</v>
      </c>
      <c r="Q27" s="30">
        <v>2677943.3059776197</v>
      </c>
      <c r="R27" s="45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46">
        <v>0</v>
      </c>
      <c r="Y27" s="36">
        <v>0</v>
      </c>
    </row>
    <row r="28" spans="2:25" x14ac:dyDescent="0.3">
      <c r="B28" s="109" t="s">
        <v>23</v>
      </c>
      <c r="C28" s="12" t="s">
        <v>30</v>
      </c>
      <c r="D28" s="33">
        <v>1028</v>
      </c>
      <c r="E28" s="33">
        <v>4161765.5649879375</v>
      </c>
      <c r="F28" s="47">
        <v>841</v>
      </c>
      <c r="G28" s="32">
        <v>3287104.8399091349</v>
      </c>
      <c r="H28" s="33">
        <v>41</v>
      </c>
      <c r="I28" s="33">
        <v>99299.137743028317</v>
      </c>
      <c r="J28" s="47">
        <v>16</v>
      </c>
      <c r="K28" s="33">
        <v>197402.68589219992</v>
      </c>
      <c r="L28" s="33">
        <v>3</v>
      </c>
      <c r="M28" s="33">
        <v>11431.467807763631</v>
      </c>
      <c r="N28" s="48">
        <v>19</v>
      </c>
      <c r="O28" s="37">
        <v>208834.15369996356</v>
      </c>
      <c r="P28" s="33">
        <v>120</v>
      </c>
      <c r="Q28" s="33">
        <v>514596.48659576802</v>
      </c>
      <c r="R28" s="47">
        <v>0</v>
      </c>
      <c r="S28" s="33">
        <v>0</v>
      </c>
      <c r="T28" s="33">
        <v>2</v>
      </c>
      <c r="U28" s="33">
        <v>1940.3541816516918</v>
      </c>
      <c r="V28" s="33">
        <v>5</v>
      </c>
      <c r="W28" s="33">
        <v>49990.592858391006</v>
      </c>
      <c r="X28" s="48">
        <v>7</v>
      </c>
      <c r="Y28" s="37">
        <v>51930.947040042694</v>
      </c>
    </row>
    <row r="29" spans="2:25" x14ac:dyDescent="0.3">
      <c r="B29" s="110"/>
      <c r="C29" s="27" t="s">
        <v>1</v>
      </c>
      <c r="D29" s="31">
        <v>121</v>
      </c>
      <c r="E29" s="31">
        <v>533173.97133305424</v>
      </c>
      <c r="F29" s="45">
        <v>39</v>
      </c>
      <c r="G29" s="29">
        <v>312273.13813179237</v>
      </c>
      <c r="H29" s="31">
        <v>10</v>
      </c>
      <c r="I29" s="31">
        <v>33107.761836645957</v>
      </c>
      <c r="J29" s="45">
        <v>5</v>
      </c>
      <c r="K29" s="31">
        <v>27328.622109160067</v>
      </c>
      <c r="L29" s="31">
        <v>0</v>
      </c>
      <c r="M29" s="31">
        <v>0</v>
      </c>
      <c r="N29" s="46">
        <v>5</v>
      </c>
      <c r="O29" s="36">
        <v>27328.622109160067</v>
      </c>
      <c r="P29" s="31">
        <v>67</v>
      </c>
      <c r="Q29" s="31">
        <v>160464.4492554559</v>
      </c>
      <c r="R29" s="45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46">
        <v>0</v>
      </c>
      <c r="Y29" s="36">
        <v>0</v>
      </c>
    </row>
    <row r="30" spans="2:25" x14ac:dyDescent="0.3">
      <c r="B30" s="110"/>
      <c r="C30" s="27" t="s">
        <v>31</v>
      </c>
      <c r="D30" s="31">
        <v>69</v>
      </c>
      <c r="E30" s="31">
        <v>869289.66222906741</v>
      </c>
      <c r="F30" s="45">
        <v>23</v>
      </c>
      <c r="G30" s="29">
        <v>303502.60129876994</v>
      </c>
      <c r="H30" s="31">
        <v>5</v>
      </c>
      <c r="I30" s="31">
        <v>70487.028555870274</v>
      </c>
      <c r="J30" s="45">
        <v>1</v>
      </c>
      <c r="K30" s="31">
        <v>29800.727950509117</v>
      </c>
      <c r="L30" s="31">
        <v>0</v>
      </c>
      <c r="M30" s="31">
        <v>0</v>
      </c>
      <c r="N30" s="46">
        <v>1</v>
      </c>
      <c r="O30" s="36">
        <v>29800.727950509117</v>
      </c>
      <c r="P30" s="31">
        <v>39</v>
      </c>
      <c r="Q30" s="31">
        <v>457033.18852888705</v>
      </c>
      <c r="R30" s="45">
        <v>0</v>
      </c>
      <c r="S30" s="31">
        <v>0</v>
      </c>
      <c r="T30" s="31">
        <v>0</v>
      </c>
      <c r="U30" s="31">
        <v>0</v>
      </c>
      <c r="V30" s="31">
        <v>1</v>
      </c>
      <c r="W30" s="31">
        <v>8466.115895031</v>
      </c>
      <c r="X30" s="46">
        <v>1</v>
      </c>
      <c r="Y30" s="36">
        <v>8466.115895031</v>
      </c>
    </row>
    <row r="31" spans="2:25" x14ac:dyDescent="0.3">
      <c r="B31" s="111"/>
      <c r="C31" s="13" t="s">
        <v>32</v>
      </c>
      <c r="D31" s="35">
        <v>11</v>
      </c>
      <c r="E31" s="35">
        <v>182324.65194104332</v>
      </c>
      <c r="F31" s="49">
        <v>6</v>
      </c>
      <c r="G31" s="34">
        <v>12273.28970913135</v>
      </c>
      <c r="H31" s="35">
        <v>0</v>
      </c>
      <c r="I31" s="35">
        <v>0</v>
      </c>
      <c r="J31" s="49">
        <v>2</v>
      </c>
      <c r="K31" s="35">
        <v>101593.39074037199</v>
      </c>
      <c r="L31" s="35">
        <v>0</v>
      </c>
      <c r="M31" s="35">
        <v>0</v>
      </c>
      <c r="N31" s="50">
        <v>2</v>
      </c>
      <c r="O31" s="38">
        <v>101593.39074037199</v>
      </c>
      <c r="P31" s="35">
        <v>3</v>
      </c>
      <c r="Q31" s="35">
        <v>68457.971491539982</v>
      </c>
      <c r="R31" s="49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50">
        <v>0</v>
      </c>
      <c r="Y31" s="38">
        <v>0</v>
      </c>
    </row>
    <row r="32" spans="2:25" x14ac:dyDescent="0.3">
      <c r="B32" s="112" t="s">
        <v>24</v>
      </c>
      <c r="C32" s="6" t="s">
        <v>30</v>
      </c>
      <c r="D32" s="30">
        <v>8323</v>
      </c>
      <c r="E32" s="30">
        <v>10410655.086950397</v>
      </c>
      <c r="F32" s="45">
        <v>0</v>
      </c>
      <c r="G32" s="29">
        <v>0</v>
      </c>
      <c r="H32" s="30">
        <v>0</v>
      </c>
      <c r="I32" s="30">
        <v>0</v>
      </c>
      <c r="J32" s="45">
        <v>2298</v>
      </c>
      <c r="K32" s="31">
        <v>3095391.1956458427</v>
      </c>
      <c r="L32" s="31">
        <v>0</v>
      </c>
      <c r="M32" s="31">
        <v>0</v>
      </c>
      <c r="N32" s="46">
        <v>2298</v>
      </c>
      <c r="O32" s="36">
        <v>3095391.1956458427</v>
      </c>
      <c r="P32" s="30">
        <v>4955</v>
      </c>
      <c r="Q32" s="30">
        <v>5725908.3932734337</v>
      </c>
      <c r="R32" s="45">
        <v>0</v>
      </c>
      <c r="S32" s="31">
        <v>0</v>
      </c>
      <c r="T32" s="31">
        <v>8</v>
      </c>
      <c r="U32" s="31">
        <v>14471.746505526004</v>
      </c>
      <c r="V32" s="31">
        <v>1062</v>
      </c>
      <c r="W32" s="31">
        <v>1574883.7515255942</v>
      </c>
      <c r="X32" s="46">
        <v>1070</v>
      </c>
      <c r="Y32" s="36">
        <v>1589355.49803112</v>
      </c>
    </row>
    <row r="33" spans="2:25" x14ac:dyDescent="0.3">
      <c r="B33" s="112"/>
      <c r="C33" s="6" t="s">
        <v>1</v>
      </c>
      <c r="D33" s="30">
        <v>1389</v>
      </c>
      <c r="E33" s="30">
        <v>7229962.1457269145</v>
      </c>
      <c r="F33" s="45">
        <v>0</v>
      </c>
      <c r="G33" s="29">
        <v>0</v>
      </c>
      <c r="H33" s="30">
        <v>0</v>
      </c>
      <c r="I33" s="30">
        <v>0</v>
      </c>
      <c r="J33" s="45">
        <v>439</v>
      </c>
      <c r="K33" s="31">
        <v>2211498.7318097036</v>
      </c>
      <c r="L33" s="31">
        <v>0</v>
      </c>
      <c r="M33" s="31">
        <v>0</v>
      </c>
      <c r="N33" s="46">
        <v>439</v>
      </c>
      <c r="O33" s="36">
        <v>2211498.7318097036</v>
      </c>
      <c r="P33" s="30">
        <v>821</v>
      </c>
      <c r="Q33" s="30">
        <v>4566470.779031666</v>
      </c>
      <c r="R33" s="45">
        <v>0</v>
      </c>
      <c r="S33" s="31">
        <v>0</v>
      </c>
      <c r="T33" s="31">
        <v>6</v>
      </c>
      <c r="U33" s="31">
        <v>13535.626092975563</v>
      </c>
      <c r="V33" s="31">
        <v>123</v>
      </c>
      <c r="W33" s="31">
        <v>438457.00879256934</v>
      </c>
      <c r="X33" s="46">
        <v>129</v>
      </c>
      <c r="Y33" s="36">
        <v>451992.63488554489</v>
      </c>
    </row>
    <row r="34" spans="2:25" x14ac:dyDescent="0.3">
      <c r="B34" s="112"/>
      <c r="C34" s="6" t="s">
        <v>31</v>
      </c>
      <c r="D34" s="30">
        <v>518</v>
      </c>
      <c r="E34" s="30">
        <v>8555485.6050970089</v>
      </c>
      <c r="F34" s="45">
        <v>0</v>
      </c>
      <c r="G34" s="29">
        <v>0</v>
      </c>
      <c r="H34" s="30">
        <v>0</v>
      </c>
      <c r="I34" s="30">
        <v>0</v>
      </c>
      <c r="J34" s="45">
        <v>212</v>
      </c>
      <c r="K34" s="31">
        <v>3395986.6171703669</v>
      </c>
      <c r="L34" s="31">
        <v>0</v>
      </c>
      <c r="M34" s="31">
        <v>0</v>
      </c>
      <c r="N34" s="46">
        <v>212</v>
      </c>
      <c r="O34" s="36">
        <v>3395986.6171703669</v>
      </c>
      <c r="P34" s="30">
        <v>265</v>
      </c>
      <c r="Q34" s="30">
        <v>4701127.310335299</v>
      </c>
      <c r="R34" s="45">
        <v>0</v>
      </c>
      <c r="S34" s="31">
        <v>0</v>
      </c>
      <c r="T34" s="31">
        <v>0</v>
      </c>
      <c r="U34" s="31">
        <v>0</v>
      </c>
      <c r="V34" s="31">
        <v>41</v>
      </c>
      <c r="W34" s="31">
        <v>458371.6775913426</v>
      </c>
      <c r="X34" s="46">
        <v>41</v>
      </c>
      <c r="Y34" s="36">
        <v>458371.6775913426</v>
      </c>
    </row>
    <row r="35" spans="2:25" x14ac:dyDescent="0.3">
      <c r="B35" s="112"/>
      <c r="C35" s="6" t="s">
        <v>32</v>
      </c>
      <c r="D35" s="30">
        <v>78</v>
      </c>
      <c r="E35" s="30">
        <v>2499790.0750368782</v>
      </c>
      <c r="F35" s="45">
        <v>0</v>
      </c>
      <c r="G35" s="29">
        <v>0</v>
      </c>
      <c r="H35" s="30">
        <v>0</v>
      </c>
      <c r="I35" s="30">
        <v>0</v>
      </c>
      <c r="J35" s="45">
        <v>50</v>
      </c>
      <c r="K35" s="31">
        <v>1611696.9865368439</v>
      </c>
      <c r="L35" s="31">
        <v>0</v>
      </c>
      <c r="M35" s="31">
        <v>0</v>
      </c>
      <c r="N35" s="46">
        <v>50</v>
      </c>
      <c r="O35" s="36">
        <v>1611696.9865368439</v>
      </c>
      <c r="P35" s="30">
        <v>27</v>
      </c>
      <c r="Q35" s="30">
        <v>884706.64214202214</v>
      </c>
      <c r="R35" s="45">
        <v>0</v>
      </c>
      <c r="S35" s="31">
        <v>0</v>
      </c>
      <c r="T35" s="31">
        <v>0</v>
      </c>
      <c r="U35" s="31">
        <v>0</v>
      </c>
      <c r="V35" s="31">
        <v>1</v>
      </c>
      <c r="W35" s="31">
        <v>3386.4463580123997</v>
      </c>
      <c r="X35" s="46">
        <v>1</v>
      </c>
      <c r="Y35" s="36">
        <v>3386.4463580123997</v>
      </c>
    </row>
    <row r="36" spans="2:25" x14ac:dyDescent="0.3">
      <c r="B36" s="109" t="s">
        <v>25</v>
      </c>
      <c r="C36" s="12" t="s">
        <v>30</v>
      </c>
      <c r="D36" s="33">
        <v>6263</v>
      </c>
      <c r="E36" s="33">
        <v>6177374.8348430116</v>
      </c>
      <c r="F36" s="47">
        <v>0</v>
      </c>
      <c r="G36" s="32">
        <v>0</v>
      </c>
      <c r="H36" s="33">
        <v>425</v>
      </c>
      <c r="I36" s="33">
        <v>418466.9665364917</v>
      </c>
      <c r="J36" s="47">
        <v>1338</v>
      </c>
      <c r="K36" s="33">
        <v>1365343.9827589244</v>
      </c>
      <c r="L36" s="33">
        <v>312</v>
      </c>
      <c r="M36" s="33">
        <v>340636.40189397172</v>
      </c>
      <c r="N36" s="48">
        <v>1650</v>
      </c>
      <c r="O36" s="37">
        <v>1705980.3846528961</v>
      </c>
      <c r="P36" s="33">
        <v>2699</v>
      </c>
      <c r="Q36" s="33">
        <v>2783257.4026362807</v>
      </c>
      <c r="R36" s="47">
        <v>0</v>
      </c>
      <c r="S36" s="33">
        <v>0</v>
      </c>
      <c r="T36" s="33">
        <v>39</v>
      </c>
      <c r="U36" s="33">
        <v>55425.046699095277</v>
      </c>
      <c r="V36" s="33">
        <v>1450</v>
      </c>
      <c r="W36" s="33">
        <v>1214245.0343182473</v>
      </c>
      <c r="X36" s="48">
        <v>1489</v>
      </c>
      <c r="Y36" s="37">
        <v>1269670.0810173426</v>
      </c>
    </row>
    <row r="37" spans="2:25" x14ac:dyDescent="0.3">
      <c r="B37" s="110"/>
      <c r="C37" s="27" t="s">
        <v>1</v>
      </c>
      <c r="D37" s="31">
        <v>1570</v>
      </c>
      <c r="E37" s="31">
        <v>6033404.9028631728</v>
      </c>
      <c r="F37" s="45">
        <v>0</v>
      </c>
      <c r="G37" s="29">
        <v>0</v>
      </c>
      <c r="H37" s="31">
        <v>125</v>
      </c>
      <c r="I37" s="31">
        <v>532639.24373202643</v>
      </c>
      <c r="J37" s="45">
        <v>214</v>
      </c>
      <c r="K37" s="31">
        <v>774174.3638560517</v>
      </c>
      <c r="L37" s="31">
        <v>87</v>
      </c>
      <c r="M37" s="31">
        <v>352078.15315406839</v>
      </c>
      <c r="N37" s="46">
        <v>301</v>
      </c>
      <c r="O37" s="36">
        <v>1126252.51701012</v>
      </c>
      <c r="P37" s="31">
        <v>856</v>
      </c>
      <c r="Q37" s="31">
        <v>3092386.2311154818</v>
      </c>
      <c r="R37" s="45">
        <v>0</v>
      </c>
      <c r="S37" s="31">
        <v>0</v>
      </c>
      <c r="T37" s="31">
        <v>13</v>
      </c>
      <c r="U37" s="31">
        <v>36810.671911594785</v>
      </c>
      <c r="V37" s="31">
        <v>275</v>
      </c>
      <c r="W37" s="31">
        <v>1245316.2390939496</v>
      </c>
      <c r="X37" s="46">
        <v>288</v>
      </c>
      <c r="Y37" s="36">
        <v>1282126.9110055442</v>
      </c>
    </row>
    <row r="38" spans="2:25" x14ac:dyDescent="0.3">
      <c r="B38" s="110"/>
      <c r="C38" s="27" t="s">
        <v>31</v>
      </c>
      <c r="D38" s="31">
        <v>552</v>
      </c>
      <c r="E38" s="31">
        <v>6019206.2580512762</v>
      </c>
      <c r="F38" s="45">
        <v>0</v>
      </c>
      <c r="G38" s="29">
        <v>0</v>
      </c>
      <c r="H38" s="31">
        <v>59</v>
      </c>
      <c r="I38" s="31">
        <v>618095.8551251156</v>
      </c>
      <c r="J38" s="45">
        <v>52</v>
      </c>
      <c r="K38" s="31">
        <v>481283.71586631396</v>
      </c>
      <c r="L38" s="31">
        <v>25</v>
      </c>
      <c r="M38" s="31">
        <v>201798.33847395889</v>
      </c>
      <c r="N38" s="46">
        <v>77</v>
      </c>
      <c r="O38" s="36">
        <v>683082.05434027279</v>
      </c>
      <c r="P38" s="31">
        <v>357</v>
      </c>
      <c r="Q38" s="31">
        <v>4006623.4414219283</v>
      </c>
      <c r="R38" s="45">
        <v>0</v>
      </c>
      <c r="S38" s="31">
        <v>0</v>
      </c>
      <c r="T38" s="31">
        <v>1</v>
      </c>
      <c r="U38" s="31">
        <v>8466.115895031</v>
      </c>
      <c r="V38" s="31">
        <v>58</v>
      </c>
      <c r="W38" s="31">
        <v>702938.79126892856</v>
      </c>
      <c r="X38" s="46">
        <v>59</v>
      </c>
      <c r="Y38" s="36">
        <v>711404.90716395958</v>
      </c>
    </row>
    <row r="39" spans="2:25" x14ac:dyDescent="0.3">
      <c r="B39" s="111"/>
      <c r="C39" s="13" t="s">
        <v>32</v>
      </c>
      <c r="D39" s="35">
        <v>35</v>
      </c>
      <c r="E39" s="35">
        <v>1388509.8688497054</v>
      </c>
      <c r="F39" s="49">
        <v>0</v>
      </c>
      <c r="G39" s="34">
        <v>0</v>
      </c>
      <c r="H39" s="35">
        <v>1</v>
      </c>
      <c r="I39" s="35">
        <v>3386.4463580123997</v>
      </c>
      <c r="J39" s="49">
        <v>2</v>
      </c>
      <c r="K39" s="35">
        <v>6772.8927160247995</v>
      </c>
      <c r="L39" s="35">
        <v>0</v>
      </c>
      <c r="M39" s="35">
        <v>0</v>
      </c>
      <c r="N39" s="50">
        <v>2</v>
      </c>
      <c r="O39" s="38">
        <v>6772.8927160247995</v>
      </c>
      <c r="P39" s="35">
        <v>31</v>
      </c>
      <c r="Q39" s="35">
        <v>1344486.0661955443</v>
      </c>
      <c r="R39" s="49">
        <v>0</v>
      </c>
      <c r="S39" s="35">
        <v>0</v>
      </c>
      <c r="T39" s="35">
        <v>0</v>
      </c>
      <c r="U39" s="35">
        <v>0</v>
      </c>
      <c r="V39" s="35">
        <v>1</v>
      </c>
      <c r="W39" s="35">
        <v>33864.463580124</v>
      </c>
      <c r="X39" s="50">
        <v>1</v>
      </c>
      <c r="Y39" s="38">
        <v>33864.463580124</v>
      </c>
    </row>
    <row r="40" spans="2:25" x14ac:dyDescent="0.3">
      <c r="B40" s="112" t="s">
        <v>26</v>
      </c>
      <c r="C40" s="6" t="s">
        <v>30</v>
      </c>
      <c r="D40" s="30">
        <v>30</v>
      </c>
      <c r="E40" s="30">
        <v>72557.999666773685</v>
      </c>
      <c r="F40" s="45">
        <v>7</v>
      </c>
      <c r="G40" s="29">
        <v>14466.898841428972</v>
      </c>
      <c r="H40" s="30">
        <v>0</v>
      </c>
      <c r="I40" s="30">
        <v>0</v>
      </c>
      <c r="J40" s="45">
        <v>8</v>
      </c>
      <c r="K40" s="31">
        <v>18391.790170365344</v>
      </c>
      <c r="L40" s="31">
        <v>0</v>
      </c>
      <c r="M40" s="31">
        <v>0</v>
      </c>
      <c r="N40" s="46">
        <v>8</v>
      </c>
      <c r="O40" s="36">
        <v>18391.790170365344</v>
      </c>
      <c r="P40" s="30">
        <v>5</v>
      </c>
      <c r="Q40" s="30">
        <v>19990.192851347198</v>
      </c>
      <c r="R40" s="45">
        <v>4</v>
      </c>
      <c r="S40" s="31">
        <v>10735.034954899307</v>
      </c>
      <c r="T40" s="31">
        <v>0</v>
      </c>
      <c r="U40" s="31">
        <v>0</v>
      </c>
      <c r="V40" s="31">
        <v>6</v>
      </c>
      <c r="W40" s="31">
        <v>8974.0828487328599</v>
      </c>
      <c r="X40" s="46">
        <v>10</v>
      </c>
      <c r="Y40" s="36">
        <v>19709.117803632165</v>
      </c>
    </row>
    <row r="41" spans="2:25" x14ac:dyDescent="0.3">
      <c r="B41" s="112"/>
      <c r="C41" s="6" t="s">
        <v>1</v>
      </c>
      <c r="D41" s="30">
        <v>83</v>
      </c>
      <c r="E41" s="30">
        <v>498872.96186725947</v>
      </c>
      <c r="F41" s="45">
        <v>17</v>
      </c>
      <c r="G41" s="29">
        <v>101600.16363308801</v>
      </c>
      <c r="H41" s="30">
        <v>2</v>
      </c>
      <c r="I41" s="30">
        <v>5350.5852456595921</v>
      </c>
      <c r="J41" s="45">
        <v>13</v>
      </c>
      <c r="K41" s="31">
        <v>114344.25590968753</v>
      </c>
      <c r="L41" s="31">
        <v>3</v>
      </c>
      <c r="M41" s="31">
        <v>38944.133117142599</v>
      </c>
      <c r="N41" s="46">
        <v>16</v>
      </c>
      <c r="O41" s="36">
        <v>153288.38902683015</v>
      </c>
      <c r="P41" s="30">
        <v>26</v>
      </c>
      <c r="Q41" s="30">
        <v>152245.57736878537</v>
      </c>
      <c r="R41" s="45">
        <v>3</v>
      </c>
      <c r="S41" s="31">
        <v>14629.448266613568</v>
      </c>
      <c r="T41" s="31">
        <v>0</v>
      </c>
      <c r="U41" s="31">
        <v>0</v>
      </c>
      <c r="V41" s="31">
        <v>19</v>
      </c>
      <c r="W41" s="31">
        <v>71758.798326282747</v>
      </c>
      <c r="X41" s="46">
        <v>22</v>
      </c>
      <c r="Y41" s="36">
        <v>86388.246592896321</v>
      </c>
    </row>
    <row r="42" spans="2:25" x14ac:dyDescent="0.3">
      <c r="B42" s="112"/>
      <c r="C42" s="6" t="s">
        <v>31</v>
      </c>
      <c r="D42" s="30">
        <v>88</v>
      </c>
      <c r="E42" s="30">
        <v>1074899.9953605684</v>
      </c>
      <c r="F42" s="45">
        <v>15</v>
      </c>
      <c r="G42" s="29">
        <v>196444.10128454684</v>
      </c>
      <c r="H42" s="30">
        <v>3</v>
      </c>
      <c r="I42" s="30">
        <v>25736.992320894238</v>
      </c>
      <c r="J42" s="45">
        <v>23</v>
      </c>
      <c r="K42" s="31">
        <v>252540.45994037145</v>
      </c>
      <c r="L42" s="31">
        <v>4</v>
      </c>
      <c r="M42" s="31">
        <v>55358.238614428701</v>
      </c>
      <c r="N42" s="46">
        <v>27</v>
      </c>
      <c r="O42" s="36">
        <v>307898.69855480018</v>
      </c>
      <c r="P42" s="30">
        <v>27</v>
      </c>
      <c r="Q42" s="30">
        <v>296085.71820431651</v>
      </c>
      <c r="R42" s="45">
        <v>8</v>
      </c>
      <c r="S42" s="31">
        <v>143788.51236120649</v>
      </c>
      <c r="T42" s="31">
        <v>0</v>
      </c>
      <c r="U42" s="31">
        <v>0</v>
      </c>
      <c r="V42" s="31">
        <v>8</v>
      </c>
      <c r="W42" s="31">
        <v>104945.97263480428</v>
      </c>
      <c r="X42" s="46">
        <v>16</v>
      </c>
      <c r="Y42" s="36">
        <v>248734.48499601078</v>
      </c>
    </row>
    <row r="43" spans="2:25" x14ac:dyDescent="0.3">
      <c r="B43" s="112"/>
      <c r="C43" s="6" t="s">
        <v>32</v>
      </c>
      <c r="D43" s="30">
        <v>12</v>
      </c>
      <c r="E43" s="30">
        <v>306473.39540012222</v>
      </c>
      <c r="F43" s="45">
        <v>3</v>
      </c>
      <c r="G43" s="29">
        <v>50796.695370185997</v>
      </c>
      <c r="H43" s="30">
        <v>2</v>
      </c>
      <c r="I43" s="30">
        <v>67728.927160248</v>
      </c>
      <c r="J43" s="45">
        <v>3</v>
      </c>
      <c r="K43" s="31">
        <v>111752.72981440919</v>
      </c>
      <c r="L43" s="31">
        <v>1</v>
      </c>
      <c r="M43" s="31">
        <v>33864.463580124</v>
      </c>
      <c r="N43" s="46">
        <v>4</v>
      </c>
      <c r="O43" s="36">
        <v>145617.19339453318</v>
      </c>
      <c r="P43" s="30">
        <v>3</v>
      </c>
      <c r="Q43" s="30">
        <v>42330.579475154998</v>
      </c>
      <c r="R43" s="45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46">
        <v>0</v>
      </c>
      <c r="Y43" s="36">
        <v>0</v>
      </c>
    </row>
    <row r="44" spans="2:25" x14ac:dyDescent="0.3">
      <c r="B44" s="109" t="s">
        <v>58</v>
      </c>
      <c r="C44" s="12" t="s">
        <v>30</v>
      </c>
      <c r="D44" s="33">
        <v>0</v>
      </c>
      <c r="E44" s="33">
        <v>0</v>
      </c>
      <c r="F44" s="47">
        <v>0</v>
      </c>
      <c r="G44" s="32">
        <v>0</v>
      </c>
      <c r="H44" s="33">
        <v>0</v>
      </c>
      <c r="I44" s="33">
        <v>0</v>
      </c>
      <c r="J44" s="47">
        <v>0</v>
      </c>
      <c r="K44" s="33">
        <v>0</v>
      </c>
      <c r="L44" s="33">
        <v>0</v>
      </c>
      <c r="M44" s="33">
        <v>0</v>
      </c>
      <c r="N44" s="48">
        <v>0</v>
      </c>
      <c r="O44" s="37">
        <v>0</v>
      </c>
      <c r="P44" s="33">
        <v>0</v>
      </c>
      <c r="Q44" s="33">
        <v>0</v>
      </c>
      <c r="R44" s="47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48">
        <v>0</v>
      </c>
      <c r="Y44" s="37">
        <v>0</v>
      </c>
    </row>
    <row r="45" spans="2:25" x14ac:dyDescent="0.3">
      <c r="B45" s="110"/>
      <c r="C45" s="27" t="s">
        <v>1</v>
      </c>
      <c r="D45" s="30">
        <v>0</v>
      </c>
      <c r="E45" s="30">
        <v>0</v>
      </c>
      <c r="F45" s="45">
        <v>0</v>
      </c>
      <c r="G45" s="29">
        <v>0</v>
      </c>
      <c r="H45" s="30">
        <v>0</v>
      </c>
      <c r="I45" s="30">
        <v>0</v>
      </c>
      <c r="J45" s="45">
        <v>0</v>
      </c>
      <c r="K45" s="30">
        <v>0</v>
      </c>
      <c r="L45" s="30">
        <v>0</v>
      </c>
      <c r="M45" s="30">
        <v>0</v>
      </c>
      <c r="N45" s="51">
        <v>0</v>
      </c>
      <c r="O45" s="36">
        <v>0</v>
      </c>
      <c r="P45" s="30">
        <v>0</v>
      </c>
      <c r="Q45" s="30">
        <v>0</v>
      </c>
      <c r="R45" s="45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51">
        <v>0</v>
      </c>
      <c r="Y45" s="36">
        <v>0</v>
      </c>
    </row>
    <row r="46" spans="2:25" x14ac:dyDescent="0.3">
      <c r="B46" s="110"/>
      <c r="C46" s="27" t="s">
        <v>31</v>
      </c>
      <c r="D46" s="30">
        <v>0</v>
      </c>
      <c r="E46" s="30">
        <v>0</v>
      </c>
      <c r="F46" s="45">
        <v>0</v>
      </c>
      <c r="G46" s="29">
        <v>0</v>
      </c>
      <c r="H46" s="30">
        <v>0</v>
      </c>
      <c r="I46" s="30">
        <v>0</v>
      </c>
      <c r="J46" s="45">
        <v>0</v>
      </c>
      <c r="K46" s="30">
        <v>0</v>
      </c>
      <c r="L46" s="30">
        <v>0</v>
      </c>
      <c r="M46" s="30">
        <v>0</v>
      </c>
      <c r="N46" s="51">
        <v>0</v>
      </c>
      <c r="O46" s="36">
        <v>0</v>
      </c>
      <c r="P46" s="30">
        <v>0</v>
      </c>
      <c r="Q46" s="30">
        <v>0</v>
      </c>
      <c r="R46" s="45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1">
        <v>0</v>
      </c>
      <c r="Y46" s="36">
        <v>0</v>
      </c>
    </row>
    <row r="47" spans="2:25" x14ac:dyDescent="0.3">
      <c r="B47" s="111"/>
      <c r="C47" s="13" t="s">
        <v>32</v>
      </c>
      <c r="D47" s="35">
        <v>0</v>
      </c>
      <c r="E47" s="35">
        <v>0</v>
      </c>
      <c r="F47" s="49">
        <v>0</v>
      </c>
      <c r="G47" s="34">
        <v>0</v>
      </c>
      <c r="H47" s="35">
        <v>0</v>
      </c>
      <c r="I47" s="35">
        <v>0</v>
      </c>
      <c r="J47" s="49">
        <v>0</v>
      </c>
      <c r="K47" s="35">
        <v>0</v>
      </c>
      <c r="L47" s="35">
        <v>0</v>
      </c>
      <c r="M47" s="35">
        <v>0</v>
      </c>
      <c r="N47" s="50">
        <v>0</v>
      </c>
      <c r="O47" s="38">
        <v>0</v>
      </c>
      <c r="P47" s="35">
        <v>0</v>
      </c>
      <c r="Q47" s="35">
        <v>0</v>
      </c>
      <c r="R47" s="49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50">
        <v>0</v>
      </c>
      <c r="Y47" s="38">
        <v>0</v>
      </c>
    </row>
    <row r="48" spans="2:25" x14ac:dyDescent="0.3">
      <c r="B48" s="109" t="s">
        <v>27</v>
      </c>
      <c r="C48" s="12" t="s">
        <v>30</v>
      </c>
      <c r="D48" s="31">
        <v>1</v>
      </c>
      <c r="E48" s="31">
        <v>6095.6034444223196</v>
      </c>
      <c r="F48" s="45">
        <v>0</v>
      </c>
      <c r="G48" s="29">
        <v>0</v>
      </c>
      <c r="H48" s="31">
        <v>0</v>
      </c>
      <c r="I48" s="31">
        <v>0</v>
      </c>
      <c r="J48" s="45">
        <v>1</v>
      </c>
      <c r="K48" s="31">
        <v>6095.6034444223196</v>
      </c>
      <c r="L48" s="31">
        <v>0</v>
      </c>
      <c r="M48" s="31">
        <v>0</v>
      </c>
      <c r="N48" s="46">
        <v>1</v>
      </c>
      <c r="O48" s="36">
        <v>6095.6034444223196</v>
      </c>
      <c r="P48" s="31">
        <v>0</v>
      </c>
      <c r="Q48" s="31">
        <v>0</v>
      </c>
      <c r="R48" s="45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46">
        <v>0</v>
      </c>
      <c r="Y48" s="36">
        <v>0</v>
      </c>
    </row>
    <row r="49" spans="1:31" x14ac:dyDescent="0.3">
      <c r="B49" s="110"/>
      <c r="C49" s="27" t="s">
        <v>1</v>
      </c>
      <c r="D49" s="31">
        <v>11</v>
      </c>
      <c r="E49" s="31">
        <v>92876.85722877612</v>
      </c>
      <c r="F49" s="45">
        <v>0</v>
      </c>
      <c r="G49" s="29">
        <v>0</v>
      </c>
      <c r="H49" s="31">
        <v>0</v>
      </c>
      <c r="I49" s="31">
        <v>0</v>
      </c>
      <c r="J49" s="45">
        <v>5</v>
      </c>
      <c r="K49" s="31">
        <v>36963.061997705343</v>
      </c>
      <c r="L49" s="31">
        <v>1</v>
      </c>
      <c r="M49" s="31">
        <v>14019.526012649054</v>
      </c>
      <c r="N49" s="46">
        <v>6</v>
      </c>
      <c r="O49" s="36">
        <v>50982.588010354397</v>
      </c>
      <c r="P49" s="31">
        <v>5</v>
      </c>
      <c r="Q49" s="31">
        <v>41894.26921842173</v>
      </c>
      <c r="R49" s="45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46">
        <v>0</v>
      </c>
      <c r="Y49" s="36">
        <v>0</v>
      </c>
    </row>
    <row r="50" spans="1:31" x14ac:dyDescent="0.3">
      <c r="B50" s="110"/>
      <c r="C50" s="27" t="s">
        <v>31</v>
      </c>
      <c r="D50" s="31">
        <v>45</v>
      </c>
      <c r="E50" s="31">
        <v>445729.50878241</v>
      </c>
      <c r="F50" s="45">
        <v>0</v>
      </c>
      <c r="G50" s="29">
        <v>0</v>
      </c>
      <c r="H50" s="31">
        <v>0</v>
      </c>
      <c r="I50" s="31">
        <v>0</v>
      </c>
      <c r="J50" s="45">
        <v>18</v>
      </c>
      <c r="K50" s="31">
        <v>146396.07605687605</v>
      </c>
      <c r="L50" s="31">
        <v>2</v>
      </c>
      <c r="M50" s="31">
        <v>21944.17239992035</v>
      </c>
      <c r="N50" s="46">
        <v>20</v>
      </c>
      <c r="O50" s="36">
        <v>168340.2484567964</v>
      </c>
      <c r="P50" s="31">
        <v>24</v>
      </c>
      <c r="Q50" s="31">
        <v>272309.59078859497</v>
      </c>
      <c r="R50" s="45">
        <v>0</v>
      </c>
      <c r="S50" s="31">
        <v>0</v>
      </c>
      <c r="T50" s="31">
        <v>0</v>
      </c>
      <c r="U50" s="31">
        <v>0</v>
      </c>
      <c r="V50" s="31">
        <v>1</v>
      </c>
      <c r="W50" s="31">
        <v>5079.6695370185998</v>
      </c>
      <c r="X50" s="46">
        <v>1</v>
      </c>
      <c r="Y50" s="36">
        <v>5079.6695370185998</v>
      </c>
    </row>
    <row r="51" spans="1:31" x14ac:dyDescent="0.3">
      <c r="B51" s="111"/>
      <c r="C51" s="13" t="s">
        <v>32</v>
      </c>
      <c r="D51" s="35">
        <v>2</v>
      </c>
      <c r="E51" s="35">
        <v>25398.347685092998</v>
      </c>
      <c r="F51" s="49">
        <v>0</v>
      </c>
      <c r="G51" s="34">
        <v>0</v>
      </c>
      <c r="H51" s="35">
        <v>0</v>
      </c>
      <c r="I51" s="35">
        <v>0</v>
      </c>
      <c r="J51" s="49">
        <v>0</v>
      </c>
      <c r="K51" s="35">
        <v>0</v>
      </c>
      <c r="L51" s="35">
        <v>0</v>
      </c>
      <c r="M51" s="35">
        <v>0</v>
      </c>
      <c r="N51" s="50">
        <v>0</v>
      </c>
      <c r="O51" s="38">
        <v>0</v>
      </c>
      <c r="P51" s="35">
        <v>1</v>
      </c>
      <c r="Q51" s="35">
        <v>20318.678148074399</v>
      </c>
      <c r="R51" s="49">
        <v>0</v>
      </c>
      <c r="S51" s="35">
        <v>0</v>
      </c>
      <c r="T51" s="35">
        <v>0</v>
      </c>
      <c r="U51" s="35">
        <v>0</v>
      </c>
      <c r="V51" s="35">
        <v>1</v>
      </c>
      <c r="W51" s="35">
        <v>5079.6695370185998</v>
      </c>
      <c r="X51" s="50">
        <v>1</v>
      </c>
      <c r="Y51" s="38">
        <v>5079.6695370185998</v>
      </c>
    </row>
    <row r="52" spans="1:31" x14ac:dyDescent="0.3">
      <c r="B52" s="112" t="s">
        <v>0</v>
      </c>
      <c r="C52" s="6" t="s">
        <v>30</v>
      </c>
      <c r="D52" s="30">
        <v>75</v>
      </c>
      <c r="E52" s="30">
        <v>30966.353759023186</v>
      </c>
      <c r="F52" s="45">
        <v>1</v>
      </c>
      <c r="G52" s="29">
        <v>169.32231790061999</v>
      </c>
      <c r="H52" s="30">
        <v>0</v>
      </c>
      <c r="I52" s="30">
        <v>0</v>
      </c>
      <c r="J52" s="45">
        <v>10</v>
      </c>
      <c r="K52" s="31">
        <v>4558.9956545120331</v>
      </c>
      <c r="L52" s="31">
        <v>0</v>
      </c>
      <c r="M52" s="31">
        <v>0</v>
      </c>
      <c r="N52" s="46">
        <v>10</v>
      </c>
      <c r="O52" s="36">
        <v>4558.9956545120331</v>
      </c>
      <c r="P52" s="30">
        <v>44</v>
      </c>
      <c r="Q52" s="30">
        <v>16731.874486106764</v>
      </c>
      <c r="R52" s="45">
        <v>4</v>
      </c>
      <c r="S52" s="31">
        <v>1964.138887647192</v>
      </c>
      <c r="T52" s="31">
        <v>0</v>
      </c>
      <c r="U52" s="31">
        <v>0</v>
      </c>
      <c r="V52" s="31">
        <v>16</v>
      </c>
      <c r="W52" s="31">
        <v>7542.022412856576</v>
      </c>
      <c r="X52" s="46">
        <v>20</v>
      </c>
      <c r="Y52" s="36">
        <v>9506.1613005037689</v>
      </c>
    </row>
    <row r="53" spans="1:31" x14ac:dyDescent="0.3">
      <c r="B53" s="112"/>
      <c r="C53" s="6" t="s">
        <v>1</v>
      </c>
      <c r="D53" s="30">
        <v>2</v>
      </c>
      <c r="E53" s="30">
        <v>6017.7151781880348</v>
      </c>
      <c r="F53" s="45">
        <v>0</v>
      </c>
      <c r="G53" s="29">
        <v>0</v>
      </c>
      <c r="H53" s="30">
        <v>0</v>
      </c>
      <c r="I53" s="30">
        <v>0</v>
      </c>
      <c r="J53" s="45">
        <v>0</v>
      </c>
      <c r="K53" s="31">
        <v>0</v>
      </c>
      <c r="L53" s="31">
        <v>0</v>
      </c>
      <c r="M53" s="31">
        <v>0</v>
      </c>
      <c r="N53" s="46">
        <v>0</v>
      </c>
      <c r="O53" s="36">
        <v>0</v>
      </c>
      <c r="P53" s="30">
        <v>1</v>
      </c>
      <c r="Q53" s="30">
        <v>2709.1570864099199</v>
      </c>
      <c r="R53" s="45">
        <v>0</v>
      </c>
      <c r="S53" s="31">
        <v>0</v>
      </c>
      <c r="T53" s="31">
        <v>0</v>
      </c>
      <c r="U53" s="31">
        <v>0</v>
      </c>
      <c r="V53" s="31">
        <v>1</v>
      </c>
      <c r="W53" s="31">
        <v>3308.5580917781149</v>
      </c>
      <c r="X53" s="46">
        <v>1</v>
      </c>
      <c r="Y53" s="36">
        <v>3308.5580917781149</v>
      </c>
    </row>
    <row r="54" spans="1:31" x14ac:dyDescent="0.3">
      <c r="B54" s="43"/>
      <c r="C54" s="27" t="s">
        <v>31</v>
      </c>
      <c r="D54" s="30">
        <v>0</v>
      </c>
      <c r="E54" s="30">
        <v>0</v>
      </c>
      <c r="F54" s="45">
        <v>0</v>
      </c>
      <c r="G54" s="29">
        <v>0</v>
      </c>
      <c r="H54" s="30">
        <v>0</v>
      </c>
      <c r="I54" s="30">
        <v>0</v>
      </c>
      <c r="J54" s="45">
        <v>0</v>
      </c>
      <c r="K54" s="31">
        <v>0</v>
      </c>
      <c r="L54" s="31">
        <v>0</v>
      </c>
      <c r="M54" s="31">
        <v>0</v>
      </c>
      <c r="N54" s="46">
        <v>0</v>
      </c>
      <c r="O54" s="36">
        <v>0</v>
      </c>
      <c r="P54" s="30">
        <v>0</v>
      </c>
      <c r="Q54" s="30">
        <v>0</v>
      </c>
      <c r="R54" s="45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46">
        <v>0</v>
      </c>
      <c r="Y54" s="36">
        <v>0</v>
      </c>
    </row>
    <row r="55" spans="1:31" x14ac:dyDescent="0.3">
      <c r="B55" s="44"/>
      <c r="C55" s="13" t="s">
        <v>32</v>
      </c>
      <c r="D55" s="35">
        <v>0</v>
      </c>
      <c r="E55" s="35">
        <v>0</v>
      </c>
      <c r="F55" s="49">
        <v>0</v>
      </c>
      <c r="G55" s="34">
        <v>0</v>
      </c>
      <c r="H55" s="35">
        <v>0</v>
      </c>
      <c r="I55" s="35">
        <v>0</v>
      </c>
      <c r="J55" s="49">
        <v>0</v>
      </c>
      <c r="K55" s="35">
        <v>0</v>
      </c>
      <c r="L55" s="35">
        <v>0</v>
      </c>
      <c r="M55" s="35">
        <v>0</v>
      </c>
      <c r="N55" s="50">
        <v>0</v>
      </c>
      <c r="O55" s="38">
        <v>0</v>
      </c>
      <c r="P55" s="35">
        <v>0</v>
      </c>
      <c r="Q55" s="35">
        <v>0</v>
      </c>
      <c r="R55" s="49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50">
        <v>0</v>
      </c>
      <c r="Y55" s="38">
        <v>0</v>
      </c>
    </row>
    <row r="56" spans="1:31" x14ac:dyDescent="0.3">
      <c r="B56" s="73"/>
      <c r="C56" s="74" t="s">
        <v>4</v>
      </c>
      <c r="D56" s="75">
        <f>SUM(D8:D55)</f>
        <v>148547</v>
      </c>
      <c r="E56" s="75">
        <f t="shared" ref="E56:Y56" si="0">SUM(E8:E55)</f>
        <v>252360486.04624936</v>
      </c>
      <c r="F56" s="76">
        <f t="shared" si="0"/>
        <v>1731</v>
      </c>
      <c r="G56" s="77">
        <f t="shared" si="0"/>
        <v>5977486.1898008361</v>
      </c>
      <c r="H56" s="75">
        <f t="shared" si="0"/>
        <v>22439</v>
      </c>
      <c r="I56" s="75">
        <f t="shared" si="0"/>
        <v>32556285.251687471</v>
      </c>
      <c r="J56" s="76">
        <f t="shared" si="0"/>
        <v>10590</v>
      </c>
      <c r="K56" s="75">
        <f t="shared" si="0"/>
        <v>50702371.278024547</v>
      </c>
      <c r="L56" s="75">
        <f t="shared" si="0"/>
        <v>5108</v>
      </c>
      <c r="M56" s="75">
        <f t="shared" si="0"/>
        <v>21624673.530857973</v>
      </c>
      <c r="N56" s="78">
        <f t="shared" si="0"/>
        <v>15698</v>
      </c>
      <c r="O56" s="79">
        <f t="shared" si="0"/>
        <v>72327044.80888252</v>
      </c>
      <c r="P56" s="75">
        <f t="shared" si="0"/>
        <v>88108</v>
      </c>
      <c r="Q56" s="75">
        <f t="shared" si="0"/>
        <v>114771888.15840979</v>
      </c>
      <c r="R56" s="76">
        <f t="shared" si="0"/>
        <v>2545</v>
      </c>
      <c r="S56" s="75">
        <f t="shared" si="0"/>
        <v>2007357.1058481222</v>
      </c>
      <c r="T56" s="75">
        <f t="shared" si="0"/>
        <v>4787</v>
      </c>
      <c r="U56" s="75">
        <f t="shared" si="0"/>
        <v>4264500.3770469371</v>
      </c>
      <c r="V56" s="75">
        <f t="shared" si="0"/>
        <v>13239</v>
      </c>
      <c r="W56" s="75">
        <f t="shared" si="0"/>
        <v>20455924.154573664</v>
      </c>
      <c r="X56" s="78">
        <f t="shared" si="0"/>
        <v>20571</v>
      </c>
      <c r="Y56" s="79">
        <f t="shared" si="0"/>
        <v>26727781.637468737</v>
      </c>
    </row>
    <row r="57" spans="1:31" x14ac:dyDescent="0.3">
      <c r="A57" s="11"/>
      <c r="B57" s="148" t="s">
        <v>46</v>
      </c>
      <c r="C57" s="148"/>
      <c r="D57" s="148"/>
      <c r="E57" s="149">
        <v>10730.591566940255</v>
      </c>
      <c r="F57" s="155"/>
      <c r="G57" s="149">
        <v>254.16801142165971</v>
      </c>
      <c r="H57" s="155"/>
      <c r="I57" s="149">
        <v>1384.3221078145921</v>
      </c>
      <c r="J57" s="155"/>
      <c r="K57" s="149">
        <v>2155.9097709145099</v>
      </c>
      <c r="L57" s="155"/>
      <c r="M57" s="149">
        <v>919.50028732126657</v>
      </c>
      <c r="N57" s="155"/>
      <c r="O57" s="149">
        <v>3075.4100582357764</v>
      </c>
      <c r="P57" s="155"/>
      <c r="Q57" s="149">
        <v>4880.2024218987153</v>
      </c>
      <c r="R57" s="155"/>
      <c r="S57" s="149">
        <v>85.354603524990296</v>
      </c>
      <c r="T57" s="155"/>
      <c r="U57" s="149">
        <v>181.3303362189871</v>
      </c>
      <c r="V57" s="155"/>
      <c r="W57" s="149">
        <v>869.80402782553563</v>
      </c>
      <c r="X57" s="155"/>
      <c r="Y57" s="149">
        <v>1136.4889675695133</v>
      </c>
      <c r="Z57" s="156"/>
      <c r="AA57" s="117"/>
      <c r="AB57" s="117"/>
      <c r="AC57" s="117"/>
      <c r="AD57" s="117"/>
      <c r="AE57" s="117"/>
    </row>
    <row r="59" spans="1:31" x14ac:dyDescent="0.3">
      <c r="B59" s="6" t="s">
        <v>28</v>
      </c>
    </row>
    <row r="61" spans="1:31" x14ac:dyDescent="0.3">
      <c r="B61" s="6" t="s">
        <v>33</v>
      </c>
      <c r="M61" s="11"/>
      <c r="O61" s="6"/>
      <c r="W61" s="11"/>
      <c r="Y61" s="6"/>
    </row>
    <row r="62" spans="1:31" x14ac:dyDescent="0.3">
      <c r="B62" s="6" t="s">
        <v>51</v>
      </c>
      <c r="M62" s="11"/>
      <c r="O62" s="6"/>
      <c r="W62" s="11"/>
      <c r="Y62" s="6"/>
    </row>
    <row r="63" spans="1:31" x14ac:dyDescent="0.3">
      <c r="B63" s="6" t="s">
        <v>48</v>
      </c>
      <c r="M63" s="11"/>
      <c r="O63" s="6"/>
      <c r="W63" s="11"/>
      <c r="Y63" s="6"/>
    </row>
    <row r="64" spans="1:31" x14ac:dyDescent="0.3">
      <c r="B64" s="6" t="s">
        <v>49</v>
      </c>
      <c r="M64" s="11"/>
      <c r="O64" s="6"/>
      <c r="W64" s="11"/>
      <c r="Y64" s="6"/>
    </row>
    <row r="65" spans="2:25" x14ac:dyDescent="0.3">
      <c r="B65" s="6" t="s">
        <v>50</v>
      </c>
      <c r="M65" s="11"/>
      <c r="O65" s="6"/>
      <c r="W65" s="11"/>
      <c r="Y65" s="6"/>
    </row>
    <row r="66" spans="2:25" x14ac:dyDescent="0.3">
      <c r="B66" s="6" t="s">
        <v>70</v>
      </c>
      <c r="M66" s="11"/>
      <c r="O66" s="6"/>
      <c r="W66" s="11"/>
      <c r="Y66" s="6"/>
    </row>
    <row r="67" spans="2:25" x14ac:dyDescent="0.3">
      <c r="M67" s="11"/>
      <c r="O67" s="6"/>
      <c r="W67" s="11"/>
      <c r="Y67" s="6"/>
    </row>
    <row r="68" spans="2:25" x14ac:dyDescent="0.3">
      <c r="B68" s="83" t="s">
        <v>34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11"/>
      <c r="Y68" s="6"/>
    </row>
    <row r="69" spans="2:25" x14ac:dyDescent="0.3">
      <c r="B69" s="84" t="s">
        <v>35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11"/>
      <c r="Y69" s="6"/>
    </row>
    <row r="70" spans="2:25" x14ac:dyDescent="0.3">
      <c r="B70" s="85" t="s">
        <v>68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11"/>
      <c r="Y70" s="6"/>
    </row>
    <row r="71" spans="2:25" x14ac:dyDescent="0.3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11"/>
      <c r="Y71" s="6"/>
    </row>
    <row r="72" spans="2:25" x14ac:dyDescent="0.3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11"/>
      <c r="Y72" s="6"/>
    </row>
    <row r="73" spans="2:25" x14ac:dyDescent="0.3">
      <c r="B73" s="85" t="s">
        <v>36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11"/>
      <c r="Y73" s="6"/>
    </row>
    <row r="74" spans="2:25" x14ac:dyDescent="0.3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11"/>
      <c r="Y74" s="6"/>
    </row>
    <row r="75" spans="2:25" x14ac:dyDescent="0.3">
      <c r="B75" s="82" t="s">
        <v>37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11"/>
      <c r="Y75" s="6"/>
    </row>
    <row r="76" spans="2:25" x14ac:dyDescent="0.3">
      <c r="B76" s="86" t="s">
        <v>38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11"/>
      <c r="Y76" s="6"/>
    </row>
    <row r="77" spans="2:25" x14ac:dyDescent="0.3"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11"/>
      <c r="Y77" s="6"/>
    </row>
    <row r="78" spans="2:25" x14ac:dyDescent="0.3">
      <c r="B78" s="82" t="s">
        <v>39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11"/>
      <c r="Y78" s="6"/>
    </row>
    <row r="79" spans="2:25" x14ac:dyDescent="0.3">
      <c r="B79" s="82" t="s">
        <v>40</v>
      </c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11"/>
      <c r="Y79" s="6"/>
    </row>
    <row r="80" spans="2:25" x14ac:dyDescent="0.3">
      <c r="B80" s="82" t="s">
        <v>69</v>
      </c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11"/>
      <c r="Y80" s="6"/>
    </row>
    <row r="81" spans="2:25" x14ac:dyDescent="0.3">
      <c r="B81" s="82" t="s">
        <v>41</v>
      </c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11"/>
      <c r="Y81" s="6"/>
    </row>
    <row r="82" spans="2:25" x14ac:dyDescent="0.3">
      <c r="M82" s="11"/>
      <c r="O82" s="6"/>
      <c r="W82" s="11"/>
      <c r="Y82" s="6"/>
    </row>
    <row r="83" spans="2:25" x14ac:dyDescent="0.3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52"/>
      <c r="N83" s="52"/>
      <c r="O83" s="13"/>
      <c r="P83" s="13"/>
      <c r="Q83" s="13"/>
      <c r="R83" s="13"/>
      <c r="S83" s="13"/>
      <c r="T83" s="13"/>
      <c r="U83" s="13"/>
      <c r="V83" s="13"/>
      <c r="W83" s="11"/>
      <c r="Y83" s="6"/>
    </row>
    <row r="84" spans="2:25" x14ac:dyDescent="0.3">
      <c r="B84" s="27" t="s">
        <v>42</v>
      </c>
      <c r="M84" s="11"/>
      <c r="O84" s="6"/>
      <c r="W84" s="11"/>
      <c r="Y84" s="6"/>
    </row>
    <row r="85" spans="2:25" x14ac:dyDescent="0.3">
      <c r="B85" s="19" t="str">
        <f>Indice!B17</f>
        <v>Información al: 09/05/2021 para Bancos y 02/05/2021 para otras instituciones</v>
      </c>
      <c r="M85" s="11"/>
      <c r="O85" s="6"/>
      <c r="W85" s="11"/>
      <c r="Y85" s="6"/>
    </row>
    <row r="86" spans="2:25" x14ac:dyDescent="0.3">
      <c r="B86" s="6" t="s">
        <v>28</v>
      </c>
      <c r="M86" s="11"/>
      <c r="O86" s="6"/>
      <c r="W86" s="11"/>
      <c r="Y86" s="6"/>
    </row>
    <row r="87" spans="2:25" x14ac:dyDescent="0.3">
      <c r="M87" s="11"/>
      <c r="O87" s="6"/>
      <c r="W87" s="11"/>
      <c r="Y87" s="6"/>
    </row>
    <row r="88" spans="2:25" x14ac:dyDescent="0.3">
      <c r="B88" s="6" t="str">
        <f>+Indice!B18</f>
        <v>Actualización: 13/05/2021</v>
      </c>
      <c r="M88" s="11"/>
      <c r="O88" s="6"/>
      <c r="W88" s="11"/>
      <c r="Y88" s="6"/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52:B53"/>
    <mergeCell ref="B44:B47"/>
    <mergeCell ref="B48:B51"/>
    <mergeCell ref="B81:V81"/>
    <mergeCell ref="B78:V78"/>
    <mergeCell ref="B79:V79"/>
    <mergeCell ref="B80:V80"/>
    <mergeCell ref="B68:V68"/>
    <mergeCell ref="B69:V69"/>
    <mergeCell ref="B70:V72"/>
    <mergeCell ref="B73:V74"/>
    <mergeCell ref="B75:V75"/>
    <mergeCell ref="B76:V7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1E8C-D4DF-45D8-A266-F20C598B82C7}">
  <dimension ref="A2:AD85"/>
  <sheetViews>
    <sheetView topLeftCell="A28" zoomScaleNormal="100" workbookViewId="0">
      <selection activeCell="B29" sqref="B29"/>
    </sheetView>
  </sheetViews>
  <sheetFormatPr baseColWidth="10" defaultColWidth="11.44140625" defaultRowHeight="14.4" x14ac:dyDescent="0.3"/>
  <cols>
    <col min="1" max="1" width="5.6640625" style="6" customWidth="1"/>
    <col min="2" max="2" width="28.6640625" style="6" customWidth="1"/>
    <col min="3" max="3" width="11.44140625" style="6"/>
    <col min="4" max="4" width="18.5546875" style="6" bestFit="1" customWidth="1"/>
    <col min="5" max="5" width="8.88671875" style="6" bestFit="1" customWidth="1"/>
    <col min="6" max="6" width="16.6640625" style="6" bestFit="1" customWidth="1"/>
    <col min="7" max="7" width="8.88671875" style="6" bestFit="1" customWidth="1"/>
    <col min="8" max="8" width="18.5546875" style="6" bestFit="1" customWidth="1"/>
    <col min="9" max="9" width="8.88671875" style="6" bestFit="1" customWidth="1"/>
    <col min="10" max="10" width="18.5546875" style="6" bestFit="1" customWidth="1"/>
    <col min="11" max="11" width="8.88671875" style="6" bestFit="1" customWidth="1"/>
    <col min="12" max="12" width="15.6640625" style="6" bestFit="1" customWidth="1"/>
    <col min="13" max="13" width="9.109375" style="11" bestFit="1" customWidth="1"/>
    <col min="14" max="14" width="19.33203125" style="11" bestFit="1" customWidth="1"/>
    <col min="15" max="15" width="9.5546875" style="6" bestFit="1" customWidth="1"/>
    <col min="16" max="16" width="18.5546875" style="6" bestFit="1" customWidth="1"/>
    <col min="17" max="17" width="8.88671875" style="6" bestFit="1" customWidth="1"/>
    <col min="18" max="18" width="16.6640625" style="6" bestFit="1" customWidth="1"/>
    <col min="19" max="19" width="8.88671875" style="6" bestFit="1" customWidth="1"/>
    <col min="20" max="20" width="16.6640625" style="6" bestFit="1" customWidth="1"/>
    <col min="21" max="21" width="8.88671875" style="6" bestFit="1" customWidth="1"/>
    <col min="22" max="22" width="16.6640625" style="6" bestFit="1" customWidth="1"/>
    <col min="23" max="23" width="9.109375" style="11" bestFit="1" customWidth="1"/>
    <col min="24" max="24" width="19.33203125" style="11" bestFit="1" customWidth="1"/>
    <col min="25" max="16384" width="11.44140625" style="6"/>
  </cols>
  <sheetData>
    <row r="2" spans="2:24" x14ac:dyDescent="0.3">
      <c r="B2" s="7" t="s">
        <v>66</v>
      </c>
    </row>
    <row r="3" spans="2:24" x14ac:dyDescent="0.3">
      <c r="B3" s="7"/>
    </row>
    <row r="4" spans="2:24" x14ac:dyDescent="0.3">
      <c r="B4" s="7" t="s">
        <v>100</v>
      </c>
    </row>
    <row r="5" spans="2:24" x14ac:dyDescent="0.3">
      <c r="B5" s="90" t="s">
        <v>43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24" x14ac:dyDescent="0.3">
      <c r="B6" s="91" t="s">
        <v>2</v>
      </c>
      <c r="C6" s="93" t="s">
        <v>5</v>
      </c>
      <c r="D6" s="93"/>
      <c r="E6" s="95" t="s">
        <v>6</v>
      </c>
      <c r="F6" s="101"/>
      <c r="G6" s="93" t="s">
        <v>7</v>
      </c>
      <c r="H6" s="93"/>
      <c r="I6" s="87" t="s">
        <v>8</v>
      </c>
      <c r="J6" s="88"/>
      <c r="K6" s="88"/>
      <c r="L6" s="88"/>
      <c r="M6" s="88"/>
      <c r="N6" s="89"/>
      <c r="O6" s="88" t="s">
        <v>9</v>
      </c>
      <c r="P6" s="89"/>
      <c r="Q6" s="87" t="s">
        <v>10</v>
      </c>
      <c r="R6" s="88"/>
      <c r="S6" s="88"/>
      <c r="T6" s="88"/>
      <c r="U6" s="88"/>
      <c r="V6" s="88"/>
      <c r="W6" s="88"/>
      <c r="X6" s="89"/>
    </row>
    <row r="7" spans="2:24" x14ac:dyDescent="0.3">
      <c r="B7" s="91"/>
      <c r="C7" s="94"/>
      <c r="D7" s="94"/>
      <c r="E7" s="95"/>
      <c r="F7" s="101"/>
      <c r="G7" s="94"/>
      <c r="H7" s="94"/>
      <c r="I7" s="102" t="s">
        <v>11</v>
      </c>
      <c r="J7" s="103"/>
      <c r="K7" s="103" t="s">
        <v>12</v>
      </c>
      <c r="L7" s="103"/>
      <c r="M7" s="104" t="s">
        <v>4</v>
      </c>
      <c r="N7" s="105"/>
      <c r="O7" s="103" t="s">
        <v>13</v>
      </c>
      <c r="P7" s="108"/>
      <c r="Q7" s="102" t="s">
        <v>14</v>
      </c>
      <c r="R7" s="103"/>
      <c r="S7" s="103" t="s">
        <v>15</v>
      </c>
      <c r="T7" s="103"/>
      <c r="U7" s="103" t="s">
        <v>16</v>
      </c>
      <c r="V7" s="103"/>
      <c r="W7" s="104" t="s">
        <v>4</v>
      </c>
      <c r="X7" s="105"/>
    </row>
    <row r="8" spans="2:24" ht="45" customHeight="1" x14ac:dyDescent="0.3">
      <c r="B8" s="91"/>
      <c r="C8" s="94"/>
      <c r="D8" s="94"/>
      <c r="E8" s="97"/>
      <c r="F8" s="98"/>
      <c r="G8" s="94"/>
      <c r="H8" s="94"/>
      <c r="I8" s="102"/>
      <c r="J8" s="103"/>
      <c r="K8" s="103"/>
      <c r="L8" s="103"/>
      <c r="M8" s="106"/>
      <c r="N8" s="107"/>
      <c r="O8" s="103"/>
      <c r="P8" s="108"/>
      <c r="Q8" s="102"/>
      <c r="R8" s="103"/>
      <c r="S8" s="103"/>
      <c r="T8" s="103"/>
      <c r="U8" s="103"/>
      <c r="V8" s="103"/>
      <c r="W8" s="106"/>
      <c r="X8" s="107"/>
    </row>
    <row r="9" spans="2:24" x14ac:dyDescent="0.3">
      <c r="B9" s="92"/>
      <c r="C9" s="14" t="s">
        <v>17</v>
      </c>
      <c r="D9" s="14" t="s">
        <v>18</v>
      </c>
      <c r="E9" s="15" t="s">
        <v>17</v>
      </c>
      <c r="F9" s="16" t="s">
        <v>18</v>
      </c>
      <c r="G9" s="14" t="s">
        <v>17</v>
      </c>
      <c r="H9" s="14" t="s">
        <v>18</v>
      </c>
      <c r="I9" s="15" t="s">
        <v>17</v>
      </c>
      <c r="J9" s="14" t="s">
        <v>18</v>
      </c>
      <c r="K9" s="14" t="s">
        <v>17</v>
      </c>
      <c r="L9" s="14" t="s">
        <v>18</v>
      </c>
      <c r="M9" s="17" t="s">
        <v>17</v>
      </c>
      <c r="N9" s="18" t="s">
        <v>18</v>
      </c>
      <c r="O9" s="14" t="s">
        <v>17</v>
      </c>
      <c r="P9" s="16" t="s">
        <v>18</v>
      </c>
      <c r="Q9" s="15" t="s">
        <v>17</v>
      </c>
      <c r="R9" s="14" t="s">
        <v>18</v>
      </c>
      <c r="S9" s="14" t="s">
        <v>17</v>
      </c>
      <c r="T9" s="14" t="s">
        <v>18</v>
      </c>
      <c r="U9" s="14" t="s">
        <v>17</v>
      </c>
      <c r="V9" s="14" t="s">
        <v>18</v>
      </c>
      <c r="W9" s="17" t="s">
        <v>17</v>
      </c>
      <c r="X9" s="18" t="s">
        <v>18</v>
      </c>
    </row>
    <row r="10" spans="2:24" x14ac:dyDescent="0.3">
      <c r="B10" s="1" t="s">
        <v>19</v>
      </c>
      <c r="C10" s="2">
        <v>2222</v>
      </c>
      <c r="D10" s="2">
        <v>230784.53369310941</v>
      </c>
      <c r="E10" s="3">
        <v>0</v>
      </c>
      <c r="F10" s="4">
        <v>0</v>
      </c>
      <c r="G10" s="2">
        <v>0</v>
      </c>
      <c r="H10" s="2">
        <v>0</v>
      </c>
      <c r="I10" s="3">
        <v>0</v>
      </c>
      <c r="J10" s="24">
        <v>0</v>
      </c>
      <c r="K10" s="24">
        <v>0</v>
      </c>
      <c r="L10" s="24">
        <v>0</v>
      </c>
      <c r="M10" s="25">
        <v>0</v>
      </c>
      <c r="N10" s="158">
        <f>+J10+L10</f>
        <v>0</v>
      </c>
      <c r="O10" s="24">
        <v>2222</v>
      </c>
      <c r="P10" s="4">
        <v>230784.53369310941</v>
      </c>
      <c r="Q10" s="3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5">
        <v>0</v>
      </c>
      <c r="X10" s="5">
        <v>0</v>
      </c>
    </row>
    <row r="11" spans="2:24" x14ac:dyDescent="0.3">
      <c r="B11" s="1" t="s">
        <v>20</v>
      </c>
      <c r="C11" s="2">
        <v>0</v>
      </c>
      <c r="D11" s="2">
        <v>0</v>
      </c>
      <c r="E11" s="3">
        <v>0</v>
      </c>
      <c r="F11" s="4">
        <v>0</v>
      </c>
      <c r="G11" s="2">
        <v>0</v>
      </c>
      <c r="H11" s="2">
        <v>0</v>
      </c>
      <c r="I11" s="3">
        <v>0</v>
      </c>
      <c r="J11" s="24">
        <v>0</v>
      </c>
      <c r="K11" s="24">
        <v>0</v>
      </c>
      <c r="L11" s="24">
        <v>0</v>
      </c>
      <c r="M11" s="25">
        <v>0</v>
      </c>
      <c r="N11" s="5">
        <f t="shared" ref="N11:N25" si="0">+J11+L11</f>
        <v>0</v>
      </c>
      <c r="O11" s="24">
        <v>0</v>
      </c>
      <c r="P11" s="4">
        <v>0</v>
      </c>
      <c r="Q11" s="3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5">
        <v>0</v>
      </c>
    </row>
    <row r="12" spans="2:24" x14ac:dyDescent="0.3">
      <c r="B12" s="6" t="s">
        <v>57</v>
      </c>
      <c r="C12" s="2">
        <v>0</v>
      </c>
      <c r="D12" s="2">
        <v>0</v>
      </c>
      <c r="E12" s="3">
        <v>0</v>
      </c>
      <c r="F12" s="4">
        <v>0</v>
      </c>
      <c r="G12" s="2">
        <v>0</v>
      </c>
      <c r="H12" s="2">
        <v>0</v>
      </c>
      <c r="I12" s="3">
        <v>0</v>
      </c>
      <c r="J12" s="24">
        <v>0</v>
      </c>
      <c r="K12" s="24">
        <v>0</v>
      </c>
      <c r="L12" s="24">
        <v>0</v>
      </c>
      <c r="M12" s="25">
        <v>0</v>
      </c>
      <c r="N12" s="5">
        <f t="shared" si="0"/>
        <v>0</v>
      </c>
      <c r="O12" s="24">
        <v>0</v>
      </c>
      <c r="P12" s="4">
        <v>0</v>
      </c>
      <c r="Q12" s="3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5">
        <v>0</v>
      </c>
      <c r="X12" s="5">
        <v>0</v>
      </c>
    </row>
    <row r="13" spans="2:24" x14ac:dyDescent="0.3">
      <c r="B13" s="1" t="s">
        <v>21</v>
      </c>
      <c r="C13" s="2">
        <v>0</v>
      </c>
      <c r="D13" s="2">
        <v>0</v>
      </c>
      <c r="E13" s="3">
        <v>0</v>
      </c>
      <c r="F13" s="4">
        <v>0</v>
      </c>
      <c r="G13" s="2">
        <v>0</v>
      </c>
      <c r="H13" s="2">
        <v>0</v>
      </c>
      <c r="I13" s="3">
        <v>0</v>
      </c>
      <c r="J13" s="24">
        <v>0</v>
      </c>
      <c r="K13" s="24">
        <v>0</v>
      </c>
      <c r="L13" s="24">
        <v>0</v>
      </c>
      <c r="M13" s="25">
        <v>0</v>
      </c>
      <c r="N13" s="5">
        <f t="shared" si="0"/>
        <v>0</v>
      </c>
      <c r="O13" s="24">
        <v>0</v>
      </c>
      <c r="P13" s="4">
        <v>0</v>
      </c>
      <c r="Q13" s="3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  <c r="X13" s="5">
        <v>0</v>
      </c>
    </row>
    <row r="14" spans="2:24" x14ac:dyDescent="0.3">
      <c r="B14" s="6" t="s">
        <v>22</v>
      </c>
      <c r="C14" s="2">
        <v>4372</v>
      </c>
      <c r="D14" s="2">
        <v>394844.46261837322</v>
      </c>
      <c r="E14" s="3">
        <v>0</v>
      </c>
      <c r="F14" s="4">
        <v>0</v>
      </c>
      <c r="G14" s="2">
        <v>1249</v>
      </c>
      <c r="H14" s="2">
        <v>108972.63470267679</v>
      </c>
      <c r="I14" s="3">
        <v>0</v>
      </c>
      <c r="J14" s="24">
        <v>0</v>
      </c>
      <c r="K14" s="24">
        <v>25</v>
      </c>
      <c r="L14" s="24">
        <v>2239.3583293711913</v>
      </c>
      <c r="M14" s="25">
        <v>25</v>
      </c>
      <c r="N14" s="5">
        <f t="shared" si="0"/>
        <v>2239.3583293711913</v>
      </c>
      <c r="O14" s="24">
        <v>3050</v>
      </c>
      <c r="P14" s="4">
        <v>280207.3474710696</v>
      </c>
      <c r="Q14" s="3">
        <v>0</v>
      </c>
      <c r="R14" s="24">
        <v>0</v>
      </c>
      <c r="S14" s="24">
        <v>48</v>
      </c>
      <c r="T14" s="24">
        <v>3425.12211525567</v>
      </c>
      <c r="U14" s="24">
        <v>0</v>
      </c>
      <c r="V14" s="24">
        <v>0</v>
      </c>
      <c r="W14" s="25">
        <v>48</v>
      </c>
      <c r="X14" s="5">
        <v>3425.12211525567</v>
      </c>
    </row>
    <row r="15" spans="2:24" x14ac:dyDescent="0.3">
      <c r="B15" s="6" t="s">
        <v>23</v>
      </c>
      <c r="C15" s="2">
        <v>12</v>
      </c>
      <c r="D15" s="2">
        <v>1648.4286550254187</v>
      </c>
      <c r="E15" s="3">
        <v>0</v>
      </c>
      <c r="F15" s="4">
        <v>0</v>
      </c>
      <c r="G15" s="2">
        <v>10</v>
      </c>
      <c r="H15" s="2">
        <v>1368.6514290126343</v>
      </c>
      <c r="I15" s="3">
        <v>2</v>
      </c>
      <c r="J15" s="24">
        <v>279.77722601278452</v>
      </c>
      <c r="K15" s="24">
        <v>0</v>
      </c>
      <c r="L15" s="24">
        <v>0</v>
      </c>
      <c r="M15" s="25">
        <v>2</v>
      </c>
      <c r="N15" s="5">
        <f t="shared" si="0"/>
        <v>279.77722601278452</v>
      </c>
      <c r="O15" s="24">
        <v>0</v>
      </c>
      <c r="P15" s="4">
        <v>0</v>
      </c>
      <c r="Q15" s="3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  <c r="X15" s="5">
        <v>0</v>
      </c>
    </row>
    <row r="16" spans="2:24" x14ac:dyDescent="0.3">
      <c r="B16" s="6" t="s">
        <v>24</v>
      </c>
      <c r="C16" s="2">
        <v>767</v>
      </c>
      <c r="D16" s="2">
        <v>98243.289316303577</v>
      </c>
      <c r="E16" s="3">
        <v>0</v>
      </c>
      <c r="F16" s="4">
        <v>0</v>
      </c>
      <c r="G16" s="2">
        <v>0</v>
      </c>
      <c r="H16" s="2">
        <v>0</v>
      </c>
      <c r="I16" s="3">
        <v>537</v>
      </c>
      <c r="J16" s="24">
        <v>51056.732356953122</v>
      </c>
      <c r="K16" s="24">
        <v>0</v>
      </c>
      <c r="L16" s="24">
        <v>0</v>
      </c>
      <c r="M16" s="25">
        <v>537</v>
      </c>
      <c r="N16" s="5">
        <f t="shared" si="0"/>
        <v>51056.732356953122</v>
      </c>
      <c r="O16" s="24">
        <v>91</v>
      </c>
      <c r="P16" s="4">
        <v>9553.0082480287492</v>
      </c>
      <c r="Q16" s="3">
        <v>0</v>
      </c>
      <c r="R16" s="24">
        <v>0</v>
      </c>
      <c r="S16" s="24">
        <v>0</v>
      </c>
      <c r="T16" s="24">
        <v>0</v>
      </c>
      <c r="U16" s="24">
        <v>139</v>
      </c>
      <c r="V16" s="24">
        <v>37633.548711321702</v>
      </c>
      <c r="W16" s="25">
        <v>139</v>
      </c>
      <c r="X16" s="5">
        <v>37633.548711321702</v>
      </c>
    </row>
    <row r="17" spans="1:30" x14ac:dyDescent="0.3">
      <c r="B17" s="6" t="s">
        <v>25</v>
      </c>
      <c r="C17" s="2">
        <v>3306</v>
      </c>
      <c r="D17" s="2">
        <v>285710.42602172471</v>
      </c>
      <c r="E17" s="3">
        <v>40</v>
      </c>
      <c r="F17" s="4">
        <v>3488.2853677071184</v>
      </c>
      <c r="G17" s="2">
        <v>0</v>
      </c>
      <c r="H17" s="2">
        <v>0</v>
      </c>
      <c r="I17" s="3">
        <v>144</v>
      </c>
      <c r="J17" s="24">
        <v>13194.160039391145</v>
      </c>
      <c r="K17" s="24">
        <v>0</v>
      </c>
      <c r="L17" s="24">
        <v>0</v>
      </c>
      <c r="M17" s="25">
        <v>144</v>
      </c>
      <c r="N17" s="5">
        <f t="shared" si="0"/>
        <v>13194.160039391145</v>
      </c>
      <c r="O17" s="24">
        <v>3099</v>
      </c>
      <c r="P17" s="4">
        <v>266975.51558645803</v>
      </c>
      <c r="Q17" s="3">
        <v>0</v>
      </c>
      <c r="R17" s="24">
        <v>0</v>
      </c>
      <c r="S17" s="24">
        <v>23</v>
      </c>
      <c r="T17" s="24">
        <v>2052.4650281684608</v>
      </c>
      <c r="U17" s="24">
        <v>0</v>
      </c>
      <c r="V17" s="24">
        <v>0</v>
      </c>
      <c r="W17" s="25">
        <v>23</v>
      </c>
      <c r="X17" s="5">
        <v>2052.4650281684608</v>
      </c>
    </row>
    <row r="18" spans="1:30" x14ac:dyDescent="0.3">
      <c r="B18" s="6" t="s">
        <v>26</v>
      </c>
      <c r="C18" s="2">
        <v>0</v>
      </c>
      <c r="D18" s="2">
        <v>0</v>
      </c>
      <c r="E18" s="3">
        <v>0</v>
      </c>
      <c r="F18" s="4">
        <v>0</v>
      </c>
      <c r="G18" s="2">
        <v>0</v>
      </c>
      <c r="H18" s="2">
        <v>0</v>
      </c>
      <c r="I18" s="3">
        <v>0</v>
      </c>
      <c r="J18" s="24">
        <v>0</v>
      </c>
      <c r="K18" s="24">
        <v>0</v>
      </c>
      <c r="L18" s="24">
        <v>0</v>
      </c>
      <c r="M18" s="25">
        <v>0</v>
      </c>
      <c r="N18" s="5">
        <f t="shared" si="0"/>
        <v>0</v>
      </c>
      <c r="O18" s="24">
        <v>0</v>
      </c>
      <c r="P18" s="4">
        <v>0</v>
      </c>
      <c r="Q18" s="3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5">
        <v>0</v>
      </c>
    </row>
    <row r="19" spans="1:30" x14ac:dyDescent="0.3">
      <c r="B19" s="6" t="s">
        <v>58</v>
      </c>
      <c r="C19" s="2">
        <v>192</v>
      </c>
      <c r="D19" s="2">
        <v>12344.445178174488</v>
      </c>
      <c r="E19" s="3">
        <v>0</v>
      </c>
      <c r="F19" s="4">
        <v>0</v>
      </c>
      <c r="G19" s="2">
        <v>0</v>
      </c>
      <c r="H19" s="2">
        <v>0</v>
      </c>
      <c r="I19" s="3">
        <v>37</v>
      </c>
      <c r="J19" s="24">
        <v>2364.7332089830229</v>
      </c>
      <c r="K19" s="24">
        <v>2</v>
      </c>
      <c r="L19" s="24">
        <v>125.98457541412853</v>
      </c>
      <c r="M19" s="25">
        <v>0</v>
      </c>
      <c r="N19" s="5">
        <f t="shared" si="0"/>
        <v>2490.7177843971513</v>
      </c>
      <c r="O19" s="24">
        <v>135</v>
      </c>
      <c r="P19" s="4">
        <v>8670.2838654795141</v>
      </c>
      <c r="Q19" s="3">
        <v>18</v>
      </c>
      <c r="R19" s="24">
        <v>1183.4435282978231</v>
      </c>
      <c r="S19" s="24">
        <v>0</v>
      </c>
      <c r="T19" s="24">
        <v>0</v>
      </c>
      <c r="U19" s="24">
        <v>0</v>
      </c>
      <c r="V19" s="24">
        <v>0</v>
      </c>
      <c r="W19" s="25">
        <v>18</v>
      </c>
      <c r="X19" s="5">
        <v>1183.4435282978231</v>
      </c>
    </row>
    <row r="20" spans="1:30" x14ac:dyDescent="0.3">
      <c r="B20" s="6" t="s">
        <v>27</v>
      </c>
      <c r="C20" s="2">
        <v>0</v>
      </c>
      <c r="D20" s="2">
        <v>0</v>
      </c>
      <c r="E20" s="3">
        <v>0</v>
      </c>
      <c r="F20" s="4">
        <v>0</v>
      </c>
      <c r="G20" s="2">
        <v>0</v>
      </c>
      <c r="H20" s="2">
        <v>0</v>
      </c>
      <c r="I20" s="3">
        <v>0</v>
      </c>
      <c r="J20" s="24">
        <v>0</v>
      </c>
      <c r="K20" s="24">
        <v>0</v>
      </c>
      <c r="L20" s="24">
        <v>0</v>
      </c>
      <c r="M20" s="25">
        <v>0</v>
      </c>
      <c r="N20" s="5">
        <f t="shared" si="0"/>
        <v>0</v>
      </c>
      <c r="O20" s="24">
        <v>0</v>
      </c>
      <c r="P20" s="4">
        <v>0</v>
      </c>
      <c r="Q20" s="3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  <c r="X20" s="5">
        <v>0</v>
      </c>
    </row>
    <row r="21" spans="1:30" x14ac:dyDescent="0.3">
      <c r="B21" s="6" t="s">
        <v>0</v>
      </c>
      <c r="C21" s="2">
        <v>429</v>
      </c>
      <c r="D21" s="2">
        <v>20679.430758685896</v>
      </c>
      <c r="E21" s="3">
        <v>0</v>
      </c>
      <c r="F21" s="4">
        <v>0</v>
      </c>
      <c r="G21" s="2">
        <v>297</v>
      </c>
      <c r="H21" s="2">
        <v>14579.262892539929</v>
      </c>
      <c r="I21" s="3">
        <v>119</v>
      </c>
      <c r="J21" s="24">
        <v>5507.299518989159</v>
      </c>
      <c r="K21" s="24">
        <v>0</v>
      </c>
      <c r="L21" s="24">
        <v>0</v>
      </c>
      <c r="M21" s="25">
        <v>119</v>
      </c>
      <c r="N21" s="5">
        <f t="shared" si="0"/>
        <v>5507.299518989159</v>
      </c>
      <c r="O21" s="24">
        <v>13</v>
      </c>
      <c r="P21" s="4">
        <v>592.86834715680743</v>
      </c>
      <c r="Q21" s="3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  <c r="X21" s="5">
        <v>0</v>
      </c>
    </row>
    <row r="22" spans="1:30" x14ac:dyDescent="0.3">
      <c r="B22" s="6" t="s">
        <v>60</v>
      </c>
      <c r="C22" s="24">
        <f>+E22+G22+M22+O22+W22</f>
        <v>1</v>
      </c>
      <c r="D22" s="2">
        <f>+F22+H22+N22+P22+X22</f>
        <v>72.629690736172805</v>
      </c>
      <c r="E22" s="3">
        <v>0</v>
      </c>
      <c r="F22" s="4">
        <v>0</v>
      </c>
      <c r="G22" s="2">
        <v>0</v>
      </c>
      <c r="H22" s="2">
        <v>0</v>
      </c>
      <c r="I22" s="3">
        <v>0</v>
      </c>
      <c r="J22" s="24">
        <v>0</v>
      </c>
      <c r="K22" s="24">
        <v>0</v>
      </c>
      <c r="L22" s="24">
        <v>0</v>
      </c>
      <c r="M22" s="25">
        <f t="shared" ref="M22:M24" si="1">+K22+I22</f>
        <v>0</v>
      </c>
      <c r="N22" s="5">
        <f t="shared" si="0"/>
        <v>0</v>
      </c>
      <c r="O22" s="24">
        <v>1</v>
      </c>
      <c r="P22" s="4">
        <v>72.629690736172805</v>
      </c>
      <c r="Q22" s="3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  <c r="X22" s="5">
        <v>0</v>
      </c>
    </row>
    <row r="23" spans="1:30" x14ac:dyDescent="0.3">
      <c r="B23" s="6" t="s">
        <v>61</v>
      </c>
      <c r="C23" s="24">
        <f t="shared" ref="C23:D25" si="2">+E23+G23+M23+O23+W23</f>
        <v>2</v>
      </c>
      <c r="D23" s="2">
        <f t="shared" si="2"/>
        <v>89.996268136113471</v>
      </c>
      <c r="E23" s="3">
        <v>0</v>
      </c>
      <c r="F23" s="4">
        <v>0</v>
      </c>
      <c r="G23" s="2">
        <v>0</v>
      </c>
      <c r="H23" s="2">
        <v>0</v>
      </c>
      <c r="I23" s="3">
        <v>0</v>
      </c>
      <c r="J23" s="2">
        <v>0</v>
      </c>
      <c r="K23" s="2">
        <v>0</v>
      </c>
      <c r="L23" s="2">
        <v>0</v>
      </c>
      <c r="M23" s="42">
        <f t="shared" si="1"/>
        <v>0</v>
      </c>
      <c r="N23" s="5">
        <f t="shared" si="0"/>
        <v>0</v>
      </c>
      <c r="O23" s="2">
        <v>2</v>
      </c>
      <c r="P23" s="4">
        <v>89.996268136113471</v>
      </c>
      <c r="Q23" s="3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42">
        <v>0</v>
      </c>
      <c r="X23" s="5">
        <v>0</v>
      </c>
    </row>
    <row r="24" spans="1:30" x14ac:dyDescent="0.3">
      <c r="B24" s="6" t="s">
        <v>62</v>
      </c>
      <c r="C24" s="24">
        <f t="shared" si="2"/>
        <v>2</v>
      </c>
      <c r="D24" s="2">
        <f t="shared" si="2"/>
        <v>162.75955418110988</v>
      </c>
      <c r="E24" s="3">
        <v>0</v>
      </c>
      <c r="F24" s="4">
        <v>0</v>
      </c>
      <c r="G24" s="2">
        <v>0</v>
      </c>
      <c r="H24" s="2">
        <v>0</v>
      </c>
      <c r="I24" s="3">
        <v>1</v>
      </c>
      <c r="J24" s="24">
        <v>115.30209810670557</v>
      </c>
      <c r="K24" s="24">
        <v>0</v>
      </c>
      <c r="L24" s="24">
        <v>0</v>
      </c>
      <c r="M24" s="25">
        <f t="shared" si="1"/>
        <v>1</v>
      </c>
      <c r="N24" s="5">
        <f t="shared" si="0"/>
        <v>115.30209810670557</v>
      </c>
      <c r="O24" s="24">
        <v>1</v>
      </c>
      <c r="P24" s="4">
        <v>47.457456074404291</v>
      </c>
      <c r="Q24" s="3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  <c r="X24" s="5">
        <v>0</v>
      </c>
    </row>
    <row r="25" spans="1:30" x14ac:dyDescent="0.3">
      <c r="B25" s="13" t="s">
        <v>63</v>
      </c>
      <c r="C25" s="68">
        <f t="shared" si="2"/>
        <v>15</v>
      </c>
      <c r="D25" s="68">
        <f t="shared" si="2"/>
        <v>1647.2349966376555</v>
      </c>
      <c r="E25" s="69">
        <v>0</v>
      </c>
      <c r="F25" s="70">
        <v>0</v>
      </c>
      <c r="G25" s="68">
        <v>0</v>
      </c>
      <c r="H25" s="68">
        <v>0</v>
      </c>
      <c r="I25" s="69">
        <v>3</v>
      </c>
      <c r="J25" s="68">
        <v>285.61424041330901</v>
      </c>
      <c r="K25" s="68">
        <v>4</v>
      </c>
      <c r="L25" s="68">
        <v>404.64548947396685</v>
      </c>
      <c r="M25" s="71">
        <f>+K25+I25</f>
        <v>7</v>
      </c>
      <c r="N25" s="72">
        <f t="shared" si="0"/>
        <v>690.25972988727585</v>
      </c>
      <c r="O25" s="68">
        <v>8</v>
      </c>
      <c r="P25" s="70">
        <v>956.97526675037966</v>
      </c>
      <c r="Q25" s="69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71">
        <v>0</v>
      </c>
      <c r="X25" s="72">
        <v>0</v>
      </c>
    </row>
    <row r="26" spans="1:30" x14ac:dyDescent="0.3">
      <c r="B26" s="62" t="s">
        <v>4</v>
      </c>
      <c r="C26" s="63">
        <f>SUM(C10:C25)</f>
        <v>11320</v>
      </c>
      <c r="D26" s="63">
        <f t="shared" ref="D26:X26" si="3">SUM(D10:D25)</f>
        <v>1046227.6367510878</v>
      </c>
      <c r="E26" s="64">
        <f t="shared" si="3"/>
        <v>40</v>
      </c>
      <c r="F26" s="65">
        <f t="shared" si="3"/>
        <v>3488.2853677071184</v>
      </c>
      <c r="G26" s="63">
        <f t="shared" si="3"/>
        <v>1556</v>
      </c>
      <c r="H26" s="63">
        <f t="shared" si="3"/>
        <v>124920.54902422936</v>
      </c>
      <c r="I26" s="64">
        <f t="shared" si="3"/>
        <v>843</v>
      </c>
      <c r="J26" s="63">
        <f t="shared" si="3"/>
        <v>72803.618688849252</v>
      </c>
      <c r="K26" s="63">
        <f t="shared" si="3"/>
        <v>31</v>
      </c>
      <c r="L26" s="63">
        <f t="shared" si="3"/>
        <v>2769.9883942592865</v>
      </c>
      <c r="M26" s="66">
        <f t="shared" si="3"/>
        <v>835</v>
      </c>
      <c r="N26" s="67">
        <f>SUM(N10:N25)</f>
        <v>75573.607083108538</v>
      </c>
      <c r="O26" s="63">
        <f t="shared" si="3"/>
        <v>8622</v>
      </c>
      <c r="P26" s="65">
        <f t="shared" si="3"/>
        <v>797950.61589299922</v>
      </c>
      <c r="Q26" s="64">
        <f t="shared" si="3"/>
        <v>18</v>
      </c>
      <c r="R26" s="63">
        <f t="shared" si="3"/>
        <v>1183.4435282978231</v>
      </c>
      <c r="S26" s="63">
        <f t="shared" si="3"/>
        <v>71</v>
      </c>
      <c r="T26" s="63">
        <f t="shared" si="3"/>
        <v>5477.5871434241308</v>
      </c>
      <c r="U26" s="63">
        <f t="shared" si="3"/>
        <v>139</v>
      </c>
      <c r="V26" s="63">
        <f t="shared" si="3"/>
        <v>37633.548711321702</v>
      </c>
      <c r="W26" s="66">
        <f t="shared" si="3"/>
        <v>228</v>
      </c>
      <c r="X26" s="67">
        <f t="shared" si="3"/>
        <v>44294.579383043652</v>
      </c>
    </row>
    <row r="27" spans="1:30" s="20" customFormat="1" x14ac:dyDescent="0.3">
      <c r="B27" s="20" t="s">
        <v>46</v>
      </c>
      <c r="D27" s="21">
        <f>+(D26* [1]especial_3!$A$1/[1]especial_3!$A$2)/1000000</f>
        <v>44.486526523663386</v>
      </c>
      <c r="E27" s="23"/>
      <c r="F27" s="21">
        <f>+(F26* [1]especial_3!$A$1/[1]especial_3!$A$2)/1000000</f>
        <v>0.14832498596051663</v>
      </c>
      <c r="H27" s="21">
        <f>+(H26* [1]especial_3!$A$1/[1]especial_3!$A$2)/1000000</f>
        <v>5.3117324780048092</v>
      </c>
      <c r="I27" s="23"/>
      <c r="J27" s="21">
        <f>+(J26* [1]especial_3!$A$1/[1]especial_3!$A$2)/1000000</f>
        <v>3.0956744020620039</v>
      </c>
      <c r="K27" s="26"/>
      <c r="L27" s="21">
        <f>+(L26* [1]especial_3!$A$1/[1]especial_3!$A$2)/1000000</f>
        <v>0.1177823619285379</v>
      </c>
      <c r="M27" s="26"/>
      <c r="N27" s="21">
        <f>+(N26* [1]especial_3!$A$1/[1]especial_3!$A$2)/1000000</f>
        <v>3.2134567639905418</v>
      </c>
      <c r="P27" s="21">
        <f>+(P26* [1]especial_3!$A$1/[1]especial_3!$A$2)/1000000</f>
        <v>33.929567516235402</v>
      </c>
      <c r="Q27" s="23"/>
      <c r="R27" s="21">
        <f>+(R26* [1]especial_3!$A$1/[1]especial_3!$A$2)/1000000</f>
        <v>5.0321067864702577E-2</v>
      </c>
      <c r="S27" s="26"/>
      <c r="T27" s="21">
        <f>+(T26* [1]especial_3!$A$1/[1]especial_3!$A$2)/1000000</f>
        <v>0.23291186084352097</v>
      </c>
      <c r="U27" s="26"/>
      <c r="V27" s="21">
        <f>+(V26* [1]especial_3!$A$1/[1]especial_3!$A$2)/1000000</f>
        <v>1.6002118507638918</v>
      </c>
      <c r="W27" s="26"/>
      <c r="X27" s="28">
        <f>+(X26* [1]especial_3!$A$1/[1]especial_3!$A$2)/1000000</f>
        <v>1.883444779472115</v>
      </c>
    </row>
    <row r="28" spans="1:30" s="20" customFormat="1" x14ac:dyDescent="0.3">
      <c r="D28" s="21"/>
      <c r="E28" s="26"/>
      <c r="F28" s="21"/>
      <c r="H28" s="21"/>
      <c r="I28" s="26"/>
      <c r="J28" s="21"/>
      <c r="K28" s="26"/>
      <c r="L28" s="21"/>
      <c r="M28" s="26"/>
      <c r="N28" s="21"/>
      <c r="P28" s="21"/>
      <c r="Q28" s="26"/>
      <c r="R28" s="21"/>
      <c r="S28" s="26"/>
      <c r="T28" s="21"/>
      <c r="U28" s="26"/>
      <c r="V28" s="21"/>
      <c r="W28" s="26"/>
      <c r="X28" s="60"/>
    </row>
    <row r="29" spans="1:30" x14ac:dyDescent="0.3">
      <c r="B29" s="7" t="s">
        <v>102</v>
      </c>
    </row>
    <row r="30" spans="1:30" x14ac:dyDescent="0.3">
      <c r="B30" s="90" t="s">
        <v>104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30" x14ac:dyDescent="0.3">
      <c r="A31" s="113" t="s">
        <v>2</v>
      </c>
      <c r="B31" s="91" t="s">
        <v>71</v>
      </c>
      <c r="C31" s="114" t="s">
        <v>5</v>
      </c>
      <c r="D31" s="114"/>
      <c r="E31" s="114" t="s">
        <v>6</v>
      </c>
      <c r="F31" s="114"/>
      <c r="G31" s="114" t="s">
        <v>7</v>
      </c>
      <c r="H31" s="114"/>
      <c r="I31" s="115" t="s">
        <v>8</v>
      </c>
      <c r="J31" s="115"/>
      <c r="K31" s="115"/>
      <c r="L31" s="115"/>
      <c r="M31" s="115"/>
      <c r="N31" s="115"/>
      <c r="O31" s="116" t="s">
        <v>9</v>
      </c>
      <c r="P31" s="116"/>
      <c r="Q31" s="115" t="s">
        <v>10</v>
      </c>
      <c r="R31" s="115"/>
      <c r="S31" s="115"/>
      <c r="T31" s="115"/>
      <c r="U31" s="115"/>
      <c r="V31" s="115"/>
      <c r="W31" s="115"/>
      <c r="X31" s="115"/>
      <c r="Y31" s="117"/>
      <c r="Z31" s="117"/>
      <c r="AA31" s="117"/>
      <c r="AB31" s="117"/>
      <c r="AC31" s="117"/>
      <c r="AD31" s="117"/>
    </row>
    <row r="32" spans="1:30" ht="15" customHeight="1" x14ac:dyDescent="0.3">
      <c r="A32" s="113"/>
      <c r="B32" s="91"/>
      <c r="C32" s="114"/>
      <c r="D32" s="114"/>
      <c r="E32" s="114"/>
      <c r="F32" s="114"/>
      <c r="G32" s="114"/>
      <c r="H32" s="114"/>
      <c r="I32" s="118" t="s">
        <v>11</v>
      </c>
      <c r="J32" s="118"/>
      <c r="K32" s="118" t="s">
        <v>12</v>
      </c>
      <c r="L32" s="118"/>
      <c r="M32" s="119" t="s">
        <v>4</v>
      </c>
      <c r="N32" s="119"/>
      <c r="O32" s="120" t="s">
        <v>13</v>
      </c>
      <c r="P32" s="120"/>
      <c r="Q32" s="118" t="s">
        <v>14</v>
      </c>
      <c r="R32" s="118"/>
      <c r="S32" s="118" t="s">
        <v>15</v>
      </c>
      <c r="T32" s="118"/>
      <c r="U32" s="118" t="s">
        <v>16</v>
      </c>
      <c r="V32" s="118"/>
      <c r="W32" s="119" t="s">
        <v>4</v>
      </c>
      <c r="X32" s="119"/>
      <c r="Y32" s="117"/>
      <c r="Z32" s="117"/>
      <c r="AA32" s="117"/>
      <c r="AB32" s="117"/>
      <c r="AC32" s="117"/>
      <c r="AD32" s="117"/>
    </row>
    <row r="33" spans="1:30" x14ac:dyDescent="0.3">
      <c r="A33" s="113"/>
      <c r="B33" s="91"/>
      <c r="C33" s="114"/>
      <c r="D33" s="114"/>
      <c r="E33" s="114"/>
      <c r="F33" s="114"/>
      <c r="G33" s="114"/>
      <c r="H33" s="114"/>
      <c r="I33" s="118"/>
      <c r="J33" s="118"/>
      <c r="K33" s="118"/>
      <c r="L33" s="118"/>
      <c r="M33" s="119"/>
      <c r="N33" s="119"/>
      <c r="O33" s="120"/>
      <c r="P33" s="120"/>
      <c r="Q33" s="118"/>
      <c r="R33" s="118"/>
      <c r="S33" s="118"/>
      <c r="T33" s="118"/>
      <c r="U33" s="118"/>
      <c r="V33" s="118"/>
      <c r="W33" s="119"/>
      <c r="X33" s="119"/>
      <c r="Y33" s="117"/>
      <c r="Z33" s="117"/>
      <c r="AA33" s="117"/>
      <c r="AB33" s="117"/>
      <c r="AC33" s="117"/>
      <c r="AD33" s="117"/>
    </row>
    <row r="34" spans="1:30" x14ac:dyDescent="0.3">
      <c r="A34" s="113"/>
      <c r="B34" s="91"/>
      <c r="C34" s="121" t="s">
        <v>17</v>
      </c>
      <c r="D34" s="121" t="s">
        <v>18</v>
      </c>
      <c r="E34" s="121" t="s">
        <v>17</v>
      </c>
      <c r="F34" s="121" t="s">
        <v>18</v>
      </c>
      <c r="G34" s="121" t="s">
        <v>17</v>
      </c>
      <c r="H34" s="121" t="s">
        <v>18</v>
      </c>
      <c r="I34" s="121" t="s">
        <v>17</v>
      </c>
      <c r="J34" s="121" t="s">
        <v>18</v>
      </c>
      <c r="K34" s="121" t="s">
        <v>17</v>
      </c>
      <c r="L34" s="121" t="s">
        <v>18</v>
      </c>
      <c r="M34" s="122" t="s">
        <v>17</v>
      </c>
      <c r="N34" s="122" t="s">
        <v>18</v>
      </c>
      <c r="O34" s="121" t="s">
        <v>17</v>
      </c>
      <c r="P34" s="121" t="s">
        <v>18</v>
      </c>
      <c r="Q34" s="121" t="s">
        <v>17</v>
      </c>
      <c r="R34" s="121" t="s">
        <v>18</v>
      </c>
      <c r="S34" s="121" t="s">
        <v>17</v>
      </c>
      <c r="T34" s="121" t="s">
        <v>18</v>
      </c>
      <c r="U34" s="121" t="s">
        <v>17</v>
      </c>
      <c r="V34" s="121" t="s">
        <v>18</v>
      </c>
      <c r="W34" s="122" t="s">
        <v>17</v>
      </c>
      <c r="X34" s="122" t="s">
        <v>18</v>
      </c>
      <c r="Y34" s="117"/>
      <c r="Z34" s="117"/>
      <c r="AA34" s="117"/>
      <c r="AB34" s="117"/>
      <c r="AC34" s="117"/>
      <c r="AD34" s="117"/>
    </row>
    <row r="35" spans="1:30" x14ac:dyDescent="0.3">
      <c r="A35" s="123"/>
      <c r="B35" s="124" t="s">
        <v>72</v>
      </c>
      <c r="C35" s="125">
        <v>306</v>
      </c>
      <c r="D35" s="125">
        <v>25817.706407291967</v>
      </c>
      <c r="E35" s="125">
        <v>2</v>
      </c>
      <c r="F35" s="125">
        <v>154.38460142203655</v>
      </c>
      <c r="G35" s="125">
        <v>52</v>
      </c>
      <c r="H35" s="125">
        <v>3426.4270146308031</v>
      </c>
      <c r="I35" s="125">
        <v>10</v>
      </c>
      <c r="J35" s="125">
        <v>1034.0718495550886</v>
      </c>
      <c r="K35" s="125">
        <v>2</v>
      </c>
      <c r="L35" s="125">
        <v>164.57160776281873</v>
      </c>
      <c r="M35" s="125">
        <v>12</v>
      </c>
      <c r="N35" s="131">
        <f t="shared" ref="N35:N51" si="4">+J35+L35</f>
        <v>1198.6434573179074</v>
      </c>
      <c r="O35" s="125">
        <v>237</v>
      </c>
      <c r="P35" s="125">
        <v>20815.81717659776</v>
      </c>
      <c r="Q35" s="125">
        <v>0</v>
      </c>
      <c r="R35" s="125">
        <v>0</v>
      </c>
      <c r="S35" s="125">
        <v>2</v>
      </c>
      <c r="T35" s="125">
        <v>136.75398279956167</v>
      </c>
      <c r="U35" s="125">
        <v>1</v>
      </c>
      <c r="V35" s="125">
        <v>85.68017452389951</v>
      </c>
      <c r="W35" s="125">
        <v>3</v>
      </c>
      <c r="X35" s="125">
        <v>222.43415732346116</v>
      </c>
      <c r="Y35" s="125"/>
      <c r="Z35" s="125"/>
      <c r="AA35" s="125"/>
      <c r="AB35" s="125"/>
      <c r="AC35" s="125"/>
      <c r="AD35" s="125"/>
    </row>
    <row r="36" spans="1:30" x14ac:dyDescent="0.3">
      <c r="B36" s="126" t="s">
        <v>73</v>
      </c>
      <c r="C36" s="125">
        <v>533</v>
      </c>
      <c r="D36" s="125">
        <v>56674.537580749813</v>
      </c>
      <c r="E36" s="125">
        <v>2</v>
      </c>
      <c r="F36" s="125">
        <v>204.71701499653906</v>
      </c>
      <c r="G36" s="125">
        <v>87</v>
      </c>
      <c r="H36" s="125">
        <v>8631.2136210999997</v>
      </c>
      <c r="I36" s="125">
        <v>25</v>
      </c>
      <c r="J36" s="125">
        <v>2633.6819341214273</v>
      </c>
      <c r="K36" s="125">
        <v>2</v>
      </c>
      <c r="L36" s="125">
        <v>96.173180157591673</v>
      </c>
      <c r="M36" s="125">
        <v>27</v>
      </c>
      <c r="N36" s="131">
        <f t="shared" si="4"/>
        <v>2729.8551142790188</v>
      </c>
      <c r="O36" s="125">
        <v>410</v>
      </c>
      <c r="P36" s="125">
        <v>44438.407144318153</v>
      </c>
      <c r="Q36" s="125">
        <v>0</v>
      </c>
      <c r="R36" s="125">
        <v>0</v>
      </c>
      <c r="S36" s="125">
        <v>3</v>
      </c>
      <c r="T36" s="125">
        <v>298.19268744319237</v>
      </c>
      <c r="U36" s="125">
        <v>4</v>
      </c>
      <c r="V36" s="125">
        <v>372.1519986129116</v>
      </c>
      <c r="W36" s="125">
        <v>7</v>
      </c>
      <c r="X36" s="125">
        <v>670.34468605610391</v>
      </c>
      <c r="Y36" s="125"/>
      <c r="Z36" s="125"/>
      <c r="AA36" s="125"/>
      <c r="AB36" s="125"/>
      <c r="AC36" s="125"/>
      <c r="AD36" s="125"/>
    </row>
    <row r="37" spans="1:30" x14ac:dyDescent="0.3">
      <c r="B37" s="126" t="s">
        <v>74</v>
      </c>
      <c r="C37" s="125">
        <v>131</v>
      </c>
      <c r="D37" s="125">
        <v>11221.199357387939</v>
      </c>
      <c r="E37" s="125">
        <v>0</v>
      </c>
      <c r="F37" s="125">
        <v>0</v>
      </c>
      <c r="G37" s="125">
        <v>33</v>
      </c>
      <c r="H37" s="125">
        <v>2410.5654755857536</v>
      </c>
      <c r="I37" s="125">
        <v>2</v>
      </c>
      <c r="J37" s="125">
        <v>161.57087764498394</v>
      </c>
      <c r="K37" s="125">
        <v>0</v>
      </c>
      <c r="L37" s="125">
        <v>0</v>
      </c>
      <c r="M37" s="125">
        <v>2</v>
      </c>
      <c r="N37" s="131">
        <f t="shared" si="4"/>
        <v>161.57087764498394</v>
      </c>
      <c r="O37" s="125">
        <v>93</v>
      </c>
      <c r="P37" s="125">
        <v>8334.0354452567408</v>
      </c>
      <c r="Q37" s="125">
        <v>0</v>
      </c>
      <c r="R37" s="125">
        <v>0</v>
      </c>
      <c r="S37" s="125">
        <v>2</v>
      </c>
      <c r="T37" s="125">
        <v>192.48500142908037</v>
      </c>
      <c r="U37" s="125">
        <v>1</v>
      </c>
      <c r="V37" s="125">
        <v>122.54255747138114</v>
      </c>
      <c r="W37" s="125">
        <v>3</v>
      </c>
      <c r="X37" s="125">
        <v>315.02755890046149</v>
      </c>
      <c r="Y37" s="125"/>
      <c r="Z37" s="125"/>
      <c r="AA37" s="125"/>
      <c r="AB37" s="125"/>
      <c r="AC37" s="125"/>
      <c r="AD37" s="125"/>
    </row>
    <row r="38" spans="1:30" x14ac:dyDescent="0.3">
      <c r="B38" s="126" t="s">
        <v>75</v>
      </c>
      <c r="C38" s="125">
        <v>395</v>
      </c>
      <c r="D38" s="125">
        <v>32323.096749417869</v>
      </c>
      <c r="E38" s="125">
        <v>2</v>
      </c>
      <c r="F38" s="125">
        <v>71.444095866232658</v>
      </c>
      <c r="G38" s="125">
        <v>63</v>
      </c>
      <c r="H38" s="125">
        <v>4390.9769830013938</v>
      </c>
      <c r="I38" s="125">
        <v>20</v>
      </c>
      <c r="J38" s="125">
        <v>1636.1630479100886</v>
      </c>
      <c r="K38" s="125">
        <v>0</v>
      </c>
      <c r="L38" s="125">
        <v>0</v>
      </c>
      <c r="M38" s="125">
        <v>20</v>
      </c>
      <c r="N38" s="131">
        <f t="shared" si="4"/>
        <v>1636.1630479100886</v>
      </c>
      <c r="O38" s="125">
        <v>305</v>
      </c>
      <c r="P38" s="125">
        <v>25873.122689596974</v>
      </c>
      <c r="Q38" s="125">
        <v>0</v>
      </c>
      <c r="R38" s="125">
        <v>0</v>
      </c>
      <c r="S38" s="125">
        <v>2</v>
      </c>
      <c r="T38" s="125">
        <v>123.84938712093813</v>
      </c>
      <c r="U38" s="125">
        <v>3</v>
      </c>
      <c r="V38" s="125">
        <v>227.54054592224449</v>
      </c>
      <c r="W38" s="125">
        <v>5</v>
      </c>
      <c r="X38" s="125">
        <v>351.38993304318262</v>
      </c>
      <c r="Y38" s="125"/>
      <c r="Z38" s="125"/>
      <c r="AA38" s="125"/>
      <c r="AB38" s="125"/>
      <c r="AC38" s="125"/>
      <c r="AD38" s="125"/>
    </row>
    <row r="39" spans="1:30" x14ac:dyDescent="0.3">
      <c r="B39" s="126" t="s">
        <v>76</v>
      </c>
      <c r="C39" s="125">
        <v>880</v>
      </c>
      <c r="D39" s="125">
        <v>79285.574923771099</v>
      </c>
      <c r="E39" s="125">
        <v>0</v>
      </c>
      <c r="F39" s="125">
        <v>0</v>
      </c>
      <c r="G39" s="125">
        <v>112</v>
      </c>
      <c r="H39" s="125">
        <v>8878.3485858877302</v>
      </c>
      <c r="I39" s="125">
        <v>67</v>
      </c>
      <c r="J39" s="125">
        <v>5103.0496304032449</v>
      </c>
      <c r="K39" s="125">
        <v>1</v>
      </c>
      <c r="L39" s="125">
        <v>34.086885376918254</v>
      </c>
      <c r="M39" s="125">
        <v>68</v>
      </c>
      <c r="N39" s="131">
        <f t="shared" si="4"/>
        <v>5137.1365157801629</v>
      </c>
      <c r="O39" s="125">
        <v>686</v>
      </c>
      <c r="P39" s="125">
        <v>63860.855016749367</v>
      </c>
      <c r="Q39" s="125">
        <v>2</v>
      </c>
      <c r="R39" s="125">
        <v>94.395397413025904</v>
      </c>
      <c r="S39" s="125">
        <v>3</v>
      </c>
      <c r="T39" s="125">
        <v>268.15663533526498</v>
      </c>
      <c r="U39" s="125">
        <v>9</v>
      </c>
      <c r="V39" s="125">
        <v>1046.6827726055453</v>
      </c>
      <c r="W39" s="125">
        <v>14</v>
      </c>
      <c r="X39" s="125">
        <v>1409.2348053538362</v>
      </c>
      <c r="Y39" s="125"/>
      <c r="Z39" s="125"/>
      <c r="AA39" s="125"/>
      <c r="AB39" s="125"/>
      <c r="AC39" s="125"/>
      <c r="AD39" s="125"/>
    </row>
    <row r="40" spans="1:30" x14ac:dyDescent="0.3">
      <c r="B40" s="126" t="s">
        <v>77</v>
      </c>
      <c r="C40" s="125">
        <v>298</v>
      </c>
      <c r="D40" s="125">
        <v>26278.658005491463</v>
      </c>
      <c r="E40" s="125">
        <v>1</v>
      </c>
      <c r="F40" s="125">
        <v>55.852998427334313</v>
      </c>
      <c r="G40" s="125">
        <v>47</v>
      </c>
      <c r="H40" s="125">
        <v>3495.226465213746</v>
      </c>
      <c r="I40" s="125">
        <v>14</v>
      </c>
      <c r="J40" s="125">
        <v>783.56801406594366</v>
      </c>
      <c r="K40" s="125">
        <v>2</v>
      </c>
      <c r="L40" s="125">
        <v>149.1929082394949</v>
      </c>
      <c r="M40" s="125">
        <v>16</v>
      </c>
      <c r="N40" s="131">
        <f t="shared" si="4"/>
        <v>932.7609223054385</v>
      </c>
      <c r="O40" s="125">
        <v>226</v>
      </c>
      <c r="P40" s="125">
        <v>19385.961486622859</v>
      </c>
      <c r="Q40" s="125">
        <v>2</v>
      </c>
      <c r="R40" s="125">
        <v>85.106408917461465</v>
      </c>
      <c r="S40" s="125">
        <v>2</v>
      </c>
      <c r="T40" s="125">
        <v>99.894410602557173</v>
      </c>
      <c r="U40" s="125">
        <v>4</v>
      </c>
      <c r="V40" s="125">
        <v>2223.8553134020649</v>
      </c>
      <c r="W40" s="125">
        <v>8</v>
      </c>
      <c r="X40" s="125">
        <v>2408.8561329220834</v>
      </c>
      <c r="Y40" s="125"/>
      <c r="Z40" s="125"/>
      <c r="AA40" s="125"/>
      <c r="AB40" s="125"/>
      <c r="AC40" s="125"/>
      <c r="AD40" s="125"/>
    </row>
    <row r="41" spans="1:30" x14ac:dyDescent="0.3">
      <c r="B41" s="126" t="s">
        <v>78</v>
      </c>
      <c r="C41" s="125">
        <v>202</v>
      </c>
      <c r="D41" s="125">
        <v>15923.932829159199</v>
      </c>
      <c r="E41" s="125">
        <v>1</v>
      </c>
      <c r="F41" s="125">
        <v>41.369201218578858</v>
      </c>
      <c r="G41" s="125">
        <v>26</v>
      </c>
      <c r="H41" s="125">
        <v>1676.8628841415427</v>
      </c>
      <c r="I41" s="125">
        <v>9</v>
      </c>
      <c r="J41" s="125">
        <v>908.51088471588389</v>
      </c>
      <c r="K41" s="125">
        <v>0</v>
      </c>
      <c r="L41" s="125">
        <v>0</v>
      </c>
      <c r="M41" s="125">
        <v>9</v>
      </c>
      <c r="N41" s="131">
        <f t="shared" si="4"/>
        <v>908.51088471588389</v>
      </c>
      <c r="O41" s="125">
        <v>164</v>
      </c>
      <c r="P41" s="125">
        <v>13194.572914931114</v>
      </c>
      <c r="Q41" s="125">
        <v>0</v>
      </c>
      <c r="R41" s="125">
        <v>0</v>
      </c>
      <c r="S41" s="125">
        <v>0</v>
      </c>
      <c r="T41" s="125">
        <v>0</v>
      </c>
      <c r="U41" s="125">
        <v>2</v>
      </c>
      <c r="V41" s="125">
        <v>102.61694415208125</v>
      </c>
      <c r="W41" s="125">
        <v>2</v>
      </c>
      <c r="X41" s="125">
        <v>102.61694415208125</v>
      </c>
      <c r="Y41" s="125"/>
      <c r="Z41" s="125"/>
      <c r="AA41" s="125"/>
      <c r="AB41" s="125"/>
      <c r="AC41" s="125"/>
      <c r="AD41" s="125"/>
    </row>
    <row r="42" spans="1:30" x14ac:dyDescent="0.3">
      <c r="B42" s="126" t="s">
        <v>79</v>
      </c>
      <c r="C42" s="125">
        <v>655</v>
      </c>
      <c r="D42" s="125">
        <v>52259.564882280356</v>
      </c>
      <c r="E42" s="125">
        <v>0</v>
      </c>
      <c r="F42" s="125">
        <v>0</v>
      </c>
      <c r="G42" s="125">
        <v>81</v>
      </c>
      <c r="H42" s="125">
        <v>5260.0375285985392</v>
      </c>
      <c r="I42" s="125">
        <v>38</v>
      </c>
      <c r="J42" s="125">
        <v>2772.6888858185107</v>
      </c>
      <c r="K42" s="125">
        <v>1</v>
      </c>
      <c r="L42" s="125">
        <v>46.059801933525414</v>
      </c>
      <c r="M42" s="125">
        <v>39</v>
      </c>
      <c r="N42" s="131">
        <f t="shared" si="4"/>
        <v>2818.7486877520359</v>
      </c>
      <c r="O42" s="125">
        <v>526</v>
      </c>
      <c r="P42" s="125">
        <v>43416.817295800669</v>
      </c>
      <c r="Q42" s="125">
        <v>0</v>
      </c>
      <c r="R42" s="125">
        <v>0</v>
      </c>
      <c r="S42" s="125">
        <v>4</v>
      </c>
      <c r="T42" s="125">
        <v>425.05299788550292</v>
      </c>
      <c r="U42" s="125">
        <v>5</v>
      </c>
      <c r="V42" s="125">
        <v>338.908372243602</v>
      </c>
      <c r="W42" s="125">
        <v>9</v>
      </c>
      <c r="X42" s="125">
        <v>763.96137012910492</v>
      </c>
      <c r="Y42" s="125"/>
      <c r="Z42" s="125"/>
      <c r="AA42" s="125"/>
      <c r="AB42" s="125"/>
      <c r="AC42" s="125"/>
      <c r="AD42" s="125"/>
    </row>
    <row r="43" spans="1:30" x14ac:dyDescent="0.3">
      <c r="B43" s="126" t="s">
        <v>80</v>
      </c>
      <c r="C43" s="125">
        <v>287</v>
      </c>
      <c r="D43" s="125">
        <v>21603.045566667613</v>
      </c>
      <c r="E43" s="125">
        <v>1</v>
      </c>
      <c r="F43" s="125">
        <v>63.557705723229802</v>
      </c>
      <c r="G43" s="125">
        <v>53</v>
      </c>
      <c r="H43" s="125">
        <v>2869.2181169461842</v>
      </c>
      <c r="I43" s="125">
        <v>51</v>
      </c>
      <c r="J43" s="125">
        <v>3457.4400903774804</v>
      </c>
      <c r="K43" s="125">
        <v>0</v>
      </c>
      <c r="L43" s="125">
        <v>0</v>
      </c>
      <c r="M43" s="125">
        <v>51</v>
      </c>
      <c r="N43" s="131">
        <f t="shared" si="4"/>
        <v>3457.4400903774804</v>
      </c>
      <c r="O43" s="125">
        <v>175</v>
      </c>
      <c r="P43" s="125">
        <v>14431.005083733273</v>
      </c>
      <c r="Q43" s="125">
        <v>0</v>
      </c>
      <c r="R43" s="125">
        <v>0</v>
      </c>
      <c r="S43" s="125">
        <v>1</v>
      </c>
      <c r="T43" s="125">
        <v>44.506100344469324</v>
      </c>
      <c r="U43" s="125">
        <v>6</v>
      </c>
      <c r="V43" s="125">
        <v>737.31846954297873</v>
      </c>
      <c r="W43" s="125">
        <v>7</v>
      </c>
      <c r="X43" s="125">
        <v>781.82456988744809</v>
      </c>
      <c r="Y43" s="125"/>
      <c r="Z43" s="125"/>
      <c r="AA43" s="125"/>
      <c r="AB43" s="125"/>
      <c r="AC43" s="125"/>
      <c r="AD43" s="125"/>
    </row>
    <row r="44" spans="1:30" x14ac:dyDescent="0.3">
      <c r="B44" s="126" t="s">
        <v>81</v>
      </c>
      <c r="C44" s="125">
        <v>224</v>
      </c>
      <c r="D44" s="125">
        <v>17698.559168668056</v>
      </c>
      <c r="E44" s="125">
        <v>0</v>
      </c>
      <c r="F44" s="125">
        <v>0</v>
      </c>
      <c r="G44" s="125">
        <v>37</v>
      </c>
      <c r="H44" s="125">
        <v>2459.0738136939763</v>
      </c>
      <c r="I44" s="125">
        <v>18</v>
      </c>
      <c r="J44" s="125">
        <v>1393.1721452595846</v>
      </c>
      <c r="K44" s="125">
        <v>0</v>
      </c>
      <c r="L44" s="125">
        <v>0</v>
      </c>
      <c r="M44" s="125">
        <v>18</v>
      </c>
      <c r="N44" s="131">
        <f t="shared" si="4"/>
        <v>1393.1721452595846</v>
      </c>
      <c r="O44" s="125">
        <v>166</v>
      </c>
      <c r="P44" s="125">
        <v>13541.972225721551</v>
      </c>
      <c r="Q44" s="125">
        <v>0</v>
      </c>
      <c r="R44" s="125">
        <v>0</v>
      </c>
      <c r="S44" s="125">
        <v>1</v>
      </c>
      <c r="T44" s="125">
        <v>151.34099889330932</v>
      </c>
      <c r="U44" s="125">
        <v>2</v>
      </c>
      <c r="V44" s="125">
        <v>152.99998509963604</v>
      </c>
      <c r="W44" s="125">
        <v>3</v>
      </c>
      <c r="X44" s="125">
        <v>304.34098399294538</v>
      </c>
      <c r="Y44" s="125"/>
      <c r="Z44" s="125"/>
      <c r="AA44" s="125"/>
      <c r="AB44" s="125"/>
      <c r="AC44" s="125"/>
      <c r="AD44" s="125"/>
    </row>
    <row r="45" spans="1:30" x14ac:dyDescent="0.3">
      <c r="B45" s="126" t="s">
        <v>82</v>
      </c>
      <c r="C45" s="125">
        <v>47</v>
      </c>
      <c r="D45" s="125">
        <v>5095.3664947706493</v>
      </c>
      <c r="E45" s="125">
        <v>0</v>
      </c>
      <c r="F45" s="125">
        <v>0</v>
      </c>
      <c r="G45" s="125">
        <v>11</v>
      </c>
      <c r="H45" s="125">
        <v>1136.4216708184499</v>
      </c>
      <c r="I45" s="125">
        <v>4</v>
      </c>
      <c r="J45" s="125">
        <v>470.71848200510135</v>
      </c>
      <c r="K45" s="125">
        <v>0</v>
      </c>
      <c r="L45" s="125">
        <v>0</v>
      </c>
      <c r="M45" s="125">
        <v>4</v>
      </c>
      <c r="N45" s="131">
        <f t="shared" si="4"/>
        <v>470.71848200510135</v>
      </c>
      <c r="O45" s="125">
        <v>32</v>
      </c>
      <c r="P45" s="125">
        <v>3488.2263419470983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/>
      <c r="Z45" s="125"/>
      <c r="AA45" s="125"/>
      <c r="AB45" s="125"/>
      <c r="AC45" s="125"/>
      <c r="AD45" s="125"/>
    </row>
    <row r="46" spans="1:30" x14ac:dyDescent="0.3">
      <c r="B46" s="126" t="s">
        <v>83</v>
      </c>
      <c r="C46" s="125">
        <v>157</v>
      </c>
      <c r="D46" s="125">
        <v>14672.707951511507</v>
      </c>
      <c r="E46" s="125">
        <v>2</v>
      </c>
      <c r="F46" s="125">
        <v>273.48422661015366</v>
      </c>
      <c r="G46" s="125">
        <v>27</v>
      </c>
      <c r="H46" s="125">
        <v>2686.1122173502549</v>
      </c>
      <c r="I46" s="125">
        <v>4</v>
      </c>
      <c r="J46" s="125">
        <v>207.15058307833394</v>
      </c>
      <c r="K46" s="125">
        <v>0</v>
      </c>
      <c r="L46" s="125">
        <v>0</v>
      </c>
      <c r="M46" s="125">
        <v>4</v>
      </c>
      <c r="N46" s="131">
        <f t="shared" si="4"/>
        <v>207.15058307833394</v>
      </c>
      <c r="O46" s="125">
        <v>123</v>
      </c>
      <c r="P46" s="125">
        <v>11367.477856027264</v>
      </c>
      <c r="Q46" s="125">
        <v>0</v>
      </c>
      <c r="R46" s="125">
        <v>0</v>
      </c>
      <c r="S46" s="125">
        <v>0</v>
      </c>
      <c r="T46" s="125">
        <v>0</v>
      </c>
      <c r="U46" s="125">
        <v>1</v>
      </c>
      <c r="V46" s="125">
        <v>138.48306844549921</v>
      </c>
      <c r="W46" s="125">
        <v>1</v>
      </c>
      <c r="X46" s="125">
        <v>138.48306844549921</v>
      </c>
      <c r="Y46" s="125"/>
      <c r="Z46" s="125"/>
      <c r="AA46" s="125"/>
      <c r="AB46" s="125"/>
      <c r="AC46" s="125"/>
      <c r="AD46" s="125"/>
    </row>
    <row r="47" spans="1:30" x14ac:dyDescent="0.3">
      <c r="B47" s="126" t="s">
        <v>84</v>
      </c>
      <c r="C47" s="125">
        <f>20+6887</f>
        <v>6907</v>
      </c>
      <c r="D47" s="125">
        <f>659675.186525465+1973</f>
        <v>661648.18652546499</v>
      </c>
      <c r="E47" s="125">
        <v>29</v>
      </c>
      <c r="F47" s="125">
        <v>2623.4755234430136</v>
      </c>
      <c r="G47" s="125">
        <v>888</v>
      </c>
      <c r="H47" s="125">
        <v>74016.038921105282</v>
      </c>
      <c r="I47" s="125">
        <f>4+557</f>
        <v>561</v>
      </c>
      <c r="J47" s="125">
        <f>401+50216.4640894455</f>
        <v>50617.464089445501</v>
      </c>
      <c r="K47" s="125">
        <f>4+18</f>
        <v>22</v>
      </c>
      <c r="L47" s="125">
        <f>405+1823.68423013206</f>
        <v>2228.6842301320603</v>
      </c>
      <c r="M47" s="125">
        <v>575</v>
      </c>
      <c r="N47" s="131">
        <f>+J47+L47</f>
        <v>52846.148319577558</v>
      </c>
      <c r="O47" s="125">
        <f>12+5233</f>
        <v>5245</v>
      </c>
      <c r="P47" s="125">
        <f>1167+494663.426650249</f>
        <v>495830.42665024899</v>
      </c>
      <c r="Q47" s="125">
        <v>11</v>
      </c>
      <c r="R47" s="125">
        <v>799.89143052976215</v>
      </c>
      <c r="S47" s="125">
        <v>51</v>
      </c>
      <c r="T47" s="125">
        <v>3737.3549415702546</v>
      </c>
      <c r="U47" s="125">
        <v>100</v>
      </c>
      <c r="V47" s="125">
        <v>31794.850738990324</v>
      </c>
      <c r="W47" s="125">
        <v>162</v>
      </c>
      <c r="X47" s="125">
        <v>36332.097111090341</v>
      </c>
      <c r="Y47" s="125"/>
      <c r="Z47" s="125"/>
      <c r="AA47" s="125"/>
      <c r="AB47" s="125"/>
      <c r="AC47" s="125"/>
      <c r="AD47" s="125"/>
    </row>
    <row r="48" spans="1:30" x14ac:dyDescent="0.3">
      <c r="B48" s="126" t="s">
        <v>85</v>
      </c>
      <c r="C48" s="125">
        <v>130</v>
      </c>
      <c r="D48" s="125">
        <v>11460.65917855648</v>
      </c>
      <c r="E48" s="125">
        <v>0</v>
      </c>
      <c r="F48" s="125">
        <v>0</v>
      </c>
      <c r="G48" s="125">
        <v>11</v>
      </c>
      <c r="H48" s="125">
        <v>1285.3046176227961</v>
      </c>
      <c r="I48" s="125">
        <v>10</v>
      </c>
      <c r="J48" s="125">
        <v>807.35637742351037</v>
      </c>
      <c r="K48" s="125">
        <v>1</v>
      </c>
      <c r="L48" s="125">
        <v>51.574291182912802</v>
      </c>
      <c r="M48" s="125">
        <v>11</v>
      </c>
      <c r="N48" s="131">
        <f t="shared" si="4"/>
        <v>858.93066860642318</v>
      </c>
      <c r="O48" s="125">
        <v>108</v>
      </c>
      <c r="P48" s="125">
        <v>9316.4238923272605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/>
      <c r="Z48" s="125"/>
      <c r="AA48" s="125"/>
      <c r="AB48" s="125"/>
      <c r="AC48" s="125"/>
      <c r="AD48" s="125"/>
    </row>
    <row r="49" spans="1:30" x14ac:dyDescent="0.3">
      <c r="B49" s="126" t="s">
        <v>86</v>
      </c>
      <c r="C49" s="125">
        <v>75</v>
      </c>
      <c r="D49" s="125">
        <v>6403.3173967167722</v>
      </c>
      <c r="E49" s="125">
        <v>0</v>
      </c>
      <c r="F49" s="125">
        <v>0</v>
      </c>
      <c r="G49" s="125">
        <v>18</v>
      </c>
      <c r="H49" s="125">
        <v>1134.6381649795392</v>
      </c>
      <c r="I49" s="125">
        <v>3</v>
      </c>
      <c r="J49" s="125">
        <v>269.340706304344</v>
      </c>
      <c r="K49" s="125">
        <v>0</v>
      </c>
      <c r="L49" s="125">
        <v>0</v>
      </c>
      <c r="M49" s="125">
        <v>3</v>
      </c>
      <c r="N49" s="131">
        <f t="shared" si="4"/>
        <v>269.340706304344</v>
      </c>
      <c r="O49" s="125">
        <v>53</v>
      </c>
      <c r="P49" s="125">
        <v>4709.4207551233549</v>
      </c>
      <c r="Q49" s="125">
        <v>0</v>
      </c>
      <c r="R49" s="125">
        <v>0</v>
      </c>
      <c r="S49" s="125">
        <v>0</v>
      </c>
      <c r="T49" s="125">
        <v>0</v>
      </c>
      <c r="U49" s="125">
        <v>1</v>
      </c>
      <c r="V49" s="125">
        <v>289.91777030953477</v>
      </c>
      <c r="W49" s="125">
        <v>1</v>
      </c>
      <c r="X49" s="125">
        <v>289.91777030953477</v>
      </c>
      <c r="Y49" s="125"/>
      <c r="Z49" s="125"/>
      <c r="AA49" s="125"/>
      <c r="AB49" s="125"/>
      <c r="AC49" s="125"/>
      <c r="AD49" s="125"/>
    </row>
    <row r="50" spans="1:30" x14ac:dyDescent="0.3">
      <c r="B50" s="126" t="s">
        <v>87</v>
      </c>
      <c r="C50" s="125">
        <v>65</v>
      </c>
      <c r="D50" s="125">
        <v>5753.9547597858145</v>
      </c>
      <c r="E50" s="125">
        <v>0</v>
      </c>
      <c r="F50" s="125">
        <v>0</v>
      </c>
      <c r="G50" s="125">
        <v>7</v>
      </c>
      <c r="H50" s="125">
        <v>884.89021818196602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31">
        <f t="shared" si="4"/>
        <v>0</v>
      </c>
      <c r="O50" s="125">
        <v>58</v>
      </c>
      <c r="P50" s="125">
        <v>4869.0645416038478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/>
      <c r="Z50" s="125"/>
      <c r="AA50" s="125"/>
      <c r="AB50" s="125"/>
      <c r="AC50" s="125"/>
      <c r="AD50" s="125"/>
    </row>
    <row r="51" spans="1:30" x14ac:dyDescent="0.3">
      <c r="B51" s="127" t="s">
        <v>88</v>
      </c>
      <c r="C51" s="125">
        <v>28</v>
      </c>
      <c r="D51" s="125">
        <v>2107.9484637047453</v>
      </c>
      <c r="E51" s="125">
        <v>0</v>
      </c>
      <c r="F51" s="125">
        <v>0</v>
      </c>
      <c r="G51" s="125">
        <v>3</v>
      </c>
      <c r="H51" s="125">
        <v>279.19272537139159</v>
      </c>
      <c r="I51" s="125">
        <v>7</v>
      </c>
      <c r="J51" s="125">
        <v>547.75475220017415</v>
      </c>
      <c r="K51" s="125">
        <v>0</v>
      </c>
      <c r="L51" s="125">
        <v>0</v>
      </c>
      <c r="M51" s="125">
        <v>7</v>
      </c>
      <c r="N51" s="157">
        <f t="shared" si="4"/>
        <v>547.75475220017415</v>
      </c>
      <c r="O51" s="125">
        <v>15</v>
      </c>
      <c r="P51" s="125">
        <v>1076.950694695606</v>
      </c>
      <c r="Q51" s="125">
        <v>3</v>
      </c>
      <c r="R51" s="125">
        <v>204.05029143757358</v>
      </c>
      <c r="S51" s="125">
        <v>0</v>
      </c>
      <c r="T51" s="125">
        <v>0</v>
      </c>
      <c r="U51" s="125">
        <v>0</v>
      </c>
      <c r="V51" s="125">
        <v>0</v>
      </c>
      <c r="W51" s="125">
        <v>3</v>
      </c>
      <c r="X51" s="125">
        <v>204.05029143757358</v>
      </c>
      <c r="Y51" s="125"/>
      <c r="Z51" s="125"/>
      <c r="AA51" s="125"/>
      <c r="AB51" s="125"/>
      <c r="AC51" s="125"/>
      <c r="AD51" s="125"/>
    </row>
    <row r="52" spans="1:30" x14ac:dyDescent="0.3">
      <c r="B52" s="7" t="s">
        <v>4</v>
      </c>
      <c r="C52" s="128">
        <f>+SUM(C35:C51)</f>
        <v>11320</v>
      </c>
      <c r="D52" s="128">
        <f t="shared" ref="D52:X52" si="5">+SUM(D35:D51)</f>
        <v>1046228.0162413963</v>
      </c>
      <c r="E52" s="128">
        <f t="shared" si="5"/>
        <v>40</v>
      </c>
      <c r="F52" s="128">
        <f t="shared" si="5"/>
        <v>3488.2853677071184</v>
      </c>
      <c r="G52" s="128">
        <f t="shared" si="5"/>
        <v>1556</v>
      </c>
      <c r="H52" s="128">
        <f t="shared" si="5"/>
        <v>124920.54902422935</v>
      </c>
      <c r="I52" s="128">
        <f t="shared" si="5"/>
        <v>843</v>
      </c>
      <c r="J52" s="128">
        <f t="shared" si="5"/>
        <v>72803.7023503292</v>
      </c>
      <c r="K52" s="128">
        <f t="shared" si="5"/>
        <v>31</v>
      </c>
      <c r="L52" s="128">
        <f t="shared" si="5"/>
        <v>2770.3429047853224</v>
      </c>
      <c r="M52" s="128">
        <f t="shared" si="5"/>
        <v>866</v>
      </c>
      <c r="N52" s="128">
        <f t="shared" si="5"/>
        <v>75574.045255114514</v>
      </c>
      <c r="O52" s="128">
        <f t="shared" si="5"/>
        <v>8622</v>
      </c>
      <c r="P52" s="128">
        <f t="shared" si="5"/>
        <v>797950.55721130187</v>
      </c>
      <c r="Q52" s="128">
        <f t="shared" si="5"/>
        <v>18</v>
      </c>
      <c r="R52" s="128">
        <f t="shared" si="5"/>
        <v>1183.4435282978231</v>
      </c>
      <c r="S52" s="128">
        <f t="shared" si="5"/>
        <v>71</v>
      </c>
      <c r="T52" s="128">
        <f t="shared" si="5"/>
        <v>5477.5871434241308</v>
      </c>
      <c r="U52" s="128">
        <f t="shared" si="5"/>
        <v>139</v>
      </c>
      <c r="V52" s="128">
        <f t="shared" si="5"/>
        <v>37633.548711321702</v>
      </c>
      <c r="W52" s="128">
        <f t="shared" si="5"/>
        <v>228</v>
      </c>
      <c r="X52" s="128">
        <f t="shared" si="5"/>
        <v>44294.57938304366</v>
      </c>
      <c r="Y52" s="125"/>
      <c r="Z52" s="125"/>
      <c r="AA52" s="125"/>
      <c r="AB52" s="125"/>
      <c r="AC52" s="125"/>
      <c r="AD52" s="125"/>
    </row>
    <row r="53" spans="1:30" x14ac:dyDescent="0.3">
      <c r="A53" s="11"/>
      <c r="B53" s="148" t="s">
        <v>46</v>
      </c>
      <c r="C53" s="148"/>
      <c r="D53" s="149">
        <v>44.486526523663386</v>
      </c>
      <c r="E53" s="148"/>
      <c r="F53" s="149">
        <v>0.14832498596051663</v>
      </c>
      <c r="G53" s="148"/>
      <c r="H53" s="149">
        <v>5.3117324780048092</v>
      </c>
      <c r="I53" s="148"/>
      <c r="J53" s="149">
        <v>3.0956744020620039</v>
      </c>
      <c r="K53" s="148"/>
      <c r="L53" s="149">
        <v>0.1177823619285379</v>
      </c>
      <c r="M53" s="148"/>
      <c r="N53" s="149">
        <v>3.2134567639905418</v>
      </c>
      <c r="O53" s="148"/>
      <c r="P53" s="149">
        <v>33.929567516235402</v>
      </c>
      <c r="Q53" s="148"/>
      <c r="R53" s="149">
        <v>5.0321067864702577E-2</v>
      </c>
      <c r="S53" s="148"/>
      <c r="T53" s="149">
        <v>0.23291186084352097</v>
      </c>
      <c r="U53" s="148"/>
      <c r="V53" s="149">
        <v>1.6002118507638918</v>
      </c>
      <c r="W53" s="148"/>
      <c r="X53" s="149">
        <v>1.883444779472115</v>
      </c>
      <c r="Y53" s="117"/>
      <c r="Z53" s="117"/>
      <c r="AA53" s="117"/>
      <c r="AB53" s="117"/>
      <c r="AC53" s="117"/>
      <c r="AD53" s="117"/>
    </row>
    <row r="54" spans="1:30" s="20" customFormat="1" x14ac:dyDescent="0.3">
      <c r="D54" s="21"/>
      <c r="E54" s="26"/>
      <c r="F54" s="60"/>
      <c r="H54" s="21"/>
      <c r="I54" s="26"/>
      <c r="J54" s="21"/>
      <c r="K54" s="26"/>
      <c r="L54" s="21"/>
      <c r="M54" s="26"/>
      <c r="N54" s="60"/>
      <c r="P54" s="21"/>
      <c r="Q54" s="26"/>
      <c r="R54" s="21"/>
      <c r="S54" s="26"/>
      <c r="T54" s="21"/>
      <c r="U54" s="26"/>
      <c r="V54" s="21"/>
      <c r="W54" s="26"/>
      <c r="X54" s="60"/>
    </row>
    <row r="55" spans="1:30" x14ac:dyDescent="0.3">
      <c r="B55" s="6" t="s">
        <v>28</v>
      </c>
      <c r="C55" s="8"/>
      <c r="D55" s="8"/>
      <c r="E55" s="8"/>
      <c r="F55" s="8"/>
      <c r="G55" s="8"/>
      <c r="H55" s="8"/>
      <c r="I55" s="8"/>
      <c r="J55" s="8"/>
      <c r="K55" s="8"/>
      <c r="L55" s="8"/>
      <c r="P55" s="22"/>
    </row>
    <row r="56" spans="1:30" x14ac:dyDescent="0.3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</row>
    <row r="58" spans="1:30" x14ac:dyDescent="0.3">
      <c r="B58" s="6" t="s">
        <v>33</v>
      </c>
    </row>
    <row r="59" spans="1:30" x14ac:dyDescent="0.3">
      <c r="B59" s="6" t="s">
        <v>51</v>
      </c>
    </row>
    <row r="60" spans="1:30" x14ac:dyDescent="0.3">
      <c r="B60" s="6" t="s">
        <v>48</v>
      </c>
    </row>
    <row r="61" spans="1:30" x14ac:dyDescent="0.3">
      <c r="B61" s="6" t="s">
        <v>49</v>
      </c>
    </row>
    <row r="62" spans="1:30" x14ac:dyDescent="0.3">
      <c r="B62" s="6" t="s">
        <v>50</v>
      </c>
    </row>
    <row r="63" spans="1:30" x14ac:dyDescent="0.3">
      <c r="B63" s="6" t="s">
        <v>70</v>
      </c>
    </row>
    <row r="65" spans="2:22" x14ac:dyDescent="0.3">
      <c r="B65" s="83" t="s">
        <v>34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</row>
    <row r="66" spans="2:22" x14ac:dyDescent="0.3">
      <c r="B66" s="84" t="s">
        <v>35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</row>
    <row r="67" spans="2:22" x14ac:dyDescent="0.3">
      <c r="B67" s="85" t="s">
        <v>68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</row>
    <row r="68" spans="2:22" x14ac:dyDescent="0.3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</row>
    <row r="69" spans="2:22" x14ac:dyDescent="0.3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2:22" x14ac:dyDescent="0.3">
      <c r="B70" s="85" t="s">
        <v>36</v>
      </c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</row>
    <row r="71" spans="2:22" x14ac:dyDescent="0.3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</row>
    <row r="72" spans="2:22" x14ac:dyDescent="0.3">
      <c r="B72" s="82" t="s">
        <v>37</v>
      </c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3" spans="2:22" x14ac:dyDescent="0.3">
      <c r="B73" s="86" t="s">
        <v>38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</row>
    <row r="74" spans="2:22" x14ac:dyDescent="0.3"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</row>
    <row r="75" spans="2:22" x14ac:dyDescent="0.3">
      <c r="B75" s="82" t="s">
        <v>39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</row>
    <row r="76" spans="2:22" x14ac:dyDescent="0.3">
      <c r="B76" s="82" t="s">
        <v>40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 spans="2:22" x14ac:dyDescent="0.3">
      <c r="B77" s="82" t="s">
        <v>69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 spans="2:22" x14ac:dyDescent="0.3">
      <c r="B78" s="82" t="s">
        <v>41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</row>
    <row r="80" spans="2:22" x14ac:dyDescent="0.3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52"/>
      <c r="N80" s="52"/>
      <c r="O80" s="13"/>
      <c r="P80" s="13"/>
      <c r="Q80" s="13"/>
      <c r="R80" s="13"/>
      <c r="S80" s="13"/>
      <c r="T80" s="13"/>
      <c r="U80" s="13"/>
      <c r="V80" s="13"/>
    </row>
    <row r="81" spans="2:2" x14ac:dyDescent="0.3">
      <c r="B81" s="27" t="s">
        <v>42</v>
      </c>
    </row>
    <row r="82" spans="2:2" x14ac:dyDescent="0.3">
      <c r="B82" s="19" t="str">
        <f>Indice!B17</f>
        <v>Información al: 09/05/2021 para Bancos y 02/05/2021 para otras instituciones</v>
      </c>
    </row>
    <row r="83" spans="2:2" x14ac:dyDescent="0.3">
      <c r="B83" s="6" t="s">
        <v>28</v>
      </c>
    </row>
    <row r="85" spans="2:2" x14ac:dyDescent="0.3">
      <c r="B85" s="6" t="str">
        <f>+Indice!B18</f>
        <v>Actualización: 13/05/2021</v>
      </c>
    </row>
  </sheetData>
  <mergeCells count="43">
    <mergeCell ref="B30:L30"/>
    <mergeCell ref="I31:N31"/>
    <mergeCell ref="O31:P31"/>
    <mergeCell ref="Q31:X31"/>
    <mergeCell ref="I32:J33"/>
    <mergeCell ref="K32:L33"/>
    <mergeCell ref="M32:N33"/>
    <mergeCell ref="O32:P33"/>
    <mergeCell ref="Q32:R33"/>
    <mergeCell ref="S32:T33"/>
    <mergeCell ref="U32:V33"/>
    <mergeCell ref="W32:X33"/>
    <mergeCell ref="A31:A34"/>
    <mergeCell ref="B31:B34"/>
    <mergeCell ref="C31:D33"/>
    <mergeCell ref="E31:F33"/>
    <mergeCell ref="G31:H33"/>
    <mergeCell ref="B75:V75"/>
    <mergeCell ref="B76:V76"/>
    <mergeCell ref="B77:V77"/>
    <mergeCell ref="B78:V78"/>
    <mergeCell ref="B65:V65"/>
    <mergeCell ref="B66:V66"/>
    <mergeCell ref="B67:V69"/>
    <mergeCell ref="B70:V71"/>
    <mergeCell ref="B72:V72"/>
    <mergeCell ref="B73:V74"/>
    <mergeCell ref="O6:P6"/>
    <mergeCell ref="Q6:X6"/>
    <mergeCell ref="I7:J8"/>
    <mergeCell ref="K7:L8"/>
    <mergeCell ref="M7:N8"/>
    <mergeCell ref="O7:P8"/>
    <mergeCell ref="Q7:R8"/>
    <mergeCell ref="S7:T8"/>
    <mergeCell ref="U7:V8"/>
    <mergeCell ref="W7:X8"/>
    <mergeCell ref="B5:L5"/>
    <mergeCell ref="B6:B9"/>
    <mergeCell ref="C6:D8"/>
    <mergeCell ref="E6:F8"/>
    <mergeCell ref="G6:H8"/>
    <mergeCell ref="I6:N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Solicitudes y Curses_Reactiva</vt:lpstr>
      <vt:lpstr>Detalle_Reactiva</vt:lpstr>
      <vt:lpstr>Solicitudes y Curses_Posterga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Francisco Javier Ormazábal Cáceres</cp:lastModifiedBy>
  <dcterms:created xsi:type="dcterms:W3CDTF">2020-05-27T13:45:00Z</dcterms:created>
  <dcterms:modified xsi:type="dcterms:W3CDTF">2021-05-13T22:33:41Z</dcterms:modified>
</cp:coreProperties>
</file>