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'BC'!$A$1:$J$155</definedName>
  </definedNames>
  <calcPr fullCalcOnLoad="1"/>
</workbook>
</file>

<file path=xl/sharedStrings.xml><?xml version="1.0" encoding="utf-8"?>
<sst xmlns="http://schemas.openxmlformats.org/spreadsheetml/2006/main" count="151" uniqueCount="59">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</sst>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"/>
  <sheetViews>
    <sheetView tabSelected="1" workbookViewId="0" topLeftCell="A1">
      <selection activeCell="I144" sqref="I144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6"/>
      <c r="B23" s="9"/>
      <c r="C23" s="9"/>
      <c r="D23" s="9"/>
      <c r="E23" s="9"/>
      <c r="F23" s="9"/>
      <c r="G23" s="9"/>
      <c r="H23" s="9"/>
      <c r="I23" s="9"/>
      <c r="J23" s="10"/>
    </row>
    <row r="24" spans="1:10" ht="12.75">
      <c r="A24" s="11" t="s">
        <v>29</v>
      </c>
      <c r="B24" s="9"/>
      <c r="C24" s="9"/>
      <c r="D24" s="9"/>
      <c r="E24" s="9"/>
      <c r="F24" s="9"/>
      <c r="G24" s="9"/>
      <c r="H24" s="9"/>
      <c r="I24" s="9"/>
      <c r="J24" s="10"/>
    </row>
    <row r="25" spans="1:10" ht="12.75">
      <c r="A25" s="16"/>
      <c r="B25" s="19"/>
      <c r="C25" s="20"/>
      <c r="D25" s="20"/>
      <c r="E25" s="19"/>
      <c r="F25" s="19"/>
      <c r="G25" s="19"/>
      <c r="H25" s="9"/>
      <c r="I25" s="19"/>
      <c r="J25" s="36"/>
    </row>
    <row r="26" spans="1:10" ht="12.75">
      <c r="A26" s="21">
        <v>1999</v>
      </c>
      <c r="B26" s="19"/>
      <c r="C26" s="20"/>
      <c r="D26" s="20"/>
      <c r="E26" s="19"/>
      <c r="F26" s="19"/>
      <c r="G26" s="19"/>
      <c r="H26" s="9"/>
      <c r="I26" s="20"/>
      <c r="J26" s="36"/>
    </row>
    <row r="27" spans="1:10" ht="12.75">
      <c r="A27" s="16" t="s">
        <v>30</v>
      </c>
      <c r="B27" s="19">
        <v>92990</v>
      </c>
      <c r="C27" s="20"/>
      <c r="D27" s="20">
        <v>26</v>
      </c>
      <c r="E27" s="19">
        <v>1704726</v>
      </c>
      <c r="F27" s="19">
        <v>2756679</v>
      </c>
      <c r="G27" s="19">
        <v>6784612</v>
      </c>
      <c r="H27" s="9"/>
      <c r="I27" s="19">
        <v>238</v>
      </c>
      <c r="J27" s="36">
        <v>11339271</v>
      </c>
    </row>
    <row r="28" spans="1:10" ht="12.75">
      <c r="A28" s="16" t="s">
        <v>41</v>
      </c>
      <c r="B28" s="19">
        <v>86666</v>
      </c>
      <c r="C28" s="20"/>
      <c r="D28" s="20">
        <v>26</v>
      </c>
      <c r="E28" s="19">
        <v>1284915</v>
      </c>
      <c r="F28" s="19">
        <v>3025911</v>
      </c>
      <c r="G28" s="19">
        <v>5683944</v>
      </c>
      <c r="H28" s="9"/>
      <c r="I28" s="20"/>
      <c r="J28" s="36">
        <v>10081462</v>
      </c>
    </row>
    <row r="29" spans="1:10" ht="12.75">
      <c r="A29" s="16" t="s">
        <v>31</v>
      </c>
      <c r="B29" s="19">
        <v>177956</v>
      </c>
      <c r="C29" s="20"/>
      <c r="D29" s="20">
        <v>47</v>
      </c>
      <c r="E29" s="19">
        <v>1770836</v>
      </c>
      <c r="F29" s="19">
        <v>2689737</v>
      </c>
      <c r="G29" s="19">
        <v>6682631</v>
      </c>
      <c r="H29" s="9"/>
      <c r="I29" s="19"/>
      <c r="J29" s="36">
        <v>11321207</v>
      </c>
    </row>
    <row r="30" spans="1:10" ht="12.75">
      <c r="A30" s="16" t="s">
        <v>32</v>
      </c>
      <c r="B30" s="19">
        <v>733250</v>
      </c>
      <c r="C30" s="20"/>
      <c r="D30" s="20">
        <v>104</v>
      </c>
      <c r="E30" s="19">
        <v>1760119</v>
      </c>
      <c r="F30" s="19">
        <v>2392862</v>
      </c>
      <c r="G30" s="19">
        <v>6166842</v>
      </c>
      <c r="H30" s="9"/>
      <c r="I30" s="20"/>
      <c r="J30" s="36">
        <v>11053177</v>
      </c>
    </row>
    <row r="31" spans="1:10" ht="12.75">
      <c r="A31" s="16" t="s">
        <v>33</v>
      </c>
      <c r="B31" s="19">
        <v>1064848</v>
      </c>
      <c r="C31" s="20"/>
      <c r="D31" s="20">
        <v>45</v>
      </c>
      <c r="E31" s="19">
        <v>2450003</v>
      </c>
      <c r="F31" s="19">
        <v>2720001</v>
      </c>
      <c r="G31" s="19">
        <v>6006870</v>
      </c>
      <c r="H31" s="9"/>
      <c r="I31" s="19">
        <v>311</v>
      </c>
      <c r="J31" s="36">
        <v>12242078</v>
      </c>
    </row>
    <row r="32" spans="1:10" ht="12.75">
      <c r="A32" s="16" t="s">
        <v>34</v>
      </c>
      <c r="B32" s="19">
        <v>184419</v>
      </c>
      <c r="C32" s="20"/>
      <c r="D32" s="20">
        <v>41</v>
      </c>
      <c r="E32" s="19">
        <v>1856155</v>
      </c>
      <c r="F32" s="19">
        <v>1947126</v>
      </c>
      <c r="G32" s="19">
        <v>4454253</v>
      </c>
      <c r="H32" s="9"/>
      <c r="I32" s="20"/>
      <c r="J32" s="36">
        <v>8441994</v>
      </c>
    </row>
    <row r="33" spans="1:10" ht="12.75">
      <c r="A33" s="16" t="s">
        <v>35</v>
      </c>
      <c r="B33" s="19">
        <v>213603</v>
      </c>
      <c r="C33" s="20"/>
      <c r="D33" s="20">
        <v>30</v>
      </c>
      <c r="E33" s="19">
        <v>2412315</v>
      </c>
      <c r="F33" s="19">
        <v>1642511</v>
      </c>
      <c r="G33" s="19">
        <v>4737244</v>
      </c>
      <c r="H33" s="9"/>
      <c r="I33" s="19"/>
      <c r="J33" s="36">
        <v>9005703</v>
      </c>
    </row>
    <row r="34" spans="1:10" ht="12.75">
      <c r="A34" s="16" t="s">
        <v>36</v>
      </c>
      <c r="B34" s="19">
        <v>155532</v>
      </c>
      <c r="C34" s="20"/>
      <c r="D34" s="20">
        <v>46</v>
      </c>
      <c r="E34" s="19">
        <v>2606687</v>
      </c>
      <c r="F34" s="19">
        <v>1599142</v>
      </c>
      <c r="G34" s="19">
        <v>5251597</v>
      </c>
      <c r="H34" s="9"/>
      <c r="I34" s="20"/>
      <c r="J34" s="36">
        <v>9613004</v>
      </c>
    </row>
    <row r="35" spans="1:10" ht="12.75">
      <c r="A35" s="16" t="s">
        <v>37</v>
      </c>
      <c r="B35" s="19">
        <v>169800</v>
      </c>
      <c r="C35" s="20"/>
      <c r="D35" s="20">
        <v>69</v>
      </c>
      <c r="E35" s="19">
        <v>2746411</v>
      </c>
      <c r="F35" s="19">
        <v>1441864</v>
      </c>
      <c r="G35" s="19">
        <v>4081667</v>
      </c>
      <c r="H35" s="9"/>
      <c r="I35" s="19"/>
      <c r="J35" s="36">
        <v>8439811</v>
      </c>
    </row>
    <row r="36" spans="1:10" ht="12.75">
      <c r="A36" s="16" t="s">
        <v>38</v>
      </c>
      <c r="B36" s="19">
        <v>155889</v>
      </c>
      <c r="C36" s="20"/>
      <c r="D36" s="20">
        <v>162</v>
      </c>
      <c r="E36" s="19">
        <v>1902262</v>
      </c>
      <c r="F36" s="19">
        <v>1420040</v>
      </c>
      <c r="G36" s="19">
        <v>5692703</v>
      </c>
      <c r="H36" s="9"/>
      <c r="I36" s="20">
        <v>2</v>
      </c>
      <c r="J36" s="36">
        <v>9171058</v>
      </c>
    </row>
    <row r="37" spans="1:10" ht="12.75">
      <c r="A37" s="16" t="s">
        <v>39</v>
      </c>
      <c r="B37" s="19">
        <v>201908</v>
      </c>
      <c r="C37" s="20"/>
      <c r="D37" s="20">
        <v>164</v>
      </c>
      <c r="E37" s="19">
        <v>2643940</v>
      </c>
      <c r="F37" s="19">
        <v>1716423</v>
      </c>
      <c r="G37" s="19">
        <v>5680146</v>
      </c>
      <c r="H37" s="9"/>
      <c r="I37" s="19"/>
      <c r="J37" s="36">
        <v>10242581</v>
      </c>
    </row>
    <row r="38" spans="1:10" ht="12.75">
      <c r="A38" s="16" t="s">
        <v>40</v>
      </c>
      <c r="B38" s="19">
        <v>218462</v>
      </c>
      <c r="C38" s="20"/>
      <c r="D38" s="20">
        <v>90</v>
      </c>
      <c r="E38" s="19">
        <v>2938846</v>
      </c>
      <c r="F38" s="19">
        <v>1368974</v>
      </c>
      <c r="G38" s="19">
        <v>5129342</v>
      </c>
      <c r="H38" s="9"/>
      <c r="I38" s="20">
        <v>1</v>
      </c>
      <c r="J38" s="36">
        <v>9655715</v>
      </c>
    </row>
    <row r="39" spans="1:10" ht="12.75">
      <c r="A39" s="16"/>
      <c r="B39" s="19"/>
      <c r="C39" s="20"/>
      <c r="D39" s="20"/>
      <c r="E39" s="19"/>
      <c r="F39" s="19"/>
      <c r="G39" s="19"/>
      <c r="H39" s="9"/>
      <c r="I39" s="19"/>
      <c r="J39" s="36"/>
    </row>
    <row r="40" spans="1:10" ht="12.75">
      <c r="A40" s="21">
        <v>2000</v>
      </c>
      <c r="B40" s="19"/>
      <c r="C40" s="20"/>
      <c r="D40" s="20"/>
      <c r="E40" s="19"/>
      <c r="F40" s="19"/>
      <c r="G40" s="19"/>
      <c r="H40" s="9"/>
      <c r="I40" s="20"/>
      <c r="J40" s="36"/>
    </row>
    <row r="41" spans="1:10" ht="12.75">
      <c r="A41" s="16" t="s">
        <v>30</v>
      </c>
      <c r="B41" s="19">
        <v>324116</v>
      </c>
      <c r="C41" s="20"/>
      <c r="D41" s="20">
        <v>41</v>
      </c>
      <c r="E41" s="19">
        <v>1904954</v>
      </c>
      <c r="F41" s="19">
        <v>1327843</v>
      </c>
      <c r="G41" s="19">
        <v>5128338</v>
      </c>
      <c r="H41" s="9"/>
      <c r="I41" s="20"/>
      <c r="J41" s="36">
        <v>8685292</v>
      </c>
    </row>
    <row r="42" spans="1:10" ht="12.75">
      <c r="A42" s="16" t="s">
        <v>41</v>
      </c>
      <c r="B42" s="19">
        <v>195941</v>
      </c>
      <c r="C42" s="20"/>
      <c r="D42" s="20">
        <v>67</v>
      </c>
      <c r="E42" s="19">
        <v>1251801</v>
      </c>
      <c r="F42" s="19">
        <v>1000411</v>
      </c>
      <c r="G42" s="19">
        <v>5156860</v>
      </c>
      <c r="H42" s="9"/>
      <c r="I42" s="19">
        <v>6146</v>
      </c>
      <c r="J42" s="36">
        <v>7611226</v>
      </c>
    </row>
    <row r="43" spans="1:10" ht="12.75">
      <c r="A43" s="16" t="s">
        <v>31</v>
      </c>
      <c r="B43" s="19">
        <v>312608</v>
      </c>
      <c r="C43" s="20"/>
      <c r="D43" s="20">
        <v>76</v>
      </c>
      <c r="E43" s="19">
        <v>1905450</v>
      </c>
      <c r="F43" s="19">
        <v>1906975</v>
      </c>
      <c r="G43" s="19">
        <v>6185595</v>
      </c>
      <c r="H43" s="9"/>
      <c r="I43" s="20">
        <v>1</v>
      </c>
      <c r="J43" s="36">
        <v>10310705</v>
      </c>
    </row>
    <row r="44" spans="1:10" ht="12.75">
      <c r="A44" s="16" t="s">
        <v>32</v>
      </c>
      <c r="B44" s="19">
        <v>209668</v>
      </c>
      <c r="C44" s="20"/>
      <c r="D44" s="20">
        <v>51</v>
      </c>
      <c r="E44" s="19">
        <v>3289775</v>
      </c>
      <c r="F44" s="19">
        <v>1333925</v>
      </c>
      <c r="G44" s="19">
        <v>5574070</v>
      </c>
      <c r="H44" s="9"/>
      <c r="I44" s="20"/>
      <c r="J44" s="36">
        <v>10407489</v>
      </c>
    </row>
    <row r="45" spans="1:10" ht="12.75">
      <c r="A45" s="16" t="s">
        <v>33</v>
      </c>
      <c r="B45" s="19">
        <v>258087</v>
      </c>
      <c r="C45" s="20"/>
      <c r="D45" s="20">
        <v>83</v>
      </c>
      <c r="E45" s="19">
        <v>1969825</v>
      </c>
      <c r="F45" s="19">
        <v>1845426</v>
      </c>
      <c r="G45" s="19">
        <v>6598073</v>
      </c>
      <c r="H45" s="9"/>
      <c r="I45" s="20">
        <v>190</v>
      </c>
      <c r="J45" s="36">
        <v>10671684</v>
      </c>
    </row>
    <row r="46" spans="1:10" ht="12.75">
      <c r="A46" s="16" t="s">
        <v>34</v>
      </c>
      <c r="B46" s="19">
        <v>141128</v>
      </c>
      <c r="C46" s="20"/>
      <c r="D46" s="20">
        <v>47</v>
      </c>
      <c r="E46" s="19">
        <v>1925375</v>
      </c>
      <c r="F46" s="19">
        <v>1742807</v>
      </c>
      <c r="G46" s="19">
        <v>6307584</v>
      </c>
      <c r="H46" s="9"/>
      <c r="I46" s="20">
        <v>23</v>
      </c>
      <c r="J46" s="36">
        <v>10116964</v>
      </c>
    </row>
    <row r="47" spans="1:10" ht="12.75">
      <c r="A47" s="16" t="s">
        <v>35</v>
      </c>
      <c r="B47" s="19">
        <v>193781</v>
      </c>
      <c r="C47" s="20"/>
      <c r="D47" s="20">
        <v>32</v>
      </c>
      <c r="E47" s="19">
        <v>2028553</v>
      </c>
      <c r="F47" s="19">
        <v>2120986</v>
      </c>
      <c r="G47" s="19">
        <v>6382577</v>
      </c>
      <c r="H47" s="9"/>
      <c r="I47" s="19">
        <v>4100</v>
      </c>
      <c r="J47" s="36">
        <v>10730029</v>
      </c>
    </row>
    <row r="48" spans="1:10" ht="12.75">
      <c r="A48" s="16" t="s">
        <v>36</v>
      </c>
      <c r="B48" s="19">
        <v>187974</v>
      </c>
      <c r="C48" s="20"/>
      <c r="D48" s="20">
        <v>65</v>
      </c>
      <c r="E48" s="19">
        <v>2025034</v>
      </c>
      <c r="F48" s="19">
        <v>2766371</v>
      </c>
      <c r="G48" s="19">
        <v>7061314</v>
      </c>
      <c r="H48" s="9"/>
      <c r="I48" s="20">
        <v>20</v>
      </c>
      <c r="J48" s="36">
        <v>12040778</v>
      </c>
    </row>
    <row r="49" spans="1:10" ht="12.75">
      <c r="A49" s="16" t="s">
        <v>37</v>
      </c>
      <c r="B49" s="19">
        <v>123715</v>
      </c>
      <c r="C49" s="20"/>
      <c r="D49" s="20">
        <v>60</v>
      </c>
      <c r="E49" s="19">
        <v>1793969</v>
      </c>
      <c r="F49" s="19">
        <v>2047611</v>
      </c>
      <c r="G49" s="19">
        <v>5221157</v>
      </c>
      <c r="H49" s="9"/>
      <c r="I49" s="20">
        <v>21</v>
      </c>
      <c r="J49" s="36">
        <v>9186533</v>
      </c>
    </row>
    <row r="50" spans="1:10" ht="12.75">
      <c r="A50" s="16" t="s">
        <v>38</v>
      </c>
      <c r="B50" s="19">
        <v>193019</v>
      </c>
      <c r="C50" s="20"/>
      <c r="D50" s="20">
        <v>62</v>
      </c>
      <c r="E50" s="19">
        <v>2925543</v>
      </c>
      <c r="F50" s="19">
        <v>2519790</v>
      </c>
      <c r="G50" s="19">
        <v>5770872</v>
      </c>
      <c r="H50" s="9"/>
      <c r="I50" s="20">
        <v>2</v>
      </c>
      <c r="J50" s="36">
        <v>11409288</v>
      </c>
    </row>
    <row r="51" spans="1:10" ht="12.75">
      <c r="A51" s="16" t="s">
        <v>39</v>
      </c>
      <c r="B51" s="19">
        <v>306145</v>
      </c>
      <c r="C51" s="20"/>
      <c r="D51" s="20">
        <v>127</v>
      </c>
      <c r="E51" s="19">
        <v>2534524</v>
      </c>
      <c r="F51" s="19">
        <v>2680025</v>
      </c>
      <c r="G51" s="19">
        <v>6306406</v>
      </c>
      <c r="H51" s="9"/>
      <c r="I51" s="20"/>
      <c r="J51" s="36">
        <v>11827227</v>
      </c>
    </row>
    <row r="52" spans="1:10" ht="12.75">
      <c r="A52" s="16" t="s">
        <v>40</v>
      </c>
      <c r="B52" s="19">
        <v>868314</v>
      </c>
      <c r="C52" s="20"/>
      <c r="D52" s="20">
        <v>115</v>
      </c>
      <c r="E52" s="19">
        <v>2383131</v>
      </c>
      <c r="F52" s="19">
        <v>2673962</v>
      </c>
      <c r="G52" s="19">
        <v>5530223</v>
      </c>
      <c r="H52" s="9"/>
      <c r="I52" s="19">
        <v>7627</v>
      </c>
      <c r="J52" s="36">
        <v>11463372</v>
      </c>
    </row>
    <row r="53" spans="1:10" ht="12.75">
      <c r="A53" s="16"/>
      <c r="B53" s="19"/>
      <c r="C53" s="20"/>
      <c r="D53" s="20"/>
      <c r="E53" s="19"/>
      <c r="F53" s="19"/>
      <c r="G53" s="19"/>
      <c r="H53" s="9"/>
      <c r="I53" s="19"/>
      <c r="J53" s="36"/>
    </row>
    <row r="54" spans="1:10" ht="12.75">
      <c r="A54" s="21">
        <v>2001</v>
      </c>
      <c r="B54" s="9"/>
      <c r="C54" s="9"/>
      <c r="D54" s="9"/>
      <c r="E54" s="9"/>
      <c r="F54" s="9"/>
      <c r="G54" s="9"/>
      <c r="H54" s="9"/>
      <c r="I54" s="9"/>
      <c r="J54" s="10"/>
    </row>
    <row r="55" spans="1:10" ht="12.75">
      <c r="A55" s="16" t="s">
        <v>30</v>
      </c>
      <c r="B55" s="19">
        <v>263943</v>
      </c>
      <c r="C55" s="20"/>
      <c r="D55" s="20">
        <v>71</v>
      </c>
      <c r="E55" s="19">
        <v>2978229</v>
      </c>
      <c r="F55" s="19">
        <v>2990675</v>
      </c>
      <c r="G55" s="19">
        <v>6810379</v>
      </c>
      <c r="H55" s="20"/>
      <c r="I55" s="19">
        <v>24866</v>
      </c>
      <c r="J55" s="36">
        <v>13068163</v>
      </c>
    </row>
    <row r="56" spans="1:10" ht="12.75">
      <c r="A56" s="16" t="s">
        <v>41</v>
      </c>
      <c r="B56" s="19">
        <v>103893</v>
      </c>
      <c r="C56" s="20"/>
      <c r="D56" s="20">
        <v>47</v>
      </c>
      <c r="E56" s="19">
        <v>2307153</v>
      </c>
      <c r="F56" s="19">
        <v>2435641</v>
      </c>
      <c r="G56" s="19">
        <v>5034092</v>
      </c>
      <c r="H56" s="20"/>
      <c r="I56" s="20">
        <v>55</v>
      </c>
      <c r="J56" s="36">
        <v>9880881</v>
      </c>
    </row>
    <row r="57" spans="1:10" ht="12.75">
      <c r="A57" s="16" t="s">
        <v>31</v>
      </c>
      <c r="B57" s="19">
        <v>217398</v>
      </c>
      <c r="C57" s="20"/>
      <c r="D57" s="20">
        <v>86</v>
      </c>
      <c r="E57" s="19">
        <v>3547359</v>
      </c>
      <c r="F57" s="19">
        <v>3171768</v>
      </c>
      <c r="G57" s="19">
        <v>5651843</v>
      </c>
      <c r="H57" s="20"/>
      <c r="I57" s="20"/>
      <c r="J57" s="36">
        <v>12587454</v>
      </c>
    </row>
    <row r="58" spans="1:10" ht="12.75">
      <c r="A58" s="16" t="s">
        <v>32</v>
      </c>
      <c r="B58" s="19">
        <v>234842</v>
      </c>
      <c r="C58" s="20"/>
      <c r="D58" s="20">
        <v>35</v>
      </c>
      <c r="E58" s="19">
        <v>3714419</v>
      </c>
      <c r="F58" s="19">
        <v>3189797</v>
      </c>
      <c r="G58" s="19">
        <v>5762320</v>
      </c>
      <c r="H58" s="20"/>
      <c r="I58" s="20">
        <v>510</v>
      </c>
      <c r="J58" s="36">
        <v>12901923</v>
      </c>
    </row>
    <row r="59" spans="1:10" ht="12.75">
      <c r="A59" s="16" t="s">
        <v>33</v>
      </c>
      <c r="B59" s="19">
        <v>281494</v>
      </c>
      <c r="C59" s="20"/>
      <c r="D59" s="20">
        <v>162</v>
      </c>
      <c r="E59" s="19">
        <v>3092377</v>
      </c>
      <c r="F59" s="19">
        <v>3144316</v>
      </c>
      <c r="G59" s="19">
        <v>6628140</v>
      </c>
      <c r="H59" s="20"/>
      <c r="I59" s="20">
        <v>16</v>
      </c>
      <c r="J59" s="36">
        <v>13146505</v>
      </c>
    </row>
    <row r="60" spans="1:10" ht="12.75">
      <c r="A60" s="16" t="s">
        <v>34</v>
      </c>
      <c r="B60" s="19">
        <v>174438</v>
      </c>
      <c r="C60" s="20"/>
      <c r="D60" s="20">
        <v>90</v>
      </c>
      <c r="E60" s="19">
        <v>2901195</v>
      </c>
      <c r="F60" s="19">
        <v>3208706</v>
      </c>
      <c r="G60" s="19">
        <v>6046276</v>
      </c>
      <c r="H60" s="20"/>
      <c r="I60" s="19">
        <v>1715</v>
      </c>
      <c r="J60" s="36">
        <v>12332420</v>
      </c>
    </row>
    <row r="61" spans="1:10" ht="12.75">
      <c r="A61" s="16" t="s">
        <v>35</v>
      </c>
      <c r="B61" s="19">
        <v>157574</v>
      </c>
      <c r="C61" s="20"/>
      <c r="D61" s="20">
        <v>78</v>
      </c>
      <c r="E61" s="19">
        <v>3569062</v>
      </c>
      <c r="F61" s="19">
        <v>3649294</v>
      </c>
      <c r="G61" s="19">
        <v>7237978</v>
      </c>
      <c r="H61" s="20"/>
      <c r="I61" s="20">
        <v>72</v>
      </c>
      <c r="J61" s="36">
        <v>14614058</v>
      </c>
    </row>
    <row r="62" spans="1:10" ht="12.75">
      <c r="A62" s="16" t="s">
        <v>36</v>
      </c>
      <c r="B62" s="19">
        <v>244520</v>
      </c>
      <c r="C62" s="22"/>
      <c r="D62" s="20">
        <v>128</v>
      </c>
      <c r="E62" s="19">
        <v>3617011</v>
      </c>
      <c r="F62" s="19">
        <v>3229286</v>
      </c>
      <c r="G62" s="19">
        <v>8804487</v>
      </c>
      <c r="H62" s="20"/>
      <c r="I62" s="20">
        <v>62</v>
      </c>
      <c r="J62" s="36">
        <v>15895494</v>
      </c>
    </row>
    <row r="63" spans="1:10" ht="12.75">
      <c r="A63" s="16" t="s">
        <v>37</v>
      </c>
      <c r="B63" s="19">
        <v>223549</v>
      </c>
      <c r="C63" s="20"/>
      <c r="D63" s="20">
        <v>47</v>
      </c>
      <c r="E63" s="19">
        <v>1864238</v>
      </c>
      <c r="F63" s="19">
        <v>2945942</v>
      </c>
      <c r="G63" s="19">
        <v>6784993</v>
      </c>
      <c r="H63" s="20"/>
      <c r="I63" s="20"/>
      <c r="J63" s="36">
        <v>11818769</v>
      </c>
    </row>
    <row r="64" spans="1:10" ht="12.75">
      <c r="A64" s="16" t="s">
        <v>38</v>
      </c>
      <c r="B64" s="19">
        <v>279918</v>
      </c>
      <c r="C64" s="20"/>
      <c r="D64" s="20">
        <v>158</v>
      </c>
      <c r="E64" s="19">
        <v>2483123</v>
      </c>
      <c r="F64" s="23" t="s">
        <v>54</v>
      </c>
      <c r="G64" s="19">
        <v>7201535</v>
      </c>
      <c r="H64" s="20"/>
      <c r="I64" s="20"/>
      <c r="J64" s="36">
        <v>14324808</v>
      </c>
    </row>
    <row r="65" spans="1:10" ht="12.75">
      <c r="A65" s="16" t="s">
        <v>39</v>
      </c>
      <c r="B65" s="19">
        <v>327721</v>
      </c>
      <c r="C65" s="20"/>
      <c r="D65" s="20">
        <v>87</v>
      </c>
      <c r="E65" s="19">
        <v>2903308</v>
      </c>
      <c r="F65" s="19">
        <v>4077548</v>
      </c>
      <c r="G65" s="19">
        <v>6901435</v>
      </c>
      <c r="H65" s="20"/>
      <c r="I65" s="19">
        <v>7956</v>
      </c>
      <c r="J65" s="36">
        <v>14218055</v>
      </c>
    </row>
    <row r="66" spans="1:10" ht="12.75">
      <c r="A66" s="16" t="s">
        <v>40</v>
      </c>
      <c r="B66" s="19">
        <v>182323</v>
      </c>
      <c r="C66" s="20"/>
      <c r="D66" s="20">
        <v>36</v>
      </c>
      <c r="E66" s="19">
        <v>2281099</v>
      </c>
      <c r="F66" s="19">
        <v>3669169</v>
      </c>
      <c r="G66" s="19">
        <v>5762560</v>
      </c>
      <c r="H66" s="20"/>
      <c r="I66" s="20">
        <v>8</v>
      </c>
      <c r="J66" s="36">
        <v>11895195</v>
      </c>
    </row>
    <row r="67" spans="1:10" ht="12.75">
      <c r="A67" s="16"/>
      <c r="B67" s="20"/>
      <c r="C67" s="20"/>
      <c r="D67" s="20"/>
      <c r="E67" s="20"/>
      <c r="F67" s="20"/>
      <c r="G67" s="20"/>
      <c r="H67" s="20"/>
      <c r="I67" s="20"/>
      <c r="J67" s="37"/>
    </row>
    <row r="68" spans="1:10" ht="12.75">
      <c r="A68" s="21">
        <v>2002</v>
      </c>
      <c r="B68" s="9"/>
      <c r="C68" s="9"/>
      <c r="D68" s="9"/>
      <c r="E68" s="9"/>
      <c r="F68" s="9"/>
      <c r="G68" s="9"/>
      <c r="H68" s="9"/>
      <c r="I68" s="9"/>
      <c r="J68" s="10"/>
    </row>
    <row r="69" spans="1:10" ht="12.75">
      <c r="A69" s="16" t="s">
        <v>30</v>
      </c>
      <c r="B69" s="19">
        <v>166979</v>
      </c>
      <c r="C69" s="19"/>
      <c r="D69" s="19">
        <v>37</v>
      </c>
      <c r="E69" s="19">
        <v>2375004</v>
      </c>
      <c r="F69" s="19">
        <v>3599766</v>
      </c>
      <c r="G69" s="19">
        <v>7137987</v>
      </c>
      <c r="H69" s="19"/>
      <c r="I69" s="19">
        <v>3456</v>
      </c>
      <c r="J69" s="36">
        <v>13283229</v>
      </c>
    </row>
    <row r="70" spans="1:10" ht="12.75">
      <c r="A70" s="16" t="s">
        <v>41</v>
      </c>
      <c r="B70" s="19">
        <v>116947</v>
      </c>
      <c r="C70" s="19"/>
      <c r="D70" s="19">
        <v>38</v>
      </c>
      <c r="E70" s="19">
        <v>2036536</v>
      </c>
      <c r="F70" s="19">
        <v>3079596</v>
      </c>
      <c r="G70" s="19">
        <v>5976894</v>
      </c>
      <c r="H70" s="19"/>
      <c r="I70" s="19"/>
      <c r="J70" s="36">
        <f>SUM(B70:I70)</f>
        <v>11210011</v>
      </c>
    </row>
    <row r="71" spans="1:10" ht="12.75">
      <c r="A71" s="16" t="s">
        <v>31</v>
      </c>
      <c r="B71" s="19">
        <v>213234</v>
      </c>
      <c r="C71" s="19"/>
      <c r="D71" s="19">
        <v>61</v>
      </c>
      <c r="E71" s="19">
        <v>2022607</v>
      </c>
      <c r="F71" s="19">
        <v>3347698</v>
      </c>
      <c r="G71" s="19">
        <v>6349540</v>
      </c>
      <c r="H71" s="19"/>
      <c r="I71" s="19">
        <v>246</v>
      </c>
      <c r="J71" s="36">
        <v>11933386</v>
      </c>
    </row>
    <row r="72" spans="1:10" ht="12.75">
      <c r="A72" s="16" t="s">
        <v>32</v>
      </c>
      <c r="B72" s="19">
        <v>272798</v>
      </c>
      <c r="C72" s="19"/>
      <c r="D72" s="19">
        <v>59</v>
      </c>
      <c r="E72" s="19">
        <v>2153283</v>
      </c>
      <c r="F72" s="19">
        <v>4205525</v>
      </c>
      <c r="G72" s="19">
        <v>6542727</v>
      </c>
      <c r="H72" s="19"/>
      <c r="I72" s="19">
        <v>292</v>
      </c>
      <c r="J72" s="36">
        <v>13174684</v>
      </c>
    </row>
    <row r="73" spans="1:10" ht="12.75">
      <c r="A73" s="16" t="s">
        <v>33</v>
      </c>
      <c r="B73" s="19">
        <v>175777</v>
      </c>
      <c r="C73" s="19"/>
      <c r="D73" s="19">
        <v>56</v>
      </c>
      <c r="E73" s="19">
        <v>1942915</v>
      </c>
      <c r="F73" s="19">
        <v>4157122</v>
      </c>
      <c r="G73" s="19">
        <v>6122979</v>
      </c>
      <c r="H73" s="19"/>
      <c r="I73" s="19">
        <v>9034</v>
      </c>
      <c r="J73" s="36">
        <v>12407883</v>
      </c>
    </row>
    <row r="74" spans="1:10" ht="12.75">
      <c r="A74" s="16" t="s">
        <v>34</v>
      </c>
      <c r="B74" s="19">
        <v>187111</v>
      </c>
      <c r="C74" s="19"/>
      <c r="D74" s="19">
        <v>95</v>
      </c>
      <c r="E74" s="19">
        <v>2692847</v>
      </c>
      <c r="F74" s="19">
        <v>3726763</v>
      </c>
      <c r="G74" s="19">
        <v>5213379</v>
      </c>
      <c r="H74" s="19"/>
      <c r="I74" s="19">
        <v>4100</v>
      </c>
      <c r="J74" s="36">
        <v>11824295</v>
      </c>
    </row>
    <row r="75" spans="1:10" ht="12.75">
      <c r="A75" s="16" t="s">
        <v>35</v>
      </c>
      <c r="B75" s="19">
        <v>168230</v>
      </c>
      <c r="C75" s="19"/>
      <c r="D75" s="19">
        <v>154</v>
      </c>
      <c r="E75" s="19">
        <v>2780258</v>
      </c>
      <c r="F75" s="19">
        <v>3851357</v>
      </c>
      <c r="G75" s="19">
        <v>6534036</v>
      </c>
      <c r="H75" s="19"/>
      <c r="I75" s="19">
        <v>1987</v>
      </c>
      <c r="J75" s="36">
        <v>13336022</v>
      </c>
    </row>
    <row r="76" spans="1:10" ht="12.75">
      <c r="A76" s="16" t="s">
        <v>36</v>
      </c>
      <c r="B76" s="19">
        <v>185467</v>
      </c>
      <c r="C76" s="19"/>
      <c r="D76" s="19">
        <v>144</v>
      </c>
      <c r="E76" s="19">
        <v>2677680</v>
      </c>
      <c r="F76" s="19">
        <v>4334022</v>
      </c>
      <c r="G76" s="19">
        <v>6716288</v>
      </c>
      <c r="H76" s="19"/>
      <c r="I76" s="19">
        <v>2</v>
      </c>
      <c r="J76" s="36">
        <v>13913603</v>
      </c>
    </row>
    <row r="77" spans="1:10" ht="12.75">
      <c r="A77" s="16" t="s">
        <v>37</v>
      </c>
      <c r="B77" s="19">
        <v>121891</v>
      </c>
      <c r="C77" s="19"/>
      <c r="D77" s="19">
        <v>237</v>
      </c>
      <c r="E77" s="19">
        <v>2243217</v>
      </c>
      <c r="F77" s="19">
        <v>3442947</v>
      </c>
      <c r="G77" s="19">
        <v>6088928</v>
      </c>
      <c r="H77" s="19"/>
      <c r="I77" s="19">
        <v>4081</v>
      </c>
      <c r="J77" s="36">
        <v>11901301</v>
      </c>
    </row>
    <row r="78" spans="1:10" ht="12.75">
      <c r="A78" s="16" t="s">
        <v>38</v>
      </c>
      <c r="B78" s="19">
        <v>232364</v>
      </c>
      <c r="C78" s="19"/>
      <c r="D78" s="19">
        <v>198</v>
      </c>
      <c r="E78" s="19">
        <v>3135636</v>
      </c>
      <c r="F78" s="19">
        <v>4043928</v>
      </c>
      <c r="G78" s="19">
        <v>6935427</v>
      </c>
      <c r="H78" s="19"/>
      <c r="I78" s="19">
        <v>1726</v>
      </c>
      <c r="J78" s="36">
        <f>SUM(B78:I78)</f>
        <v>14349279</v>
      </c>
    </row>
    <row r="79" spans="1:10" ht="12.75">
      <c r="A79" s="16" t="s">
        <v>39</v>
      </c>
      <c r="B79" s="19">
        <v>290982</v>
      </c>
      <c r="C79" s="19"/>
      <c r="D79" s="19">
        <v>106</v>
      </c>
      <c r="E79" s="19">
        <v>3208050</v>
      </c>
      <c r="F79" s="19">
        <v>4391253</v>
      </c>
      <c r="G79" s="19">
        <v>5049890</v>
      </c>
      <c r="H79" s="19"/>
      <c r="I79" s="19"/>
      <c r="J79" s="36">
        <f>SUM(B79:I79)</f>
        <v>12940281</v>
      </c>
    </row>
    <row r="80" spans="1:10" ht="12.75">
      <c r="A80" s="16" t="s">
        <v>40</v>
      </c>
      <c r="B80" s="19">
        <v>289634</v>
      </c>
      <c r="C80" s="19"/>
      <c r="D80" s="19">
        <v>107</v>
      </c>
      <c r="E80" s="19">
        <v>2891125</v>
      </c>
      <c r="F80" s="19">
        <v>4414364</v>
      </c>
      <c r="G80" s="19">
        <v>7032529</v>
      </c>
      <c r="H80" s="19"/>
      <c r="I80" s="19">
        <v>410</v>
      </c>
      <c r="J80" s="36">
        <f>SUM(B80:I80)</f>
        <v>14628169</v>
      </c>
    </row>
    <row r="81" spans="1:10" ht="12.75">
      <c r="A81" s="16"/>
      <c r="B81" s="19"/>
      <c r="C81" s="19"/>
      <c r="D81" s="19"/>
      <c r="E81" s="19"/>
      <c r="F81" s="19"/>
      <c r="G81" s="19"/>
      <c r="H81" s="19"/>
      <c r="I81" s="19"/>
      <c r="J81" s="36"/>
    </row>
    <row r="82" spans="1:10" ht="12.75">
      <c r="A82" s="21">
        <v>2003</v>
      </c>
      <c r="B82" s="19"/>
      <c r="C82" s="19"/>
      <c r="D82" s="19"/>
      <c r="E82" s="19"/>
      <c r="F82" s="19"/>
      <c r="G82" s="19"/>
      <c r="H82" s="19"/>
      <c r="I82" s="19"/>
      <c r="J82" s="36"/>
    </row>
    <row r="83" spans="1:10" ht="12.75">
      <c r="A83" s="16" t="s">
        <v>30</v>
      </c>
      <c r="B83" s="19">
        <v>222282</v>
      </c>
      <c r="C83" s="19"/>
      <c r="D83" s="19">
        <v>53</v>
      </c>
      <c r="E83" s="19">
        <v>2784713</v>
      </c>
      <c r="F83" s="19">
        <v>4370695</v>
      </c>
      <c r="G83" s="19">
        <v>7877748</v>
      </c>
      <c r="H83" s="19"/>
      <c r="I83" s="19">
        <v>8815</v>
      </c>
      <c r="J83" s="36">
        <f aca="true" t="shared" si="0" ref="J83:J91">SUM(B83:I83)</f>
        <v>15264306</v>
      </c>
    </row>
    <row r="84" spans="1:10" ht="12.75">
      <c r="A84" s="16" t="s">
        <v>41</v>
      </c>
      <c r="B84" s="19">
        <v>121217</v>
      </c>
      <c r="C84" s="19"/>
      <c r="D84" s="19">
        <v>57</v>
      </c>
      <c r="E84" s="19">
        <v>2422383</v>
      </c>
      <c r="F84" s="19">
        <v>2898602</v>
      </c>
      <c r="G84" s="19">
        <v>5764569</v>
      </c>
      <c r="H84" s="19"/>
      <c r="I84" s="19">
        <v>158</v>
      </c>
      <c r="J84" s="36">
        <f t="shared" si="0"/>
        <v>11206986</v>
      </c>
    </row>
    <row r="85" spans="1:10" ht="12.75">
      <c r="A85" s="16" t="s">
        <v>31</v>
      </c>
      <c r="B85" s="19">
        <v>227271</v>
      </c>
      <c r="C85" s="19"/>
      <c r="D85" s="19">
        <v>97</v>
      </c>
      <c r="E85" s="19">
        <v>1989399</v>
      </c>
      <c r="F85" s="19">
        <v>3361648</v>
      </c>
      <c r="G85" s="19">
        <v>5233422</v>
      </c>
      <c r="H85" s="19"/>
      <c r="I85" s="19">
        <v>149</v>
      </c>
      <c r="J85" s="36">
        <f t="shared" si="0"/>
        <v>10811986</v>
      </c>
    </row>
    <row r="86" spans="1:10" ht="12.75">
      <c r="A86" s="16" t="s">
        <v>32</v>
      </c>
      <c r="B86" s="19">
        <v>252654</v>
      </c>
      <c r="C86" s="19"/>
      <c r="D86" s="19">
        <v>32</v>
      </c>
      <c r="E86" s="19">
        <v>2200016</v>
      </c>
      <c r="F86" s="19">
        <v>3984953</v>
      </c>
      <c r="G86" s="19">
        <v>3901104</v>
      </c>
      <c r="H86" s="19"/>
      <c r="I86" s="19">
        <v>6396</v>
      </c>
      <c r="J86" s="36">
        <f t="shared" si="0"/>
        <v>10345155</v>
      </c>
    </row>
    <row r="87" spans="1:10" ht="12.75">
      <c r="A87" s="16" t="s">
        <v>33</v>
      </c>
      <c r="B87" s="19">
        <v>464145</v>
      </c>
      <c r="C87" s="19"/>
      <c r="D87" s="19">
        <v>51</v>
      </c>
      <c r="E87" s="19">
        <v>2243436</v>
      </c>
      <c r="F87" s="19">
        <v>4149256</v>
      </c>
      <c r="G87" s="19">
        <v>3834298</v>
      </c>
      <c r="H87" s="19"/>
      <c r="I87" s="19">
        <v>2053</v>
      </c>
      <c r="J87" s="36">
        <f t="shared" si="0"/>
        <v>10693239</v>
      </c>
    </row>
    <row r="88" spans="1:10" ht="12.75">
      <c r="A88" s="16" t="s">
        <v>34</v>
      </c>
      <c r="B88" s="19">
        <v>322439</v>
      </c>
      <c r="C88" s="19"/>
      <c r="D88" s="19">
        <v>53</v>
      </c>
      <c r="E88" s="19">
        <v>2210737</v>
      </c>
      <c r="F88" s="19">
        <v>4088224</v>
      </c>
      <c r="G88" s="19">
        <v>4071914</v>
      </c>
      <c r="H88" s="19"/>
      <c r="I88" s="19">
        <v>1837</v>
      </c>
      <c r="J88" s="36">
        <f t="shared" si="0"/>
        <v>10695204</v>
      </c>
    </row>
    <row r="89" spans="1:10" ht="12.75">
      <c r="A89" s="16" t="s">
        <v>35</v>
      </c>
      <c r="B89" s="19">
        <v>349034</v>
      </c>
      <c r="C89" s="19"/>
      <c r="D89" s="19">
        <v>59</v>
      </c>
      <c r="E89" s="19">
        <v>2987055</v>
      </c>
      <c r="F89" s="19">
        <v>4569103</v>
      </c>
      <c r="G89" s="24">
        <v>5193926</v>
      </c>
      <c r="H89" s="19"/>
      <c r="I89" s="19">
        <v>13597</v>
      </c>
      <c r="J89" s="36">
        <f t="shared" si="0"/>
        <v>13112774</v>
      </c>
    </row>
    <row r="90" spans="1:10" ht="12.75">
      <c r="A90" s="16" t="s">
        <v>49</v>
      </c>
      <c r="B90" s="19">
        <v>448528</v>
      </c>
      <c r="C90" s="19"/>
      <c r="D90" s="19">
        <v>31</v>
      </c>
      <c r="E90" s="19">
        <v>2086324</v>
      </c>
      <c r="F90" s="19">
        <v>4090961</v>
      </c>
      <c r="G90" s="24">
        <v>4321086</v>
      </c>
      <c r="H90" s="19"/>
      <c r="I90" s="19">
        <v>24972</v>
      </c>
      <c r="J90" s="36">
        <f t="shared" si="0"/>
        <v>10971902</v>
      </c>
    </row>
    <row r="91" spans="1:14" s="2" customFormat="1" ht="12.75">
      <c r="A91" s="25" t="s">
        <v>37</v>
      </c>
      <c r="B91" s="26">
        <v>360323</v>
      </c>
      <c r="C91" s="27" t="s">
        <v>52</v>
      </c>
      <c r="D91" s="26">
        <v>40</v>
      </c>
      <c r="E91" s="26">
        <v>1849982</v>
      </c>
      <c r="F91" s="26">
        <v>4010054</v>
      </c>
      <c r="G91" s="28">
        <v>4599743</v>
      </c>
      <c r="H91" s="26"/>
      <c r="I91" s="26">
        <v>1871</v>
      </c>
      <c r="J91" s="38">
        <f t="shared" si="0"/>
        <v>10822013</v>
      </c>
      <c r="K91" s="29"/>
      <c r="L91" s="29"/>
      <c r="M91" s="29"/>
      <c r="N91" s="29"/>
    </row>
    <row r="92" spans="1:14" s="2" customFormat="1" ht="12.75">
      <c r="A92" s="16" t="s">
        <v>38</v>
      </c>
      <c r="B92" s="26">
        <v>677252</v>
      </c>
      <c r="C92" s="26"/>
      <c r="D92" s="26">
        <v>69</v>
      </c>
      <c r="E92" s="26">
        <v>2222183</v>
      </c>
      <c r="F92" s="26">
        <v>5644219</v>
      </c>
      <c r="G92" s="28">
        <v>4892809</v>
      </c>
      <c r="H92" s="26"/>
      <c r="I92" s="26">
        <v>9908</v>
      </c>
      <c r="J92" s="38">
        <f>SUM(B92:I92)</f>
        <v>13446440</v>
      </c>
      <c r="K92" s="29"/>
      <c r="L92" s="29"/>
      <c r="M92" s="29"/>
      <c r="N92" s="29"/>
    </row>
    <row r="93" spans="1:14" s="2" customFormat="1" ht="12.75">
      <c r="A93" s="16" t="s">
        <v>39</v>
      </c>
      <c r="B93" s="26">
        <v>604034</v>
      </c>
      <c r="C93" s="26"/>
      <c r="D93" s="26">
        <v>75</v>
      </c>
      <c r="E93" s="26">
        <v>1324768</v>
      </c>
      <c r="F93" s="26">
        <v>5306683</v>
      </c>
      <c r="G93" s="28">
        <v>4059793</v>
      </c>
      <c r="H93" s="26"/>
      <c r="I93" s="26">
        <v>4617</v>
      </c>
      <c r="J93" s="38">
        <f>SUM(B93:I93)</f>
        <v>11299970</v>
      </c>
      <c r="K93" s="29"/>
      <c r="L93" s="29"/>
      <c r="M93" s="29"/>
      <c r="N93" s="29"/>
    </row>
    <row r="94" spans="1:14" s="2" customFormat="1" ht="12.75">
      <c r="A94" s="16" t="s">
        <v>40</v>
      </c>
      <c r="B94" s="26">
        <v>472994</v>
      </c>
      <c r="C94" s="26"/>
      <c r="D94" s="26">
        <v>89</v>
      </c>
      <c r="E94" s="26">
        <v>1597501</v>
      </c>
      <c r="F94" s="26">
        <v>5313277</v>
      </c>
      <c r="G94" s="28">
        <v>4132554</v>
      </c>
      <c r="H94" s="26"/>
      <c r="I94" s="26">
        <v>999</v>
      </c>
      <c r="J94" s="38">
        <f>SUM(B94:I94)</f>
        <v>11517414</v>
      </c>
      <c r="K94" s="29"/>
      <c r="L94" s="29"/>
      <c r="M94" s="29"/>
      <c r="N94" s="29"/>
    </row>
    <row r="95" spans="1:10" ht="12.75">
      <c r="A95" s="16"/>
      <c r="B95" s="20"/>
      <c r="C95" s="20"/>
      <c r="D95" s="20"/>
      <c r="E95" s="20"/>
      <c r="F95" s="20"/>
      <c r="G95" s="20"/>
      <c r="H95" s="20"/>
      <c r="I95" s="20"/>
      <c r="J95" s="37"/>
    </row>
    <row r="96" spans="1:10" ht="12.75">
      <c r="A96" s="21">
        <v>2004</v>
      </c>
      <c r="B96" s="20"/>
      <c r="C96" s="20"/>
      <c r="D96" s="20"/>
      <c r="E96" s="20"/>
      <c r="F96" s="20"/>
      <c r="G96" s="20"/>
      <c r="H96" s="20"/>
      <c r="I96" s="20"/>
      <c r="J96" s="37"/>
    </row>
    <row r="97" spans="1:10" ht="12.75">
      <c r="A97" s="16" t="s">
        <v>53</v>
      </c>
      <c r="B97" s="19">
        <v>335259</v>
      </c>
      <c r="C97" s="19"/>
      <c r="D97" s="19">
        <v>38</v>
      </c>
      <c r="E97" s="19">
        <v>2363653</v>
      </c>
      <c r="F97" s="19">
        <v>4885798</v>
      </c>
      <c r="G97" s="28">
        <v>4194531</v>
      </c>
      <c r="H97" s="19"/>
      <c r="I97" s="19">
        <v>22430</v>
      </c>
      <c r="J97" s="36">
        <f aca="true" t="shared" si="1" ref="J97:J105">SUM(B97:I97)</f>
        <v>11801709</v>
      </c>
    </row>
    <row r="98" spans="1:10" ht="12.75">
      <c r="A98" s="16" t="s">
        <v>41</v>
      </c>
      <c r="B98" s="19">
        <v>342019</v>
      </c>
      <c r="C98" s="19"/>
      <c r="D98" s="19">
        <v>24</v>
      </c>
      <c r="E98" s="19">
        <v>2460440</v>
      </c>
      <c r="F98" s="19">
        <v>4472968</v>
      </c>
      <c r="G98" s="19">
        <v>3866178</v>
      </c>
      <c r="H98" s="19"/>
      <c r="I98" s="19">
        <v>7367</v>
      </c>
      <c r="J98" s="36">
        <f t="shared" si="1"/>
        <v>11148996</v>
      </c>
    </row>
    <row r="99" spans="1:10" ht="12.75">
      <c r="A99" s="16" t="s">
        <v>31</v>
      </c>
      <c r="B99" s="19">
        <v>522996</v>
      </c>
      <c r="C99" s="19"/>
      <c r="D99" s="19">
        <v>74</v>
      </c>
      <c r="E99" s="19">
        <v>3069821</v>
      </c>
      <c r="F99" s="19">
        <v>6599424</v>
      </c>
      <c r="G99" s="19">
        <v>5063454</v>
      </c>
      <c r="H99" s="19"/>
      <c r="I99" s="19">
        <v>41810</v>
      </c>
      <c r="J99" s="36">
        <f t="shared" si="1"/>
        <v>15297579</v>
      </c>
    </row>
    <row r="100" spans="1:16" ht="12.75">
      <c r="A100" s="16" t="s">
        <v>32</v>
      </c>
      <c r="B100" s="19">
        <v>486295</v>
      </c>
      <c r="C100" s="9"/>
      <c r="D100" s="19">
        <v>98</v>
      </c>
      <c r="E100" s="19">
        <v>1870862</v>
      </c>
      <c r="F100" s="19">
        <v>6288147</v>
      </c>
      <c r="G100" s="24">
        <v>4098184</v>
      </c>
      <c r="H100" s="9"/>
      <c r="I100" s="19">
        <v>2897</v>
      </c>
      <c r="J100" s="30">
        <f t="shared" si="1"/>
        <v>12746483</v>
      </c>
      <c r="K100" s="24"/>
      <c r="L100" s="24"/>
      <c r="M100" s="24"/>
      <c r="N100" s="24"/>
      <c r="O100" s="1"/>
      <c r="P100" s="1"/>
    </row>
    <row r="101" spans="1:16" ht="12.75">
      <c r="A101" s="16" t="s">
        <v>33</v>
      </c>
      <c r="B101" s="19">
        <v>680382</v>
      </c>
      <c r="C101" s="19"/>
      <c r="D101" s="19">
        <v>41</v>
      </c>
      <c r="E101" s="19">
        <v>2124961</v>
      </c>
      <c r="F101" s="19">
        <v>5626987</v>
      </c>
      <c r="G101" s="19">
        <v>4284019</v>
      </c>
      <c r="H101" s="19"/>
      <c r="I101" s="19">
        <v>2017</v>
      </c>
      <c r="J101" s="36">
        <f t="shared" si="1"/>
        <v>12718407</v>
      </c>
      <c r="K101" s="24"/>
      <c r="L101" s="24"/>
      <c r="M101" s="24"/>
      <c r="N101" s="24"/>
      <c r="O101" s="1"/>
      <c r="P101" s="1"/>
    </row>
    <row r="102" spans="1:16" ht="12.75">
      <c r="A102" s="16" t="s">
        <v>34</v>
      </c>
      <c r="B102" s="19">
        <v>368902</v>
      </c>
      <c r="C102" s="19"/>
      <c r="D102" s="19">
        <v>60</v>
      </c>
      <c r="E102" s="19">
        <v>2120749</v>
      </c>
      <c r="F102" s="19">
        <v>5921225</v>
      </c>
      <c r="G102" s="19">
        <v>4753698</v>
      </c>
      <c r="H102" s="19"/>
      <c r="I102" s="19">
        <v>6255</v>
      </c>
      <c r="J102" s="36">
        <f t="shared" si="1"/>
        <v>13170889</v>
      </c>
      <c r="K102" s="24"/>
      <c r="L102" s="24"/>
      <c r="M102" s="24"/>
      <c r="N102" s="24"/>
      <c r="O102" s="1"/>
      <c r="P102" s="1"/>
    </row>
    <row r="103" spans="1:16" ht="12.75">
      <c r="A103" s="16" t="s">
        <v>35</v>
      </c>
      <c r="B103" s="19">
        <v>398437</v>
      </c>
      <c r="C103" s="9"/>
      <c r="D103" s="19">
        <v>36</v>
      </c>
      <c r="E103" s="19">
        <v>1408199</v>
      </c>
      <c r="F103" s="19">
        <v>5464715</v>
      </c>
      <c r="G103" s="24">
        <v>4389592</v>
      </c>
      <c r="H103" s="9"/>
      <c r="I103" s="19">
        <v>11154</v>
      </c>
      <c r="J103" s="30">
        <f t="shared" si="1"/>
        <v>11672133</v>
      </c>
      <c r="K103" s="24"/>
      <c r="L103" s="24"/>
      <c r="M103" s="24"/>
      <c r="N103" s="24"/>
      <c r="O103" s="1"/>
      <c r="P103" s="1"/>
    </row>
    <row r="104" spans="1:16" ht="12.75">
      <c r="A104" s="16" t="s">
        <v>36</v>
      </c>
      <c r="B104" s="19">
        <v>1106986</v>
      </c>
      <c r="C104" s="19"/>
      <c r="D104" s="19">
        <v>94</v>
      </c>
      <c r="E104" s="19">
        <v>1326028</v>
      </c>
      <c r="F104" s="19">
        <v>6689822</v>
      </c>
      <c r="G104" s="19">
        <v>4233039</v>
      </c>
      <c r="H104" s="19"/>
      <c r="I104" s="19">
        <v>7734</v>
      </c>
      <c r="J104" s="36">
        <f t="shared" si="1"/>
        <v>13363703</v>
      </c>
      <c r="K104" s="24"/>
      <c r="L104" s="24"/>
      <c r="M104" s="24"/>
      <c r="N104" s="24"/>
      <c r="O104" s="1"/>
      <c r="P104" s="1"/>
    </row>
    <row r="105" spans="1:16" ht="12.75">
      <c r="A105" s="16" t="s">
        <v>37</v>
      </c>
      <c r="B105" s="19">
        <v>723935</v>
      </c>
      <c r="C105" s="19"/>
      <c r="D105" s="19">
        <v>45</v>
      </c>
      <c r="E105" s="19">
        <v>1318406</v>
      </c>
      <c r="F105" s="19">
        <v>6573035</v>
      </c>
      <c r="G105" s="19">
        <v>4118928</v>
      </c>
      <c r="H105" s="19">
        <v>570</v>
      </c>
      <c r="I105" s="19">
        <v>1037</v>
      </c>
      <c r="J105" s="36">
        <f t="shared" si="1"/>
        <v>12735956</v>
      </c>
      <c r="K105" s="24"/>
      <c r="L105" s="24"/>
      <c r="M105" s="24"/>
      <c r="N105" s="24"/>
      <c r="O105" s="1"/>
      <c r="P105" s="1"/>
    </row>
    <row r="106" spans="1:16" ht="12.75">
      <c r="A106" s="16" t="s">
        <v>38</v>
      </c>
      <c r="B106" s="19">
        <v>814776</v>
      </c>
      <c r="C106" s="19"/>
      <c r="D106" s="19">
        <v>46</v>
      </c>
      <c r="E106" s="19">
        <v>1601699</v>
      </c>
      <c r="F106" s="19">
        <v>6406522</v>
      </c>
      <c r="G106" s="19">
        <v>4125016</v>
      </c>
      <c r="I106" s="19">
        <v>7752</v>
      </c>
      <c r="J106" s="36">
        <f>SUM(B106:I106)</f>
        <v>12955811</v>
      </c>
      <c r="K106" s="24"/>
      <c r="L106" s="24"/>
      <c r="M106" s="24"/>
      <c r="N106" s="24"/>
      <c r="O106" s="1"/>
      <c r="P106" s="1"/>
    </row>
    <row r="107" spans="1:16" ht="12.75">
      <c r="A107" s="16" t="s">
        <v>39</v>
      </c>
      <c r="B107" s="19">
        <v>823620</v>
      </c>
      <c r="C107" s="27" t="s">
        <v>52</v>
      </c>
      <c r="D107" s="19">
        <v>121</v>
      </c>
      <c r="E107" s="19">
        <v>1731090</v>
      </c>
      <c r="F107" s="19">
        <v>5946328</v>
      </c>
      <c r="G107" s="19">
        <v>4024804</v>
      </c>
      <c r="H107" s="19"/>
      <c r="I107" s="19">
        <v>310</v>
      </c>
      <c r="J107" s="36">
        <f>SUM(B107:I107)</f>
        <v>12526273</v>
      </c>
      <c r="K107" s="24"/>
      <c r="L107" s="24"/>
      <c r="M107" s="24"/>
      <c r="N107" s="24"/>
      <c r="O107" s="1"/>
      <c r="P107" s="1"/>
    </row>
    <row r="108" spans="1:16" ht="12.75">
      <c r="A108" s="16" t="s">
        <v>40</v>
      </c>
      <c r="B108" s="19">
        <v>666530</v>
      </c>
      <c r="C108" s="27" t="s">
        <v>52</v>
      </c>
      <c r="D108" s="19">
        <v>102</v>
      </c>
      <c r="E108" s="19">
        <v>2126691</v>
      </c>
      <c r="F108" s="19">
        <v>5356750</v>
      </c>
      <c r="G108" s="19">
        <v>4911708</v>
      </c>
      <c r="H108" s="19"/>
      <c r="I108" s="19">
        <v>138</v>
      </c>
      <c r="J108" s="36">
        <f>SUM(B108:I108)</f>
        <v>13061919</v>
      </c>
      <c r="K108" s="24"/>
      <c r="L108" s="24"/>
      <c r="M108" s="24"/>
      <c r="N108" s="24"/>
      <c r="O108" s="1"/>
      <c r="P108" s="1"/>
    </row>
    <row r="109" spans="1:16" ht="12.75">
      <c r="A109" s="16"/>
      <c r="B109" s="19"/>
      <c r="C109" s="19"/>
      <c r="D109" s="19"/>
      <c r="E109" s="19"/>
      <c r="F109" s="19"/>
      <c r="G109" s="19"/>
      <c r="H109" s="19"/>
      <c r="I109" s="19"/>
      <c r="J109" s="36"/>
      <c r="K109" s="24"/>
      <c r="L109" s="24"/>
      <c r="M109" s="24"/>
      <c r="N109" s="24"/>
      <c r="O109" s="1"/>
      <c r="P109" s="1"/>
    </row>
    <row r="110" spans="1:16" ht="12.75">
      <c r="A110" s="21">
        <v>2005</v>
      </c>
      <c r="B110" s="19"/>
      <c r="C110" s="19"/>
      <c r="D110" s="19"/>
      <c r="E110" s="19"/>
      <c r="F110" s="19"/>
      <c r="G110" s="19"/>
      <c r="H110" s="19"/>
      <c r="I110" s="19"/>
      <c r="J110" s="36"/>
      <c r="K110" s="24"/>
      <c r="L110" s="24"/>
      <c r="M110" s="24"/>
      <c r="N110" s="24"/>
      <c r="O110" s="1"/>
      <c r="P110" s="1"/>
    </row>
    <row r="111" spans="1:16" ht="12.75">
      <c r="A111" s="16" t="s">
        <v>53</v>
      </c>
      <c r="B111" s="19">
        <v>689817</v>
      </c>
      <c r="C111" s="27" t="s">
        <v>52</v>
      </c>
      <c r="D111" s="19">
        <v>108</v>
      </c>
      <c r="E111" s="19">
        <v>2236632</v>
      </c>
      <c r="F111" s="19">
        <v>4583621</v>
      </c>
      <c r="G111" s="19">
        <v>4683602</v>
      </c>
      <c r="H111" s="19"/>
      <c r="I111" s="24">
        <v>99</v>
      </c>
      <c r="J111" s="36">
        <f aca="true" t="shared" si="2" ref="J111:J122">SUM(B111:I111)</f>
        <v>12193879</v>
      </c>
      <c r="K111" s="24"/>
      <c r="L111" s="24"/>
      <c r="M111" s="24"/>
      <c r="N111" s="24"/>
      <c r="O111" s="1"/>
      <c r="P111" s="1"/>
    </row>
    <row r="112" spans="1:16" ht="12.75">
      <c r="A112" s="16" t="s">
        <v>41</v>
      </c>
      <c r="B112" s="19">
        <v>401347</v>
      </c>
      <c r="C112" s="19"/>
      <c r="D112" s="19">
        <v>63</v>
      </c>
      <c r="E112" s="19">
        <v>2507084</v>
      </c>
      <c r="F112" s="19">
        <v>4693421</v>
      </c>
      <c r="G112" s="19">
        <v>4753058</v>
      </c>
      <c r="H112" s="19"/>
      <c r="I112" s="24">
        <v>250</v>
      </c>
      <c r="J112" s="36">
        <f t="shared" si="2"/>
        <v>12355223</v>
      </c>
      <c r="K112" s="24"/>
      <c r="L112" s="24"/>
      <c r="M112" s="24"/>
      <c r="N112" s="24"/>
      <c r="O112" s="1"/>
      <c r="P112" s="1"/>
    </row>
    <row r="113" spans="1:16" ht="12.75">
      <c r="A113" s="16" t="s">
        <v>31</v>
      </c>
      <c r="B113" s="19">
        <v>888483</v>
      </c>
      <c r="C113" s="19"/>
      <c r="D113" s="19">
        <v>81</v>
      </c>
      <c r="E113" s="19">
        <v>3102258</v>
      </c>
      <c r="F113" s="19">
        <v>7119227</v>
      </c>
      <c r="G113" s="19">
        <v>5212940</v>
      </c>
      <c r="H113" s="19"/>
      <c r="I113" s="24">
        <v>1866</v>
      </c>
      <c r="J113" s="36">
        <f t="shared" si="2"/>
        <v>16324855</v>
      </c>
      <c r="K113" s="24"/>
      <c r="L113" s="24"/>
      <c r="M113" s="24"/>
      <c r="N113" s="24"/>
      <c r="O113" s="1"/>
      <c r="P113" s="1"/>
    </row>
    <row r="114" spans="1:16" ht="12.75">
      <c r="A114" s="16" t="s">
        <v>32</v>
      </c>
      <c r="B114" s="19">
        <v>1045589</v>
      </c>
      <c r="C114" s="19"/>
      <c r="D114" s="19">
        <v>56</v>
      </c>
      <c r="E114" s="19">
        <v>2652657</v>
      </c>
      <c r="F114" s="19">
        <v>6824580</v>
      </c>
      <c r="G114" s="19">
        <v>5562734</v>
      </c>
      <c r="H114" s="19"/>
      <c r="I114" s="24">
        <v>382</v>
      </c>
      <c r="J114" s="36">
        <f t="shared" si="2"/>
        <v>16085998</v>
      </c>
      <c r="K114" s="24"/>
      <c r="L114" s="24"/>
      <c r="M114" s="24"/>
      <c r="N114" s="24"/>
      <c r="O114" s="1"/>
      <c r="P114" s="1"/>
    </row>
    <row r="115" spans="1:16" ht="12.75">
      <c r="A115" s="16" t="s">
        <v>33</v>
      </c>
      <c r="B115" s="19">
        <v>945503</v>
      </c>
      <c r="C115" s="19"/>
      <c r="D115" s="19">
        <v>80</v>
      </c>
      <c r="E115" s="19">
        <v>2524266</v>
      </c>
      <c r="F115" s="19">
        <v>6532093</v>
      </c>
      <c r="G115" s="19">
        <v>7227894</v>
      </c>
      <c r="H115" s="19"/>
      <c r="I115" s="24">
        <v>2072</v>
      </c>
      <c r="J115" s="36">
        <f t="shared" si="2"/>
        <v>17231908</v>
      </c>
      <c r="K115" s="24"/>
      <c r="L115" s="24"/>
      <c r="M115" s="24"/>
      <c r="N115" s="24"/>
      <c r="O115" s="1"/>
      <c r="P115" s="1"/>
    </row>
    <row r="116" spans="1:16" ht="12.75">
      <c r="A116" s="16" t="s">
        <v>34</v>
      </c>
      <c r="B116" s="19">
        <v>849534</v>
      </c>
      <c r="C116" s="19"/>
      <c r="D116" s="19">
        <v>80</v>
      </c>
      <c r="E116" s="19">
        <v>1608500</v>
      </c>
      <c r="F116" s="19">
        <v>5778294</v>
      </c>
      <c r="G116" s="19">
        <v>6781339</v>
      </c>
      <c r="H116" s="19"/>
      <c r="I116" s="24">
        <v>1333</v>
      </c>
      <c r="J116" s="36">
        <f t="shared" si="2"/>
        <v>15019080</v>
      </c>
      <c r="K116" s="24"/>
      <c r="L116" s="24"/>
      <c r="M116" s="24"/>
      <c r="N116" s="24"/>
      <c r="O116" s="1"/>
      <c r="P116" s="1"/>
    </row>
    <row r="117" spans="1:16" ht="12.75">
      <c r="A117" s="16" t="s">
        <v>35</v>
      </c>
      <c r="B117" s="19">
        <f>1136661+9</f>
        <v>1136670</v>
      </c>
      <c r="C117" s="19"/>
      <c r="D117" s="19">
        <f>6+35</f>
        <v>41</v>
      </c>
      <c r="E117" s="19">
        <f>37+2095747</f>
        <v>2095784</v>
      </c>
      <c r="F117" s="19">
        <f>1261141+142231+4461648</f>
        <v>5865020</v>
      </c>
      <c r="G117" s="19">
        <f>2710087+3886086</f>
        <v>6596173</v>
      </c>
      <c r="H117" s="19"/>
      <c r="I117" s="19">
        <v>8589</v>
      </c>
      <c r="J117" s="36">
        <f t="shared" si="2"/>
        <v>15702277</v>
      </c>
      <c r="K117" s="24"/>
      <c r="L117" s="24"/>
      <c r="M117" s="24"/>
      <c r="N117" s="24"/>
      <c r="O117" s="1"/>
      <c r="P117" s="1"/>
    </row>
    <row r="118" spans="1:16" ht="12.75">
      <c r="A118" s="16" t="s">
        <v>36</v>
      </c>
      <c r="B118" s="19">
        <f>1060309+4</f>
        <v>1060313</v>
      </c>
      <c r="C118" s="19"/>
      <c r="D118" s="19">
        <f>13+24</f>
        <v>37</v>
      </c>
      <c r="E118" s="19">
        <f>46+2382800</f>
        <v>2382846</v>
      </c>
      <c r="F118" s="19">
        <f>1861404+4839059</f>
        <v>6700463</v>
      </c>
      <c r="G118" s="19">
        <f>3571314+4730734</f>
        <v>8302048</v>
      </c>
      <c r="H118" s="19"/>
      <c r="I118" s="19">
        <v>4274</v>
      </c>
      <c r="J118" s="36">
        <f t="shared" si="2"/>
        <v>18449981</v>
      </c>
      <c r="K118" s="24"/>
      <c r="L118" s="24"/>
      <c r="M118" s="24"/>
      <c r="N118" s="24"/>
      <c r="O118" s="1"/>
      <c r="P118" s="1"/>
    </row>
    <row r="119" spans="1:16" ht="12.75">
      <c r="A119" s="16" t="s">
        <v>37</v>
      </c>
      <c r="B119" s="19">
        <f>765202+74</f>
        <v>765276</v>
      </c>
      <c r="C119" s="19"/>
      <c r="D119" s="19">
        <f>21+42</f>
        <v>63</v>
      </c>
      <c r="E119" s="19">
        <f>1+2292021</f>
        <v>2292022</v>
      </c>
      <c r="F119" s="19">
        <f>1460240+4324866</f>
        <v>5785106</v>
      </c>
      <c r="G119" s="19">
        <f>3172263+5090533</f>
        <v>8262796</v>
      </c>
      <c r="H119" s="19"/>
      <c r="I119" s="19">
        <v>23936</v>
      </c>
      <c r="J119" s="36">
        <f t="shared" si="2"/>
        <v>17129199</v>
      </c>
      <c r="K119" s="24"/>
      <c r="L119" s="24"/>
      <c r="M119" s="24"/>
      <c r="N119" s="24"/>
      <c r="O119" s="1"/>
      <c r="P119" s="1"/>
    </row>
    <row r="120" spans="1:16" ht="12.75">
      <c r="A120" s="16" t="s">
        <v>58</v>
      </c>
      <c r="B120" s="19">
        <f>794568+92</f>
        <v>794660</v>
      </c>
      <c r="C120" s="19"/>
      <c r="D120" s="19">
        <f>10+61</f>
        <v>71</v>
      </c>
      <c r="E120" s="19">
        <f>45+2256231</f>
        <v>2256276</v>
      </c>
      <c r="F120" s="19">
        <f>2392838+4279457</f>
        <v>6672295</v>
      </c>
      <c r="G120" s="19">
        <f>3451115+4869587</f>
        <v>8320702</v>
      </c>
      <c r="H120" s="19"/>
      <c r="I120" s="19">
        <v>28365</v>
      </c>
      <c r="J120" s="36">
        <f t="shared" si="2"/>
        <v>18072369</v>
      </c>
      <c r="K120" s="24"/>
      <c r="L120" s="24"/>
      <c r="M120" s="24"/>
      <c r="N120" s="24"/>
      <c r="O120" s="1"/>
      <c r="P120" s="1"/>
    </row>
    <row r="121" spans="1:16" ht="12.75">
      <c r="A121" s="16" t="s">
        <v>39</v>
      </c>
      <c r="B121" s="19">
        <f>992754+227</f>
        <v>992981</v>
      </c>
      <c r="C121" s="19"/>
      <c r="D121" s="19">
        <f>65+82</f>
        <v>147</v>
      </c>
      <c r="E121" s="19">
        <f>199+1765383</f>
        <v>1765582</v>
      </c>
      <c r="F121" s="19">
        <f>2069124+4216348</f>
        <v>6285472</v>
      </c>
      <c r="G121" s="19">
        <f>3384792+5187738</f>
        <v>8572530</v>
      </c>
      <c r="H121" s="19">
        <v>525</v>
      </c>
      <c r="I121" s="19">
        <v>5038</v>
      </c>
      <c r="J121" s="36">
        <f t="shared" si="2"/>
        <v>17622275</v>
      </c>
      <c r="K121" s="24"/>
      <c r="L121" s="24"/>
      <c r="M121" s="24"/>
      <c r="N121" s="24"/>
      <c r="O121" s="1"/>
      <c r="P121" s="1"/>
    </row>
    <row r="122" spans="1:16" ht="12.75">
      <c r="A122" s="16" t="s">
        <v>40</v>
      </c>
      <c r="B122" s="19">
        <f>901463+14</f>
        <v>901477</v>
      </c>
      <c r="C122" s="19"/>
      <c r="D122" s="19">
        <f>33+90</f>
        <v>123</v>
      </c>
      <c r="E122" s="19">
        <f>50+1874673</f>
        <v>1874723</v>
      </c>
      <c r="F122" s="19">
        <f>1404049+3543467</f>
        <v>4947516</v>
      </c>
      <c r="G122" s="19">
        <f>3043508+5713224</f>
        <v>8756732</v>
      </c>
      <c r="H122" s="19">
        <v>1285</v>
      </c>
      <c r="I122" s="19">
        <v>17863</v>
      </c>
      <c r="J122" s="36">
        <f t="shared" si="2"/>
        <v>16499719</v>
      </c>
      <c r="K122" s="24"/>
      <c r="L122" s="24"/>
      <c r="M122" s="24"/>
      <c r="N122" s="24"/>
      <c r="O122" s="1"/>
      <c r="P122" s="1"/>
    </row>
    <row r="123" spans="1:16" ht="12.75">
      <c r="A123" s="16"/>
      <c r="B123" s="19"/>
      <c r="C123" s="19"/>
      <c r="D123" s="19"/>
      <c r="E123" s="19"/>
      <c r="F123" s="19"/>
      <c r="G123" s="19"/>
      <c r="H123" s="19"/>
      <c r="I123" s="19"/>
      <c r="J123" s="36"/>
      <c r="K123" s="24"/>
      <c r="L123" s="24"/>
      <c r="M123" s="24"/>
      <c r="N123" s="24"/>
      <c r="O123" s="1"/>
      <c r="P123" s="1"/>
    </row>
    <row r="124" spans="1:16" ht="12.75">
      <c r="A124" s="21">
        <v>2006</v>
      </c>
      <c r="B124" s="19"/>
      <c r="C124" s="19"/>
      <c r="D124" s="19"/>
      <c r="E124" s="19"/>
      <c r="F124" s="19"/>
      <c r="G124" s="19"/>
      <c r="H124" s="19"/>
      <c r="I124" s="19"/>
      <c r="J124" s="36"/>
      <c r="K124" s="24"/>
      <c r="L124" s="24"/>
      <c r="M124" s="24"/>
      <c r="N124" s="24"/>
      <c r="O124" s="1"/>
      <c r="P124" s="1"/>
    </row>
    <row r="125" spans="1:16" ht="12.75">
      <c r="A125" s="16" t="s">
        <v>53</v>
      </c>
      <c r="B125" s="19">
        <f>860500+6</f>
        <v>860506</v>
      </c>
      <c r="C125" s="19"/>
      <c r="D125" s="19">
        <f>27+35</f>
        <v>62</v>
      </c>
      <c r="E125" s="19">
        <f>2+1641582</f>
        <v>1641584</v>
      </c>
      <c r="F125" s="19">
        <f>1637059+3196210</f>
        <v>4833269</v>
      </c>
      <c r="G125" s="19">
        <f>2760506+4845076</f>
        <v>7605582</v>
      </c>
      <c r="H125" s="19">
        <v>199</v>
      </c>
      <c r="I125" s="19">
        <v>5784</v>
      </c>
      <c r="J125" s="36">
        <f aca="true" t="shared" si="3" ref="J125:J136">SUM(B125:I125)</f>
        <v>14946986</v>
      </c>
      <c r="K125" s="24"/>
      <c r="L125" s="24"/>
      <c r="M125" s="24"/>
      <c r="N125" s="24"/>
      <c r="O125" s="1"/>
      <c r="P125" s="1"/>
    </row>
    <row r="126" spans="1:16" ht="12.75">
      <c r="A126" s="16" t="s">
        <v>41</v>
      </c>
      <c r="B126" s="19">
        <v>766600</v>
      </c>
      <c r="C126" s="19"/>
      <c r="D126" s="19">
        <f>33+28</f>
        <v>61</v>
      </c>
      <c r="E126" s="19">
        <f>3+2089343</f>
        <v>2089346</v>
      </c>
      <c r="F126" s="19">
        <f>1324611+3084502</f>
        <v>4409113</v>
      </c>
      <c r="G126" s="19">
        <f>2929480+4923304</f>
        <v>7852784</v>
      </c>
      <c r="H126" s="19"/>
      <c r="I126" s="19">
        <v>36104</v>
      </c>
      <c r="J126" s="36">
        <f t="shared" si="3"/>
        <v>15154008</v>
      </c>
      <c r="K126" s="24"/>
      <c r="L126" s="24"/>
      <c r="M126" s="24"/>
      <c r="N126" s="24"/>
      <c r="O126" s="1"/>
      <c r="P126" s="1"/>
    </row>
    <row r="127" spans="1:16" ht="12.75">
      <c r="A127" s="16" t="s">
        <v>31</v>
      </c>
      <c r="B127" s="19">
        <f>1009982+119+308818</f>
        <v>1318919</v>
      </c>
      <c r="C127" s="27" t="s">
        <v>52</v>
      </c>
      <c r="D127" s="19">
        <f>47+48</f>
        <v>95</v>
      </c>
      <c r="E127" s="19">
        <f>5+2315278</f>
        <v>2315283</v>
      </c>
      <c r="F127" s="19">
        <f>1999804+3828112</f>
        <v>5827916</v>
      </c>
      <c r="G127" s="19">
        <f>3390842+5004225</f>
        <v>8395067</v>
      </c>
      <c r="H127" s="19"/>
      <c r="I127" s="19">
        <v>31261</v>
      </c>
      <c r="J127" s="36">
        <f t="shared" si="3"/>
        <v>17888541</v>
      </c>
      <c r="K127" s="24"/>
      <c r="L127" s="24"/>
      <c r="M127" s="24"/>
      <c r="N127" s="24"/>
      <c r="O127" s="1"/>
      <c r="P127" s="1"/>
    </row>
    <row r="128" spans="1:16" ht="12.75">
      <c r="A128" s="16" t="s">
        <v>32</v>
      </c>
      <c r="B128" s="19">
        <f>912254+5</f>
        <v>912259</v>
      </c>
      <c r="C128" s="19"/>
      <c r="D128" s="19">
        <f>14+45</f>
        <v>59</v>
      </c>
      <c r="E128" s="19">
        <f>53+2419038</f>
        <v>2419091</v>
      </c>
      <c r="F128" s="19">
        <f>1645418+2851189</f>
        <v>4496607</v>
      </c>
      <c r="G128" s="19">
        <f>3382560+4585771</f>
        <v>7968331</v>
      </c>
      <c r="H128" s="19"/>
      <c r="I128" s="19">
        <v>60939</v>
      </c>
      <c r="J128" s="36">
        <f t="shared" si="3"/>
        <v>15857286</v>
      </c>
      <c r="K128" s="24"/>
      <c r="L128" s="24"/>
      <c r="M128" s="24"/>
      <c r="N128" s="24"/>
      <c r="O128" s="1"/>
      <c r="P128" s="1"/>
    </row>
    <row r="129" spans="1:16" ht="12.75">
      <c r="A129" s="16" t="s">
        <v>33</v>
      </c>
      <c r="B129" s="19">
        <f>1823081+33</f>
        <v>1823114</v>
      </c>
      <c r="C129" s="19"/>
      <c r="D129" s="19">
        <f>67+107</f>
        <v>174</v>
      </c>
      <c r="E129" s="19">
        <f>25+3010134</f>
        <v>3010159</v>
      </c>
      <c r="F129" s="19">
        <f>1862479+3066897</f>
        <v>4929376</v>
      </c>
      <c r="G129" s="19">
        <f>3727756+5871185</f>
        <v>9598941</v>
      </c>
      <c r="H129" s="19"/>
      <c r="I129" s="19">
        <v>23297</v>
      </c>
      <c r="J129" s="36">
        <f t="shared" si="3"/>
        <v>19385061</v>
      </c>
      <c r="K129" s="24"/>
      <c r="L129" s="24"/>
      <c r="M129" s="24"/>
      <c r="N129" s="24"/>
      <c r="O129" s="1"/>
      <c r="P129" s="1"/>
    </row>
    <row r="130" spans="1:16" ht="12.75">
      <c r="A130" s="16" t="s">
        <v>34</v>
      </c>
      <c r="B130" s="19">
        <v>946112</v>
      </c>
      <c r="C130" s="19"/>
      <c r="D130" s="19">
        <f>26+38</f>
        <v>64</v>
      </c>
      <c r="E130" s="19">
        <v>2995497</v>
      </c>
      <c r="F130" s="19">
        <f>1202615+3287584</f>
        <v>4490199</v>
      </c>
      <c r="G130" s="19">
        <f>3287650+5095819</f>
        <v>8383469</v>
      </c>
      <c r="H130" s="19"/>
      <c r="I130" s="19">
        <v>1696</v>
      </c>
      <c r="J130" s="36">
        <f t="shared" si="3"/>
        <v>16817037</v>
      </c>
      <c r="K130" s="24"/>
      <c r="L130" s="24"/>
      <c r="M130" s="24"/>
      <c r="N130" s="24"/>
      <c r="O130" s="1"/>
      <c r="P130" s="1"/>
    </row>
    <row r="131" spans="1:16" ht="12.75">
      <c r="A131" s="16" t="s">
        <v>35</v>
      </c>
      <c r="B131" s="19">
        <v>802469</v>
      </c>
      <c r="C131" s="19"/>
      <c r="D131" s="19">
        <v>109</v>
      </c>
      <c r="E131" s="19">
        <v>2825508</v>
      </c>
      <c r="F131" s="19">
        <v>4306918</v>
      </c>
      <c r="G131" s="19">
        <v>7894051</v>
      </c>
      <c r="H131" s="19"/>
      <c r="I131" s="19">
        <v>5141</v>
      </c>
      <c r="J131" s="36">
        <f t="shared" si="3"/>
        <v>15834196</v>
      </c>
      <c r="K131" s="24"/>
      <c r="L131" s="24"/>
      <c r="M131" s="24"/>
      <c r="N131" s="24"/>
      <c r="O131" s="1"/>
      <c r="P131" s="1"/>
    </row>
    <row r="132" spans="1:16" ht="12.75">
      <c r="A132" s="16" t="s">
        <v>36</v>
      </c>
      <c r="B132" s="19">
        <v>1122552</v>
      </c>
      <c r="C132" s="19"/>
      <c r="D132" s="19">
        <v>34</v>
      </c>
      <c r="E132" s="19">
        <v>3571419</v>
      </c>
      <c r="F132" s="19">
        <v>5394317</v>
      </c>
      <c r="G132" s="19">
        <v>9499395</v>
      </c>
      <c r="H132" s="19"/>
      <c r="I132" s="19">
        <v>61148</v>
      </c>
      <c r="J132" s="36">
        <f t="shared" si="3"/>
        <v>19648865</v>
      </c>
      <c r="K132" s="24"/>
      <c r="L132" s="24"/>
      <c r="M132" s="24"/>
      <c r="N132" s="24"/>
      <c r="O132" s="1"/>
      <c r="P132" s="1"/>
    </row>
    <row r="133" spans="1:16" ht="12.75">
      <c r="A133" s="16" t="s">
        <v>37</v>
      </c>
      <c r="B133" s="19">
        <v>762405</v>
      </c>
      <c r="C133" s="19"/>
      <c r="D133" s="19">
        <v>45</v>
      </c>
      <c r="E133" s="19">
        <v>2723039</v>
      </c>
      <c r="F133" s="19">
        <v>4724152</v>
      </c>
      <c r="G133" s="19">
        <v>9451729</v>
      </c>
      <c r="H133" s="19"/>
      <c r="I133" s="19">
        <v>46533</v>
      </c>
      <c r="J133" s="36">
        <f t="shared" si="3"/>
        <v>17707903</v>
      </c>
      <c r="K133" s="24"/>
      <c r="L133" s="24"/>
      <c r="M133" s="24"/>
      <c r="N133" s="24"/>
      <c r="O133" s="1"/>
      <c r="P133" s="1"/>
    </row>
    <row r="134" spans="1:16" ht="12.75">
      <c r="A134" s="16" t="s">
        <v>58</v>
      </c>
      <c r="B134" s="19">
        <f>1144990+4</f>
        <v>1144994</v>
      </c>
      <c r="C134" s="19"/>
      <c r="D134" s="19">
        <v>11</v>
      </c>
      <c r="E134" s="19">
        <f>19+2806246</f>
        <v>2806265</v>
      </c>
      <c r="F134" s="19">
        <f>2358267+3556181</f>
        <v>5914448</v>
      </c>
      <c r="G134" s="19">
        <f>4354054+6324093</f>
        <v>10678147</v>
      </c>
      <c r="H134" s="19"/>
      <c r="I134" s="19">
        <v>43087</v>
      </c>
      <c r="J134" s="36">
        <f t="shared" si="3"/>
        <v>20586952</v>
      </c>
      <c r="K134" s="24"/>
      <c r="L134" s="24"/>
      <c r="M134" s="24"/>
      <c r="N134" s="24"/>
      <c r="O134" s="1"/>
      <c r="P134" s="1"/>
    </row>
    <row r="135" spans="1:16" ht="12.75">
      <c r="A135" s="16" t="s">
        <v>39</v>
      </c>
      <c r="B135" s="19">
        <f>2298761+3</f>
        <v>2298764</v>
      </c>
      <c r="C135" s="19"/>
      <c r="D135" s="19">
        <v>17</v>
      </c>
      <c r="E135" s="19">
        <f>4+2479986</f>
        <v>2479990</v>
      </c>
      <c r="F135" s="19">
        <f>2034396+3188620</f>
        <v>5223016</v>
      </c>
      <c r="G135" s="19">
        <f>4636829+6775758</f>
        <v>11412587</v>
      </c>
      <c r="H135" s="19"/>
      <c r="I135" s="19">
        <v>7318</v>
      </c>
      <c r="J135" s="36">
        <f t="shared" si="3"/>
        <v>21421692</v>
      </c>
      <c r="K135" s="24"/>
      <c r="L135" s="24"/>
      <c r="M135" s="24"/>
      <c r="N135" s="24"/>
      <c r="O135" s="1"/>
      <c r="P135" s="1"/>
    </row>
    <row r="136" spans="1:16" ht="12.75">
      <c r="A136" s="16" t="s">
        <v>40</v>
      </c>
      <c r="B136" s="19">
        <f>2535968+37+853</f>
        <v>2536858</v>
      </c>
      <c r="C136" s="27" t="s">
        <v>52</v>
      </c>
      <c r="D136" s="19">
        <v>19</v>
      </c>
      <c r="E136" s="19">
        <f>1+2449914</f>
        <v>2449915</v>
      </c>
      <c r="F136" s="19">
        <f>1793912+2836504</f>
        <v>4630416</v>
      </c>
      <c r="G136" s="19">
        <f>3911633+6454877</f>
        <v>10366510</v>
      </c>
      <c r="H136" s="19"/>
      <c r="I136" s="19">
        <v>30295</v>
      </c>
      <c r="J136" s="36">
        <f t="shared" si="3"/>
        <v>20014013</v>
      </c>
      <c r="K136" s="24"/>
      <c r="L136" s="24"/>
      <c r="M136" s="24"/>
      <c r="N136" s="24"/>
      <c r="O136" s="1"/>
      <c r="P136" s="1"/>
    </row>
    <row r="137" spans="1:16" ht="12.75">
      <c r="A137" s="16"/>
      <c r="B137" s="19"/>
      <c r="C137" s="27"/>
      <c r="D137" s="19"/>
      <c r="E137" s="19"/>
      <c r="F137" s="19"/>
      <c r="G137" s="19"/>
      <c r="H137" s="19"/>
      <c r="I137" s="19"/>
      <c r="J137" s="36"/>
      <c r="K137" s="24"/>
      <c r="L137" s="24"/>
      <c r="M137" s="24"/>
      <c r="N137" s="24"/>
      <c r="O137" s="1"/>
      <c r="P137" s="1"/>
    </row>
    <row r="138" spans="1:16" ht="12.75">
      <c r="A138" s="21">
        <v>2007</v>
      </c>
      <c r="B138" s="19"/>
      <c r="C138" s="27"/>
      <c r="D138" s="19"/>
      <c r="E138" s="19"/>
      <c r="F138" s="19"/>
      <c r="G138" s="19"/>
      <c r="H138" s="19"/>
      <c r="I138" s="19"/>
      <c r="J138" s="36"/>
      <c r="K138" s="24"/>
      <c r="L138" s="24"/>
      <c r="M138" s="24"/>
      <c r="N138" s="24"/>
      <c r="O138" s="1"/>
      <c r="P138" s="1"/>
    </row>
    <row r="139" spans="1:16" ht="12.75">
      <c r="A139" s="16" t="s">
        <v>53</v>
      </c>
      <c r="B139" s="19">
        <v>1681730</v>
      </c>
      <c r="C139" s="19"/>
      <c r="D139" s="19">
        <v>28</v>
      </c>
      <c r="E139" s="19">
        <v>3557230</v>
      </c>
      <c r="F139" s="19">
        <f>2816221+3292826</f>
        <v>6109047</v>
      </c>
      <c r="G139" s="19">
        <f>4129912+6398038</f>
        <v>10527950</v>
      </c>
      <c r="H139" s="19"/>
      <c r="I139" s="19">
        <v>2823</v>
      </c>
      <c r="J139" s="36">
        <f>SUM(B139:I139)</f>
        <v>21878808</v>
      </c>
      <c r="K139" s="24"/>
      <c r="L139" s="24"/>
      <c r="M139" s="24"/>
      <c r="N139" s="24"/>
      <c r="O139" s="1"/>
      <c r="P139" s="1"/>
    </row>
    <row r="140" spans="1:16" ht="12.75">
      <c r="A140" s="16" t="s">
        <v>41</v>
      </c>
      <c r="B140" s="19">
        <f>1478284+18</f>
        <v>1478302</v>
      </c>
      <c r="C140" s="19"/>
      <c r="D140" s="19">
        <v>34</v>
      </c>
      <c r="E140" s="19">
        <v>3427853</v>
      </c>
      <c r="F140" s="19">
        <f>1382450+2467245</f>
        <v>3849695</v>
      </c>
      <c r="G140" s="19">
        <f>3568763+5987204</f>
        <v>9555967</v>
      </c>
      <c r="H140" s="19"/>
      <c r="I140" s="19">
        <v>100521</v>
      </c>
      <c r="J140" s="36">
        <f>SUM(B140:I140)</f>
        <v>18412372</v>
      </c>
      <c r="K140" s="24"/>
      <c r="L140" s="24"/>
      <c r="M140" s="24"/>
      <c r="N140" s="24"/>
      <c r="O140" s="1"/>
      <c r="P140" s="1"/>
    </row>
    <row r="141" spans="1:16" ht="12.75">
      <c r="A141" s="16" t="s">
        <v>31</v>
      </c>
      <c r="B141" s="19">
        <f>1534934+26</f>
        <v>1534960</v>
      </c>
      <c r="C141" s="19"/>
      <c r="D141" s="19">
        <v>23</v>
      </c>
      <c r="E141" s="19">
        <v>4389009</v>
      </c>
      <c r="F141" s="19">
        <f>2758699+3836848</f>
        <v>6595547</v>
      </c>
      <c r="G141" s="19">
        <f>4408943+6870066</f>
        <v>11279009</v>
      </c>
      <c r="H141" s="19"/>
      <c r="I141" s="19">
        <v>76002</v>
      </c>
      <c r="J141" s="36">
        <f>SUM(B141:I141)</f>
        <v>23874550</v>
      </c>
      <c r="K141" s="24"/>
      <c r="L141" s="24"/>
      <c r="M141" s="24"/>
      <c r="N141" s="24"/>
      <c r="O141" s="1"/>
      <c r="P141" s="1"/>
    </row>
    <row r="142" spans="1:16" ht="12.75">
      <c r="A142" s="16" t="s">
        <v>32</v>
      </c>
      <c r="B142" s="19">
        <f>1453606+2</f>
        <v>1453608</v>
      </c>
      <c r="C142" s="19"/>
      <c r="D142" s="19">
        <v>13</v>
      </c>
      <c r="E142" s="19">
        <f>249+3160788</f>
        <v>3161037</v>
      </c>
      <c r="F142" s="19">
        <f>2639878+3200127</f>
        <v>5840005</v>
      </c>
      <c r="G142" s="19">
        <f>4499056+6188999</f>
        <v>10688055</v>
      </c>
      <c r="H142" s="19"/>
      <c r="I142" s="19">
        <v>75552</v>
      </c>
      <c r="J142" s="36">
        <f>SUM(B142:I142)</f>
        <v>21218270</v>
      </c>
      <c r="K142" s="24"/>
      <c r="L142" s="24"/>
      <c r="M142" s="24"/>
      <c r="N142" s="24"/>
      <c r="O142" s="1"/>
      <c r="P142" s="1"/>
    </row>
    <row r="143" spans="1:16" ht="12.75">
      <c r="A143" s="16" t="s">
        <v>33</v>
      </c>
      <c r="B143" s="19">
        <f>2886460+161</f>
        <v>2886621</v>
      </c>
      <c r="C143" s="19"/>
      <c r="D143" s="19">
        <v>13</v>
      </c>
      <c r="E143" s="19">
        <f>427+4351758</f>
        <v>4352185</v>
      </c>
      <c r="F143" s="19">
        <f>3251988+4083128</f>
        <v>7335116</v>
      </c>
      <c r="G143" s="19">
        <f>4583961+7636876</f>
        <v>12220837</v>
      </c>
      <c r="H143" s="19"/>
      <c r="I143" s="19">
        <v>50039</v>
      </c>
      <c r="J143" s="36">
        <f>SUM(B143:I143)</f>
        <v>26844811</v>
      </c>
      <c r="K143" s="24"/>
      <c r="L143" s="24"/>
      <c r="M143" s="24"/>
      <c r="N143" s="24"/>
      <c r="O143" s="1"/>
      <c r="P143" s="1"/>
    </row>
    <row r="144" spans="1:16" ht="12.75">
      <c r="A144" s="16" t="s">
        <v>34</v>
      </c>
      <c r="B144" s="19">
        <f>2200318+14</f>
        <v>2200332</v>
      </c>
      <c r="C144" s="19"/>
      <c r="D144" s="19">
        <v>20</v>
      </c>
      <c r="E144" s="19">
        <f>16+4633089</f>
        <v>4633105</v>
      </c>
      <c r="F144" s="19">
        <f>2089607+3565058</f>
        <v>5654665</v>
      </c>
      <c r="G144" s="19">
        <f>4375285+7586051</f>
        <v>11961336</v>
      </c>
      <c r="H144" s="19"/>
      <c r="I144" s="19">
        <v>144252</v>
      </c>
      <c r="J144" s="36">
        <f>SUM(B144:I144)</f>
        <v>24593710</v>
      </c>
      <c r="K144" s="24"/>
      <c r="L144" s="24"/>
      <c r="M144" s="24"/>
      <c r="N144" s="24"/>
      <c r="O144" s="1"/>
      <c r="P144" s="1"/>
    </row>
    <row r="145" spans="1:16" ht="13.5" thickBot="1">
      <c r="A145" s="31"/>
      <c r="B145" s="39"/>
      <c r="C145" s="39"/>
      <c r="D145" s="39"/>
      <c r="E145" s="39"/>
      <c r="F145" s="39"/>
      <c r="G145" s="39"/>
      <c r="H145" s="39"/>
      <c r="I145" s="39"/>
      <c r="J145" s="40"/>
      <c r="K145" s="24"/>
      <c r="L145" s="24"/>
      <c r="M145" s="24"/>
      <c r="N145" s="24"/>
      <c r="O145" s="1"/>
      <c r="P145" s="1"/>
    </row>
    <row r="146" spans="1:16" ht="13.5" thickTop="1">
      <c r="A146" s="9"/>
      <c r="B146" s="19"/>
      <c r="C146" s="19"/>
      <c r="D146" s="19"/>
      <c r="E146" s="19"/>
      <c r="F146" s="19"/>
      <c r="G146" s="19"/>
      <c r="H146" s="19"/>
      <c r="I146" s="19"/>
      <c r="J146" s="19"/>
      <c r="K146" s="24"/>
      <c r="L146" s="24"/>
      <c r="M146" s="24"/>
      <c r="N146" s="24"/>
      <c r="O146" s="1"/>
      <c r="P146" s="1"/>
    </row>
    <row r="147" spans="1:10" ht="12.75">
      <c r="A147" s="9" t="s">
        <v>50</v>
      </c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2.75">
      <c r="A148" s="9" t="s">
        <v>46</v>
      </c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2.75">
      <c r="A149" s="9" t="s">
        <v>47</v>
      </c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2.75" outlineLevel="2">
      <c r="A150" s="9" t="s">
        <v>42</v>
      </c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2.75" outlineLevel="1">
      <c r="A151" s="9" t="s">
        <v>43</v>
      </c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2.75" outlineLevel="1">
      <c r="A152" s="9" t="s">
        <v>44</v>
      </c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2.75" outlineLevel="1">
      <c r="A153" s="9" t="s">
        <v>51</v>
      </c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2.75" outlineLevel="2">
      <c r="A154" s="9" t="s">
        <v>45</v>
      </c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2.75" outlineLevel="2">
      <c r="A155" s="9" t="s">
        <v>48</v>
      </c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2.75" outlineLevel="1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2.75" outlineLevel="1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ht="12.75" outlineLevel="1"/>
    <row r="159" ht="12.75" outlineLevel="1">
      <c r="E159" s="3"/>
    </row>
    <row r="160" ht="12.75" outlineLevel="1"/>
    <row r="161" ht="12.75" outlineLevel="1"/>
  </sheetData>
  <printOptions/>
  <pageMargins left="0.22" right="0.25" top="1" bottom="1" header="0" footer="0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2007-08-17T21:30:30Z</dcterms:modified>
  <cp:category/>
  <cp:version/>
  <cp:contentType/>
  <cp:contentStatus/>
</cp:coreProperties>
</file>