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95" windowHeight="8595" tabRatio="726" activeTab="2"/>
  </bookViews>
  <sheets>
    <sheet name="Fichas" sheetId="1" r:id="rId1"/>
    <sheet name="M-E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</sheets>
  <definedNames/>
  <calcPr fullCalcOnLoad="1"/>
</workbook>
</file>

<file path=xl/sharedStrings.xml><?xml version="1.0" encoding="utf-8"?>
<sst xmlns="http://schemas.openxmlformats.org/spreadsheetml/2006/main" count="542" uniqueCount="170">
  <si>
    <t>(3)</t>
  </si>
  <si>
    <t>COMPRAS</t>
  </si>
  <si>
    <t>VENTAS</t>
  </si>
  <si>
    <t>TOTAL</t>
  </si>
  <si>
    <t xml:space="preserve">I N F O R M E   M E N S U A L   D E   O P E R A C I O N E S   D E   L O S   A G E N T E S  D E   V A L O R E S  </t>
  </si>
  <si>
    <t>MONEX</t>
  </si>
  <si>
    <t>SANTANDER</t>
  </si>
  <si>
    <t>Colocación</t>
  </si>
  <si>
    <t>Compras</t>
  </si>
  <si>
    <t>Ventas</t>
  </si>
  <si>
    <t>Intermediación</t>
  </si>
  <si>
    <t>Total</t>
  </si>
  <si>
    <t>SUDAMERIS</t>
  </si>
  <si>
    <t>Monex S.A.</t>
  </si>
  <si>
    <t xml:space="preserve">   1.1 Bonos</t>
  </si>
  <si>
    <t>Santander S.A.</t>
  </si>
  <si>
    <t>Sudameris S.A.</t>
  </si>
  <si>
    <t xml:space="preserve">   1.5 Otros</t>
  </si>
  <si>
    <t>VMF S.A.</t>
  </si>
  <si>
    <t xml:space="preserve">   2.1 Bonos</t>
  </si>
  <si>
    <t xml:space="preserve">   2.2 Depósitos reajustables</t>
  </si>
  <si>
    <t xml:space="preserve">   2.6 Otros</t>
  </si>
  <si>
    <t>(1)</t>
  </si>
  <si>
    <t>(2)</t>
  </si>
  <si>
    <t>TOTAL MES ANTERIOR</t>
  </si>
  <si>
    <t xml:space="preserve">   3.1 Pagarés reajustables</t>
  </si>
  <si>
    <t xml:space="preserve">   3.2 Pagarés no reajustables</t>
  </si>
  <si>
    <t>4. BANCO CENTRAL DE CHILE</t>
  </si>
  <si>
    <t xml:space="preserve">   4.2 P.D.B.C.</t>
  </si>
  <si>
    <t xml:space="preserve">   4.3 Otros</t>
  </si>
  <si>
    <t>5. OTROS TITULOS</t>
  </si>
  <si>
    <t xml:space="preserve">   5.1 Cuotas de fondos mutuos</t>
  </si>
  <si>
    <t>Agente</t>
  </si>
  <si>
    <t>Depósitos</t>
  </si>
  <si>
    <t xml:space="preserve">   5.3 Otros</t>
  </si>
  <si>
    <t>(5)</t>
  </si>
  <si>
    <t>(6)</t>
  </si>
  <si>
    <t>(1) Incluye compras y ventas en mercado primario y secundario.</t>
  </si>
  <si>
    <t>(2) Incluye bonos, acciones, efectos de comercio y otros.</t>
  </si>
  <si>
    <t>(3) Incluye bonos, acciones y pagarés.</t>
  </si>
  <si>
    <t>(1) Incluye colocación de títulos de mercado primario e intermediación de títulos en el mercado secundario.</t>
  </si>
  <si>
    <t>CHG S.A.</t>
  </si>
  <si>
    <t>Citibank S.A.</t>
  </si>
  <si>
    <t>CHG</t>
  </si>
  <si>
    <t xml:space="preserve">    Operaciones por Cta. Propia</t>
  </si>
  <si>
    <t>Mercado Secundario</t>
  </si>
  <si>
    <t>1. SOCIEDADES ANONIMAS Y OTRAS SOCIEDADES NO FINANCIERAS</t>
  </si>
  <si>
    <t>2. BANCOS E INSTITUCIONES FINANCIERAS</t>
  </si>
  <si>
    <t>3. TESORERIA GENERAL DE LA REPUBLICA</t>
  </si>
  <si>
    <t xml:space="preserve">   2.5 Acciones (art. 23º c. Ley N°18.045)</t>
  </si>
  <si>
    <t xml:space="preserve">   4.1 Instrumentos reajustables largo plazo</t>
  </si>
  <si>
    <t xml:space="preserve">   5.2 Otros títulos emitidos o garantizados por el Estado</t>
  </si>
  <si>
    <t xml:space="preserve">   1.2 Efectos de comercio reajustables</t>
  </si>
  <si>
    <t xml:space="preserve">   1.3 Efectos de comercio no reajustable</t>
  </si>
  <si>
    <t xml:space="preserve">   1.4 Acciones (art. 23º c. Ley N° 18.045)</t>
  </si>
  <si>
    <t xml:space="preserve">                Mercado primario</t>
  </si>
  <si>
    <t>Operac. por Cta. de 3°s.</t>
  </si>
  <si>
    <t xml:space="preserve">   2.3 Depósitos no reajustables</t>
  </si>
  <si>
    <t xml:space="preserve">   2.4 Letras crédito hipotecario</t>
  </si>
  <si>
    <t>CITIBANK</t>
  </si>
  <si>
    <t>VMF</t>
  </si>
  <si>
    <t>Mercado primario</t>
  </si>
  <si>
    <t>Operac. por  Cta. de  3°s.</t>
  </si>
  <si>
    <t xml:space="preserve">Colocación </t>
  </si>
  <si>
    <t>Operaciones por cuenta propia</t>
  </si>
  <si>
    <t>Mercado secundario</t>
  </si>
  <si>
    <t>Letras hipotecarias</t>
  </si>
  <si>
    <t>Títulos de sociedades no financieras (2)</t>
  </si>
  <si>
    <t>Títulos de bancos y financieras</t>
  </si>
  <si>
    <t>Otros                         (3)</t>
  </si>
  <si>
    <t>Títulos de Tesorería</t>
  </si>
  <si>
    <t>Títulos Banco Central</t>
  </si>
  <si>
    <t>Otros Títulos                             (4)</t>
  </si>
  <si>
    <t>Totales</t>
  </si>
  <si>
    <t xml:space="preserve">(1)  Incluye </t>
  </si>
  <si>
    <t xml:space="preserve">(2) Incluye </t>
  </si>
  <si>
    <t>$</t>
  </si>
  <si>
    <t>AGENTES</t>
  </si>
  <si>
    <t>INTERMEDIACIÓN</t>
  </si>
  <si>
    <t>I N F O R M E    M E N S U A L    D E   O P E R A C I O N E S    P O R    A G E N T E</t>
  </si>
  <si>
    <t>O P E R A C I O N E S   P O R   C U E N T A   P R O P I A   D E    L O S   A G E N T E S   D E   V A L O R E S (1)</t>
  </si>
  <si>
    <t>O P E R A C I O N E S   P O R   C U E N T A    D E   T E R C E R O S     D E    L O S   A G E N T E S   D E   V A L O R E S (1)</t>
  </si>
  <si>
    <t>FICHA N°1</t>
  </si>
  <si>
    <t>FICHA N°2</t>
  </si>
  <si>
    <t>FICHA N°3</t>
  </si>
  <si>
    <t>FICHA N°4</t>
  </si>
  <si>
    <t>FICHA N°5</t>
  </si>
  <si>
    <t>FICHA N°6</t>
  </si>
  <si>
    <t>CUADRO N°1</t>
  </si>
  <si>
    <t>CUADRO N°2</t>
  </si>
  <si>
    <t>CUADRO N°3</t>
  </si>
  <si>
    <t>CUADRO N° 4</t>
  </si>
  <si>
    <t>CUADRO N° 5</t>
  </si>
  <si>
    <t>T R A N S A C C I O N E S   P O R   I N S T R U M E N T O S   D E    L O S    A G E N T E S    D E   V A L O R E S   (1)</t>
  </si>
  <si>
    <t xml:space="preserve"> DÓLAR</t>
  </si>
  <si>
    <t>1.</t>
  </si>
  <si>
    <t>SOCIEDADES ANONIMAS Y OTRAS SOCIEDADES NO FINANCIERAS</t>
  </si>
  <si>
    <t>1.1</t>
  </si>
  <si>
    <t>Bonos</t>
  </si>
  <si>
    <t>1.2</t>
  </si>
  <si>
    <t>Efectos de comercio reajustables</t>
  </si>
  <si>
    <t>1.3</t>
  </si>
  <si>
    <t>Efectos de comercio no reajustables</t>
  </si>
  <si>
    <t>1.4</t>
  </si>
  <si>
    <t>Acciones (art. 23° c. Ley N° 18.045)</t>
  </si>
  <si>
    <t>1.5</t>
  </si>
  <si>
    <t>Otros</t>
  </si>
  <si>
    <t>2.</t>
  </si>
  <si>
    <t>BANCOS E INSTITUCIONES FINANCIERAS</t>
  </si>
  <si>
    <t>2.1</t>
  </si>
  <si>
    <t>2.2</t>
  </si>
  <si>
    <t>2.3</t>
  </si>
  <si>
    <t>2.4</t>
  </si>
  <si>
    <t>2.5</t>
  </si>
  <si>
    <t>2.6</t>
  </si>
  <si>
    <t>Depósitos reajustables</t>
  </si>
  <si>
    <t>Depósitos  no reajustables</t>
  </si>
  <si>
    <t>Letras crédito hipotecario</t>
  </si>
  <si>
    <t>3.</t>
  </si>
  <si>
    <t>TESORERIA GENERAL DE LA REPUBLICA</t>
  </si>
  <si>
    <t>3.1</t>
  </si>
  <si>
    <t>Pagarés reajustables</t>
  </si>
  <si>
    <t>3.2</t>
  </si>
  <si>
    <t>Pagarés no  reajustables</t>
  </si>
  <si>
    <t>4.</t>
  </si>
  <si>
    <t>BANCO CENTRAL DE CHILE</t>
  </si>
  <si>
    <t>4.1</t>
  </si>
  <si>
    <t>4.2</t>
  </si>
  <si>
    <t>4.3</t>
  </si>
  <si>
    <t>P.D.B.C.</t>
  </si>
  <si>
    <t>Otros títulos emitidos o garantizados por el Estado</t>
  </si>
  <si>
    <t>5.</t>
  </si>
  <si>
    <t>OTROS TITULOS</t>
  </si>
  <si>
    <t>5.1</t>
  </si>
  <si>
    <t>5.2</t>
  </si>
  <si>
    <t>5.3</t>
  </si>
  <si>
    <t>Cuotas de fondos mutuos</t>
  </si>
  <si>
    <t>(2) Incluye</t>
  </si>
  <si>
    <t>(3) Incluye</t>
  </si>
  <si>
    <t>Instrumentos reajustables largo plazo</t>
  </si>
  <si>
    <t xml:space="preserve">(3) Incluye </t>
  </si>
  <si>
    <t>A G E N T E S   D E   V A L O R E S</t>
  </si>
  <si>
    <t>I N F O R M E   M E N S U A L   D E  O P E R A C I O N E S    D E   L O S   A G E N T E S   D E   V A L O R E S</t>
  </si>
  <si>
    <t>CUADRO N° 6</t>
  </si>
  <si>
    <t>(1)  Incluye</t>
  </si>
  <si>
    <t>(1) Incluye colocación, intermediación, compras y ventas en mercado primario y secundario.</t>
  </si>
  <si>
    <t>TOTAL MES (MM$)</t>
  </si>
  <si>
    <t xml:space="preserve">(6) Incluye    $ </t>
  </si>
  <si>
    <t xml:space="preserve">(6) Incluye   $ </t>
  </si>
  <si>
    <t>ZURICH</t>
  </si>
  <si>
    <t>FICHA N°7</t>
  </si>
  <si>
    <t>Zurich  S.A.</t>
  </si>
  <si>
    <t>Zurich S.A.</t>
  </si>
  <si>
    <t xml:space="preserve">Zurich S.A. </t>
  </si>
  <si>
    <t>Nota: El valor que se coloque en las celdas correspondientes a cada agente tanto en compras como ventas debe ser dividido por 1.000</t>
  </si>
  <si>
    <t>Nota: En este cuadro solo se ingresa información en el mes anterior.</t>
  </si>
  <si>
    <t>NOTA:  En este cuadro solo se ingresa datos en el mes anterior</t>
  </si>
  <si>
    <t xml:space="preserve">Nota: En este cuadro se ingresan datos en total mes anterior y además se ordena  descendente. </t>
  </si>
  <si>
    <t>Nota: En este cuadro no se hace nada,</t>
  </si>
  <si>
    <t>Paso para el orden del cuadro:  Seleccionar  con el cursor las celdas B 10 a P 16, Luego ir a datos seleccionar opción ORDENAR, luego seleccionas, ordenar por columna R y eliges la opción descendente y ACEPTAR</t>
  </si>
  <si>
    <t>millones en operaciones en moneda extranjera.</t>
  </si>
  <si>
    <t>operaciones en moneda extranjera.</t>
  </si>
  <si>
    <t>VMF LTDA.</t>
  </si>
  <si>
    <t>(4) Incluye cuotas de fondos mutuos, Cora, Minviu, moneda extranjera  y oro.</t>
  </si>
  <si>
    <t>(4) Incluye  cuotas de fondos mutuos, Cora, Minviu, moneda extranjera y oro.</t>
  </si>
  <si>
    <t>(4) Incluye cuotas de fondos mutuos, Cora, Minviu, moneda extranjera y oro.</t>
  </si>
  <si>
    <t>(5) Incluye operaciones en moneda extranjera.</t>
  </si>
  <si>
    <t>TOTAL TRANSADO EN MONEDA EXTRANJERA</t>
  </si>
  <si>
    <t>(Junio   de 2004, millones de pesos)</t>
  </si>
  <si>
    <t>( Junio de 2004, porcentaje)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</si>
</sst>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Ch$&quot;* #,##0.00_);_(&quot;Ch$&quot;* \(#,##0.00\);_(&quot;Ch$&quot;* &quot;-&quot;??_);_(@_)"/>
    <numFmt numFmtId="167" formatCode="_(&quot;Ch$&quot;* #,##0_);_(&quot;Ch$&quot;* \(#,##0\);_(&quot;Ch$&quot;* &quot;-&quot;_);_(@_)"/>
    <numFmt numFmtId="168" formatCode="#,##0;[Red]#,##0"/>
    <numFmt numFmtId="169" formatCode="#,##0.000;[Red]#,##0.000"/>
    <numFmt numFmtId="170" formatCode="0.00;[Red]0.00"/>
    <numFmt numFmtId="171" formatCode="0.00000_)"/>
    <numFmt numFmtId="172" formatCode="0.0"/>
    <numFmt numFmtId="173" formatCode="[$-340A]dddd\,\ dd&quot; de &quot;mmmm&quot; de &quot;yyyy"/>
    <numFmt numFmtId="174" formatCode="#,##0.0;\-#,##0.0"/>
    <numFmt numFmtId="175" formatCode="#,##0.000;\-#,##0.000"/>
    <numFmt numFmtId="176" formatCode="#,##0.0000;\-#,##0.0000"/>
    <numFmt numFmtId="177" formatCode="#,##0.0"/>
  </numFmts>
  <fonts count="23">
    <font>
      <sz val="10"/>
      <name val="Arial"/>
      <family val="0"/>
    </font>
    <font>
      <sz val="12"/>
      <name val="Helv"/>
      <family val="0"/>
    </font>
    <font>
      <sz val="14"/>
      <name val="Helv"/>
      <family val="0"/>
    </font>
    <font>
      <sz val="8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36"/>
      <name val="Arial"/>
      <family val="2"/>
    </font>
    <font>
      <b/>
      <i/>
      <sz val="28"/>
      <name val="Arial"/>
      <family val="2"/>
    </font>
    <font>
      <sz val="12"/>
      <color indexed="10"/>
      <name val="Helv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9"/>
      <color indexed="10"/>
      <name val="Arial"/>
      <family val="0"/>
    </font>
    <font>
      <b/>
      <sz val="10"/>
      <color indexed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>
        <color indexed="9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9"/>
      </left>
      <right style="thin"/>
      <top style="thin">
        <color indexed="22"/>
      </top>
      <bottom style="thin"/>
    </border>
    <border>
      <left style="thin"/>
      <right style="thin">
        <color indexed="9"/>
      </right>
      <top style="thin"/>
      <bottom style="thin">
        <color indexed="22"/>
      </bottom>
    </border>
    <border>
      <left style="thin"/>
      <right style="thin">
        <color indexed="9"/>
      </right>
      <top style="thin">
        <color indexed="22"/>
      </top>
      <bottom style="thin">
        <color indexed="22"/>
      </bottom>
    </border>
    <border>
      <left style="thin"/>
      <right style="thin">
        <color indexed="9"/>
      </right>
      <top style="thin">
        <color indexed="22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37" fontId="1" fillId="0" borderId="0" xfId="21" applyNumberFormat="1" applyAlignment="1" applyProtection="1">
      <alignment horizontal="left"/>
      <protection/>
    </xf>
    <xf numFmtId="37" fontId="1" fillId="0" borderId="0" xfId="21" applyNumberFormat="1" applyProtection="1">
      <alignment/>
      <protection/>
    </xf>
    <xf numFmtId="37" fontId="1" fillId="0" borderId="0" xfId="21" applyNumberFormat="1" applyAlignment="1" applyProtection="1">
      <alignment horizontal="fill"/>
      <protection/>
    </xf>
    <xf numFmtId="0" fontId="1" fillId="0" borderId="0" xfId="21">
      <alignment/>
      <protection/>
    </xf>
    <xf numFmtId="168" fontId="1" fillId="0" borderId="0" xfId="21" applyNumberFormat="1">
      <alignment/>
      <protection/>
    </xf>
    <xf numFmtId="37" fontId="1" fillId="0" borderId="0" xfId="21" applyNumberFormat="1" applyAlignment="1" applyProtection="1">
      <alignment horizontal="center"/>
      <protection/>
    </xf>
    <xf numFmtId="37" fontId="2" fillId="0" borderId="0" xfId="21" applyNumberFormat="1" applyFont="1" applyAlignment="1" applyProtection="1">
      <alignment vertical="center"/>
      <protection/>
    </xf>
    <xf numFmtId="0" fontId="0" fillId="0" borderId="0" xfId="0" applyAlignment="1">
      <alignment horizontal="center"/>
    </xf>
    <xf numFmtId="37" fontId="1" fillId="2" borderId="1" xfId="21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>
      <alignment horizontal="center"/>
    </xf>
    <xf numFmtId="37" fontId="1" fillId="2" borderId="2" xfId="21" applyNumberFormat="1" applyFont="1" applyFill="1" applyBorder="1" applyAlignment="1" applyProtection="1">
      <alignment horizontal="center"/>
      <protection/>
    </xf>
    <xf numFmtId="37" fontId="11" fillId="0" borderId="3" xfId="21" applyNumberFormat="1" applyFont="1" applyBorder="1" applyProtection="1">
      <alignment/>
      <protection/>
    </xf>
    <xf numFmtId="37" fontId="11" fillId="0" borderId="4" xfId="21" applyNumberFormat="1" applyFont="1" applyBorder="1" applyProtection="1">
      <alignment/>
      <protection/>
    </xf>
    <xf numFmtId="0" fontId="12" fillId="0" borderId="4" xfId="0" applyFont="1" applyBorder="1" applyAlignment="1">
      <alignment/>
    </xf>
    <xf numFmtId="37" fontId="11" fillId="0" borderId="5" xfId="21" applyNumberFormat="1" applyFont="1" applyBorder="1" applyProtection="1">
      <alignment/>
      <protection/>
    </xf>
    <xf numFmtId="37" fontId="11" fillId="0" borderId="6" xfId="21" applyNumberFormat="1" applyFont="1" applyBorder="1" applyProtection="1">
      <alignment/>
      <protection/>
    </xf>
    <xf numFmtId="37" fontId="11" fillId="0" borderId="7" xfId="21" applyNumberFormat="1" applyFont="1" applyBorder="1" applyProtection="1">
      <alignment/>
      <protection/>
    </xf>
    <xf numFmtId="37" fontId="11" fillId="0" borderId="8" xfId="21" applyNumberFormat="1" applyFont="1" applyBorder="1" applyProtection="1">
      <alignment/>
      <protection/>
    </xf>
    <xf numFmtId="0" fontId="11" fillId="0" borderId="9" xfId="21" applyFont="1" applyBorder="1">
      <alignment/>
      <protection/>
    </xf>
    <xf numFmtId="0" fontId="11" fillId="0" borderId="10" xfId="21" applyFont="1" applyBorder="1">
      <alignment/>
      <protection/>
    </xf>
    <xf numFmtId="0" fontId="11" fillId="0" borderId="11" xfId="21" applyFont="1" applyBorder="1">
      <alignment/>
      <protection/>
    </xf>
    <xf numFmtId="37" fontId="11" fillId="0" borderId="12" xfId="21" applyNumberFormat="1" applyFont="1" applyBorder="1" applyProtection="1">
      <alignment/>
      <protection/>
    </xf>
    <xf numFmtId="0" fontId="11" fillId="0" borderId="13" xfId="21" applyFont="1" applyBorder="1">
      <alignment/>
      <protection/>
    </xf>
    <xf numFmtId="37" fontId="11" fillId="0" borderId="13" xfId="21" applyNumberFormat="1" applyFont="1" applyBorder="1" applyProtection="1">
      <alignment/>
      <protection/>
    </xf>
    <xf numFmtId="37" fontId="11" fillId="0" borderId="14" xfId="21" applyNumberFormat="1" applyFont="1" applyBorder="1" applyProtection="1">
      <alignment/>
      <protection/>
    </xf>
    <xf numFmtId="37" fontId="11" fillId="0" borderId="15" xfId="21" applyNumberFormat="1" applyFont="1" applyBorder="1" applyProtection="1">
      <alignment/>
      <protection/>
    </xf>
    <xf numFmtId="0" fontId="11" fillId="0" borderId="7" xfId="21" applyFont="1" applyBorder="1">
      <alignment/>
      <protection/>
    </xf>
    <xf numFmtId="168" fontId="11" fillId="0" borderId="8" xfId="21" applyNumberFormat="1" applyFont="1" applyBorder="1" applyProtection="1">
      <alignment/>
      <protection/>
    </xf>
    <xf numFmtId="37" fontId="11" fillId="0" borderId="16" xfId="21" applyNumberFormat="1" applyFont="1" applyBorder="1" applyProtection="1">
      <alignment/>
      <protection/>
    </xf>
    <xf numFmtId="37" fontId="11" fillId="0" borderId="10" xfId="21" applyNumberFormat="1" applyFont="1" applyBorder="1" applyProtection="1">
      <alignment/>
      <protection/>
    </xf>
    <xf numFmtId="37" fontId="11" fillId="0" borderId="11" xfId="21" applyNumberFormat="1" applyFont="1" applyBorder="1" applyProtection="1">
      <alignment/>
      <protection/>
    </xf>
    <xf numFmtId="3" fontId="12" fillId="0" borderId="4" xfId="0" applyNumberFormat="1" applyFont="1" applyBorder="1" applyAlignment="1">
      <alignment/>
    </xf>
    <xf numFmtId="3" fontId="11" fillId="0" borderId="13" xfId="21" applyNumberFormat="1" applyFont="1" applyBorder="1">
      <alignment/>
      <protection/>
    </xf>
    <xf numFmtId="3" fontId="11" fillId="0" borderId="13" xfId="21" applyNumberFormat="1" applyFont="1" applyBorder="1" applyProtection="1">
      <alignment/>
      <protection/>
    </xf>
    <xf numFmtId="3" fontId="11" fillId="0" borderId="14" xfId="21" applyNumberFormat="1" applyFont="1" applyBorder="1" applyProtection="1">
      <alignment/>
      <protection/>
    </xf>
    <xf numFmtId="3" fontId="11" fillId="0" borderId="7" xfId="21" applyNumberFormat="1" applyFont="1" applyBorder="1" applyProtection="1">
      <alignment/>
      <protection/>
    </xf>
    <xf numFmtId="3" fontId="11" fillId="0" borderId="8" xfId="21" applyNumberFormat="1" applyFont="1" applyBorder="1" applyProtection="1">
      <alignment/>
      <protection/>
    </xf>
    <xf numFmtId="3" fontId="11" fillId="0" borderId="7" xfId="21" applyNumberFormat="1" applyFont="1" applyBorder="1">
      <alignment/>
      <protection/>
    </xf>
    <xf numFmtId="3" fontId="11" fillId="0" borderId="10" xfId="21" applyNumberFormat="1" applyFont="1" applyBorder="1" applyProtection="1">
      <alignment/>
      <protection/>
    </xf>
    <xf numFmtId="3" fontId="11" fillId="0" borderId="11" xfId="21" applyNumberFormat="1" applyFont="1" applyBorder="1" applyProtection="1">
      <alignment/>
      <protection/>
    </xf>
    <xf numFmtId="37" fontId="11" fillId="0" borderId="17" xfId="21" applyNumberFormat="1" applyFont="1" applyBorder="1" applyProtection="1">
      <alignment/>
      <protection/>
    </xf>
    <xf numFmtId="37" fontId="11" fillId="0" borderId="18" xfId="21" applyNumberFormat="1" applyFont="1" applyBorder="1" applyProtection="1">
      <alignment/>
      <protection/>
    </xf>
    <xf numFmtId="3" fontId="11" fillId="0" borderId="17" xfId="21" applyNumberFormat="1" applyFont="1" applyBorder="1" applyProtection="1">
      <alignment/>
      <protection/>
    </xf>
    <xf numFmtId="3" fontId="12" fillId="0" borderId="13" xfId="0" applyNumberFormat="1" applyFont="1" applyBorder="1" applyAlignment="1">
      <alignment/>
    </xf>
    <xf numFmtId="3" fontId="11" fillId="0" borderId="6" xfId="21" applyNumberFormat="1" applyFont="1" applyBorder="1" applyProtection="1">
      <alignment/>
      <protection/>
    </xf>
    <xf numFmtId="3" fontId="11" fillId="0" borderId="9" xfId="21" applyNumberFormat="1" applyFont="1" applyBorder="1">
      <alignment/>
      <protection/>
    </xf>
    <xf numFmtId="3" fontId="11" fillId="0" borderId="10" xfId="21" applyNumberFormat="1" applyFont="1" applyBorder="1">
      <alignment/>
      <protection/>
    </xf>
    <xf numFmtId="3" fontId="11" fillId="0" borderId="11" xfId="21" applyNumberFormat="1" applyFont="1" applyBorder="1">
      <alignment/>
      <protection/>
    </xf>
    <xf numFmtId="37" fontId="11" fillId="3" borderId="19" xfId="21" applyNumberFormat="1" applyFont="1" applyFill="1" applyBorder="1" applyProtection="1">
      <alignment/>
      <protection/>
    </xf>
    <xf numFmtId="3" fontId="11" fillId="0" borderId="3" xfId="21" applyNumberFormat="1" applyFont="1" applyBorder="1" applyProtection="1">
      <alignment/>
      <protection/>
    </xf>
    <xf numFmtId="3" fontId="11" fillId="0" borderId="4" xfId="21" applyNumberFormat="1" applyFont="1" applyBorder="1" applyProtection="1">
      <alignment/>
      <protection/>
    </xf>
    <xf numFmtId="3" fontId="11" fillId="0" borderId="5" xfId="21" applyNumberFormat="1" applyFont="1" applyBorder="1" applyProtection="1">
      <alignment/>
      <protection/>
    </xf>
    <xf numFmtId="3" fontId="11" fillId="0" borderId="9" xfId="21" applyNumberFormat="1" applyFont="1" applyBorder="1" applyProtection="1">
      <alignment/>
      <protection/>
    </xf>
    <xf numFmtId="37" fontId="11" fillId="0" borderId="9" xfId="21" applyNumberFormat="1" applyFont="1" applyBorder="1" applyProtection="1">
      <alignment/>
      <protection/>
    </xf>
    <xf numFmtId="0" fontId="0" fillId="4" borderId="20" xfId="0" applyFill="1" applyBorder="1" applyAlignment="1">
      <alignment/>
    </xf>
    <xf numFmtId="37" fontId="1" fillId="4" borderId="21" xfId="21" applyNumberFormat="1" applyFill="1" applyBorder="1" applyAlignment="1" applyProtection="1">
      <alignment horizontal="left"/>
      <protection/>
    </xf>
    <xf numFmtId="0" fontId="0" fillId="4" borderId="22" xfId="0" applyFill="1" applyBorder="1" applyAlignment="1">
      <alignment/>
    </xf>
    <xf numFmtId="37" fontId="1" fillId="4" borderId="23" xfId="21" applyNumberFormat="1" applyFont="1" applyFill="1" applyBorder="1" applyAlignment="1" applyProtection="1">
      <alignment horizontal="left"/>
      <protection/>
    </xf>
    <xf numFmtId="0" fontId="0" fillId="4" borderId="24" xfId="0" applyFill="1" applyBorder="1" applyAlignment="1">
      <alignment/>
    </xf>
    <xf numFmtId="37" fontId="1" fillId="4" borderId="25" xfId="21" applyNumberFormat="1" applyFill="1" applyBorder="1" applyAlignment="1" applyProtection="1">
      <alignment horizontal="left"/>
      <protection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37" fontId="1" fillId="4" borderId="21" xfId="21" applyNumberFormat="1" applyFont="1" applyFill="1" applyBorder="1" applyAlignment="1" applyProtection="1">
      <alignment horizontal="left"/>
      <protection/>
    </xf>
    <xf numFmtId="37" fontId="1" fillId="4" borderId="23" xfId="21" applyNumberFormat="1" applyFill="1" applyBorder="1" applyAlignment="1" applyProtection="1">
      <alignment horizontal="left"/>
      <protection/>
    </xf>
    <xf numFmtId="37" fontId="1" fillId="4" borderId="29" xfId="21" applyNumberFormat="1" applyFill="1" applyBorder="1" applyAlignment="1" applyProtection="1">
      <alignment horizontal="left"/>
      <protection/>
    </xf>
    <xf numFmtId="37" fontId="1" fillId="4" borderId="30" xfId="21" applyNumberFormat="1" applyFill="1" applyBorder="1" applyAlignment="1" applyProtection="1">
      <alignment horizontal="left"/>
      <protection/>
    </xf>
    <xf numFmtId="37" fontId="1" fillId="4" borderId="31" xfId="21" applyNumberFormat="1" applyFont="1" applyFill="1" applyBorder="1" applyAlignment="1" applyProtection="1">
      <alignment horizontal="left"/>
      <protection/>
    </xf>
    <xf numFmtId="37" fontId="11" fillId="0" borderId="32" xfId="21" applyNumberFormat="1" applyFont="1" applyBorder="1" applyProtection="1">
      <alignment/>
      <protection/>
    </xf>
    <xf numFmtId="37" fontId="11" fillId="0" borderId="33" xfId="21" applyNumberFormat="1" applyFont="1" applyBorder="1" applyProtection="1">
      <alignment/>
      <protection/>
    </xf>
    <xf numFmtId="0" fontId="0" fillId="5" borderId="19" xfId="0" applyFill="1" applyBorder="1" applyAlignment="1">
      <alignment horizontal="center"/>
    </xf>
    <xf numFmtId="37" fontId="4" fillId="3" borderId="34" xfId="21" applyNumberFormat="1" applyFont="1" applyFill="1" applyBorder="1" applyAlignment="1" applyProtection="1">
      <alignment/>
      <protection/>
    </xf>
    <xf numFmtId="37" fontId="4" fillId="3" borderId="35" xfId="21" applyNumberFormat="1" applyFont="1" applyFill="1" applyBorder="1" applyAlignment="1" applyProtection="1">
      <alignment/>
      <protection/>
    </xf>
    <xf numFmtId="37" fontId="4" fillId="3" borderId="36" xfId="21" applyNumberFormat="1" applyFont="1" applyFill="1" applyBorder="1" applyAlignment="1" applyProtection="1">
      <alignment/>
      <protection/>
    </xf>
    <xf numFmtId="37" fontId="4" fillId="3" borderId="37" xfId="21" applyNumberFormat="1" applyFont="1" applyFill="1" applyBorder="1" applyAlignment="1" applyProtection="1">
      <alignment wrapText="1"/>
      <protection/>
    </xf>
    <xf numFmtId="0" fontId="0" fillId="3" borderId="3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37" fontId="4" fillId="3" borderId="19" xfId="21" applyNumberFormat="1" applyFont="1" applyFill="1" applyBorder="1" applyAlignment="1" applyProtection="1">
      <alignment/>
      <protection/>
    </xf>
    <xf numFmtId="37" fontId="4" fillId="3" borderId="2" xfId="21" applyNumberFormat="1" applyFont="1" applyFill="1" applyBorder="1" applyAlignment="1" applyProtection="1">
      <alignment wrapText="1"/>
      <protection/>
    </xf>
    <xf numFmtId="37" fontId="4" fillId="3" borderId="38" xfId="21" applyNumberFormat="1" applyFont="1" applyFill="1" applyBorder="1" applyAlignment="1" applyProtection="1">
      <alignment wrapText="1"/>
      <protection/>
    </xf>
    <xf numFmtId="37" fontId="4" fillId="3" borderId="39" xfId="21" applyNumberFormat="1" applyFont="1" applyFill="1" applyBorder="1" applyAlignment="1" applyProtection="1">
      <alignment wrapText="1"/>
      <protection/>
    </xf>
    <xf numFmtId="37" fontId="11" fillId="3" borderId="36" xfId="21" applyNumberFormat="1" applyFont="1" applyFill="1" applyBorder="1" applyProtection="1">
      <alignment/>
      <protection/>
    </xf>
    <xf numFmtId="37" fontId="11" fillId="0" borderId="40" xfId="21" applyNumberFormat="1" applyFont="1" applyBorder="1" applyProtection="1">
      <alignment/>
      <protection/>
    </xf>
    <xf numFmtId="0" fontId="0" fillId="4" borderId="41" xfId="0" applyFill="1" applyBorder="1" applyAlignment="1">
      <alignment/>
    </xf>
    <xf numFmtId="37" fontId="1" fillId="4" borderId="42" xfId="21" applyNumberFormat="1" applyFont="1" applyFill="1" applyBorder="1" applyAlignment="1" applyProtection="1">
      <alignment horizontal="left"/>
      <protection/>
    </xf>
    <xf numFmtId="37" fontId="1" fillId="4" borderId="42" xfId="21" applyNumberFormat="1" applyFill="1" applyBorder="1" applyAlignment="1" applyProtection="1">
      <alignment horizontal="left"/>
      <protection/>
    </xf>
    <xf numFmtId="37" fontId="11" fillId="0" borderId="0" xfId="21" applyNumberFormat="1" applyFont="1" applyFill="1" applyBorder="1" applyProtection="1">
      <alignment/>
      <protection/>
    </xf>
    <xf numFmtId="0" fontId="0" fillId="4" borderId="43" xfId="0" applyFill="1" applyBorder="1" applyAlignment="1">
      <alignment/>
    </xf>
    <xf numFmtId="37" fontId="1" fillId="4" borderId="39" xfId="21" applyNumberFormat="1" applyFill="1" applyBorder="1" applyAlignment="1" applyProtection="1">
      <alignment horizontal="left"/>
      <protection/>
    </xf>
    <xf numFmtId="37" fontId="11" fillId="6" borderId="19" xfId="21" applyNumberFormat="1" applyFont="1" applyFill="1" applyBorder="1" applyProtection="1">
      <alignment/>
      <protection/>
    </xf>
    <xf numFmtId="37" fontId="14" fillId="0" borderId="3" xfId="21" applyNumberFormat="1" applyFont="1" applyBorder="1" applyProtection="1">
      <alignment/>
      <protection/>
    </xf>
    <xf numFmtId="37" fontId="14" fillId="0" borderId="4" xfId="21" applyNumberFormat="1" applyFont="1" applyBorder="1" applyProtection="1">
      <alignment/>
      <protection/>
    </xf>
    <xf numFmtId="0" fontId="14" fillId="0" borderId="4" xfId="0" applyFont="1" applyBorder="1" applyAlignment="1">
      <alignment/>
    </xf>
    <xf numFmtId="37" fontId="14" fillId="0" borderId="5" xfId="21" applyNumberFormat="1" applyFont="1" applyBorder="1" applyProtection="1">
      <alignment/>
      <protection/>
    </xf>
    <xf numFmtId="37" fontId="14" fillId="0" borderId="6" xfId="21" applyNumberFormat="1" applyFont="1" applyBorder="1" applyProtection="1">
      <alignment/>
      <protection/>
    </xf>
    <xf numFmtId="37" fontId="14" fillId="0" borderId="7" xfId="21" applyNumberFormat="1" applyFont="1" applyBorder="1" applyProtection="1">
      <alignment/>
      <protection/>
    </xf>
    <xf numFmtId="37" fontId="14" fillId="0" borderId="8" xfId="21" applyNumberFormat="1" applyFont="1" applyBorder="1" applyProtection="1">
      <alignment/>
      <protection/>
    </xf>
    <xf numFmtId="0" fontId="14" fillId="0" borderId="9" xfId="21" applyFont="1" applyBorder="1">
      <alignment/>
      <protection/>
    </xf>
    <xf numFmtId="0" fontId="14" fillId="0" borderId="10" xfId="21" applyFont="1" applyBorder="1">
      <alignment/>
      <protection/>
    </xf>
    <xf numFmtId="0" fontId="14" fillId="0" borderId="11" xfId="21" applyFont="1" applyBorder="1">
      <alignment/>
      <protection/>
    </xf>
    <xf numFmtId="37" fontId="15" fillId="3" borderId="35" xfId="21" applyNumberFormat="1" applyFont="1" applyFill="1" applyBorder="1" applyAlignment="1" applyProtection="1">
      <alignment/>
      <protection/>
    </xf>
    <xf numFmtId="37" fontId="15" fillId="3" borderId="36" xfId="21" applyNumberFormat="1" applyFont="1" applyFill="1" applyBorder="1" applyAlignment="1" applyProtection="1">
      <alignment/>
      <protection/>
    </xf>
    <xf numFmtId="37" fontId="14" fillId="0" borderId="17" xfId="21" applyNumberFormat="1" applyFont="1" applyBorder="1" applyProtection="1">
      <alignment/>
      <protection/>
    </xf>
    <xf numFmtId="0" fontId="14" fillId="0" borderId="13" xfId="21" applyFont="1" applyBorder="1">
      <alignment/>
      <protection/>
    </xf>
    <xf numFmtId="37" fontId="14" fillId="0" borderId="13" xfId="21" applyNumberFormat="1" applyFont="1" applyBorder="1" applyProtection="1">
      <alignment/>
      <protection/>
    </xf>
    <xf numFmtId="37" fontId="14" fillId="0" borderId="14" xfId="21" applyNumberFormat="1" applyFont="1" applyBorder="1" applyProtection="1">
      <alignment/>
      <protection/>
    </xf>
    <xf numFmtId="3" fontId="14" fillId="0" borderId="7" xfId="21" applyNumberFormat="1" applyFont="1" applyBorder="1">
      <alignment/>
      <protection/>
    </xf>
    <xf numFmtId="168" fontId="14" fillId="0" borderId="8" xfId="21" applyNumberFormat="1" applyFont="1" applyBorder="1" applyProtection="1">
      <alignment/>
      <protection/>
    </xf>
    <xf numFmtId="37" fontId="14" fillId="0" borderId="9" xfId="21" applyNumberFormat="1" applyFont="1" applyBorder="1" applyProtection="1">
      <alignment/>
      <protection/>
    </xf>
    <xf numFmtId="37" fontId="14" fillId="0" borderId="10" xfId="21" applyNumberFormat="1" applyFont="1" applyBorder="1" applyProtection="1">
      <alignment/>
      <protection/>
    </xf>
    <xf numFmtId="37" fontId="14" fillId="0" borderId="11" xfId="21" applyNumberFormat="1" applyFont="1" applyBorder="1" applyProtection="1">
      <alignment/>
      <protection/>
    </xf>
    <xf numFmtId="37" fontId="14" fillId="3" borderId="36" xfId="21" applyNumberFormat="1" applyFont="1" applyFill="1" applyBorder="1" applyProtection="1">
      <alignment/>
      <protection/>
    </xf>
    <xf numFmtId="37" fontId="1" fillId="2" borderId="1" xfId="21" applyNumberFormat="1" applyFill="1" applyBorder="1" applyAlignment="1" applyProtection="1">
      <alignment horizontal="center"/>
      <protection/>
    </xf>
    <xf numFmtId="37" fontId="1" fillId="2" borderId="2" xfId="21" applyNumberFormat="1" applyFill="1" applyBorder="1" applyAlignment="1" applyProtection="1">
      <alignment horizontal="center"/>
      <protection/>
    </xf>
    <xf numFmtId="3" fontId="11" fillId="0" borderId="17" xfId="21" applyNumberFormat="1" applyFont="1" applyBorder="1">
      <alignment/>
      <protection/>
    </xf>
    <xf numFmtId="3" fontId="11" fillId="0" borderId="6" xfId="21" applyNumberFormat="1" applyFont="1" applyBorder="1">
      <alignment/>
      <protection/>
    </xf>
    <xf numFmtId="37" fontId="11" fillId="0" borderId="44" xfId="21" applyNumberFormat="1" applyFont="1" applyBorder="1" applyProtection="1">
      <alignment/>
      <protection/>
    </xf>
    <xf numFmtId="0" fontId="11" fillId="0" borderId="16" xfId="21" applyFont="1" applyBorder="1">
      <alignment/>
      <protection/>
    </xf>
    <xf numFmtId="3" fontId="11" fillId="0" borderId="12" xfId="21" applyNumberFormat="1" applyFont="1" applyBorder="1" applyProtection="1">
      <alignment/>
      <protection/>
    </xf>
    <xf numFmtId="3" fontId="11" fillId="0" borderId="14" xfId="21" applyNumberFormat="1" applyFont="1" applyBorder="1">
      <alignment/>
      <protection/>
    </xf>
    <xf numFmtId="3" fontId="11" fillId="0" borderId="15" xfId="21" applyNumberFormat="1" applyFont="1" applyBorder="1" applyProtection="1">
      <alignment/>
      <protection/>
    </xf>
    <xf numFmtId="3" fontId="11" fillId="0" borderId="8" xfId="21" applyNumberFormat="1" applyFont="1" applyBorder="1">
      <alignment/>
      <protection/>
    </xf>
    <xf numFmtId="3" fontId="11" fillId="0" borderId="16" xfId="21" applyNumberFormat="1" applyFont="1" applyBorder="1" applyProtection="1">
      <alignment/>
      <protection/>
    </xf>
    <xf numFmtId="0" fontId="11" fillId="0" borderId="14" xfId="21" applyFont="1" applyBorder="1">
      <alignment/>
      <protection/>
    </xf>
    <xf numFmtId="0" fontId="11" fillId="0" borderId="17" xfId="21" applyFont="1" applyBorder="1">
      <alignment/>
      <protection/>
    </xf>
    <xf numFmtId="0" fontId="11" fillId="0" borderId="6" xfId="21" applyFont="1" applyBorder="1">
      <alignment/>
      <protection/>
    </xf>
    <xf numFmtId="37" fontId="4" fillId="3" borderId="45" xfId="21" applyNumberFormat="1" applyFont="1" applyFill="1" applyBorder="1" applyAlignment="1" applyProtection="1">
      <alignment wrapText="1"/>
      <protection/>
    </xf>
    <xf numFmtId="37" fontId="4" fillId="3" borderId="43" xfId="21" applyNumberFormat="1" applyFont="1" applyFill="1" applyBorder="1" applyAlignment="1" applyProtection="1">
      <alignment wrapText="1"/>
      <protection/>
    </xf>
    <xf numFmtId="0" fontId="11" fillId="0" borderId="8" xfId="21" applyFont="1" applyBorder="1">
      <alignment/>
      <protection/>
    </xf>
    <xf numFmtId="0" fontId="14" fillId="0" borderId="17" xfId="21" applyFont="1" applyBorder="1">
      <alignment/>
      <protection/>
    </xf>
    <xf numFmtId="0" fontId="14" fillId="0" borderId="6" xfId="21" applyFont="1" applyBorder="1">
      <alignment/>
      <protection/>
    </xf>
    <xf numFmtId="37" fontId="14" fillId="0" borderId="44" xfId="21" applyNumberFormat="1" applyFont="1" applyBorder="1" applyProtection="1">
      <alignment/>
      <protection/>
    </xf>
    <xf numFmtId="37" fontId="14" fillId="0" borderId="15" xfId="21" applyNumberFormat="1" applyFont="1" applyBorder="1" applyProtection="1">
      <alignment/>
      <protection/>
    </xf>
    <xf numFmtId="0" fontId="14" fillId="0" borderId="16" xfId="21" applyFont="1" applyBorder="1">
      <alignment/>
      <protection/>
    </xf>
    <xf numFmtId="37" fontId="15" fillId="3" borderId="34" xfId="21" applyNumberFormat="1" applyFont="1" applyFill="1" applyBorder="1" applyAlignment="1" applyProtection="1">
      <alignment/>
      <protection/>
    </xf>
    <xf numFmtId="37" fontId="14" fillId="0" borderId="12" xfId="21" applyNumberFormat="1" applyFont="1" applyBorder="1" applyProtection="1">
      <alignment/>
      <protection/>
    </xf>
    <xf numFmtId="0" fontId="14" fillId="0" borderId="14" xfId="21" applyFont="1" applyBorder="1">
      <alignment/>
      <protection/>
    </xf>
    <xf numFmtId="0" fontId="14" fillId="0" borderId="8" xfId="21" applyFont="1" applyBorder="1">
      <alignment/>
      <protection/>
    </xf>
    <xf numFmtId="37" fontId="14" fillId="0" borderId="16" xfId="21" applyNumberFormat="1" applyFont="1" applyBorder="1" applyProtection="1">
      <alignment/>
      <protection/>
    </xf>
    <xf numFmtId="37" fontId="14" fillId="3" borderId="19" xfId="21" applyNumberFormat="1" applyFont="1" applyFill="1" applyBorder="1" applyProtection="1">
      <alignment/>
      <protection/>
    </xf>
    <xf numFmtId="3" fontId="11" fillId="0" borderId="16" xfId="21" applyNumberFormat="1" applyFont="1" applyBorder="1">
      <alignment/>
      <protection/>
    </xf>
    <xf numFmtId="0" fontId="0" fillId="4" borderId="46" xfId="0" applyFill="1" applyBorder="1" applyAlignment="1">
      <alignment/>
    </xf>
    <xf numFmtId="37" fontId="1" fillId="4" borderId="47" xfId="21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13" fillId="2" borderId="19" xfId="0" applyFont="1" applyFill="1" applyBorder="1" applyAlignment="1">
      <alignment horizontal="center"/>
    </xf>
    <xf numFmtId="0" fontId="0" fillId="3" borderId="45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0" fontId="0" fillId="3" borderId="19" xfId="0" applyFill="1" applyBorder="1" applyAlignment="1">
      <alignment/>
    </xf>
    <xf numFmtId="3" fontId="0" fillId="3" borderId="19" xfId="0" applyNumberFormat="1" applyFill="1" applyBorder="1" applyAlignment="1">
      <alignment/>
    </xf>
    <xf numFmtId="0" fontId="18" fillId="0" borderId="0" xfId="0" applyFont="1" applyAlignment="1">
      <alignment/>
    </xf>
    <xf numFmtId="3" fontId="0" fillId="6" borderId="49" xfId="0" applyNumberForma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32" xfId="0" applyBorder="1" applyAlignment="1">
      <alignment horizontal="center"/>
    </xf>
    <xf numFmtId="0" fontId="13" fillId="6" borderId="49" xfId="0" applyFont="1" applyFill="1" applyBorder="1" applyAlignment="1">
      <alignment horizontal="center" vertical="center" wrapText="1"/>
    </xf>
    <xf numFmtId="37" fontId="5" fillId="0" borderId="0" xfId="21" applyNumberFormat="1" applyFont="1" applyAlignment="1" applyProtection="1">
      <alignment horizontal="left"/>
      <protection/>
    </xf>
    <xf numFmtId="0" fontId="0" fillId="3" borderId="45" xfId="0" applyFill="1" applyBorder="1" applyAlignment="1">
      <alignment/>
    </xf>
    <xf numFmtId="0" fontId="0" fillId="3" borderId="43" xfId="0" applyFill="1" applyBorder="1" applyAlignment="1">
      <alignment/>
    </xf>
    <xf numFmtId="3" fontId="11" fillId="0" borderId="44" xfId="21" applyNumberFormat="1" applyFont="1" applyBorder="1" applyProtection="1">
      <alignment/>
      <protection/>
    </xf>
    <xf numFmtId="3" fontId="0" fillId="0" borderId="48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37" xfId="0" applyFont="1" applyBorder="1" applyAlignment="1">
      <alignment/>
    </xf>
    <xf numFmtId="0" fontId="20" fillId="6" borderId="49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38" xfId="0" applyFont="1" applyBorder="1" applyAlignment="1">
      <alignment/>
    </xf>
    <xf numFmtId="0" fontId="19" fillId="0" borderId="3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7" fontId="19" fillId="0" borderId="0" xfId="0" applyNumberFormat="1" applyFont="1" applyAlignment="1">
      <alignment horizontal="right"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7" fontId="19" fillId="0" borderId="38" xfId="0" applyNumberFormat="1" applyFont="1" applyBorder="1" applyAlignment="1">
      <alignment horizontal="right"/>
    </xf>
    <xf numFmtId="0" fontId="19" fillId="0" borderId="38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center"/>
    </xf>
    <xf numFmtId="3" fontId="21" fillId="6" borderId="49" xfId="0" applyNumberFormat="1" applyFont="1" applyFill="1" applyBorder="1" applyAlignment="1">
      <alignment/>
    </xf>
    <xf numFmtId="0" fontId="19" fillId="0" borderId="38" xfId="0" applyFont="1" applyBorder="1" applyAlignment="1">
      <alignment horizontal="right"/>
    </xf>
    <xf numFmtId="49" fontId="19" fillId="0" borderId="38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37" fontId="19" fillId="0" borderId="0" xfId="0" applyNumberFormat="1" applyFont="1" applyAlignment="1" applyProtection="1">
      <alignment/>
      <protection/>
    </xf>
    <xf numFmtId="37" fontId="19" fillId="0" borderId="0" xfId="0" applyNumberFormat="1" applyFont="1" applyAlignment="1" applyProtection="1">
      <alignment horizontal="fill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3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37" fontId="20" fillId="6" borderId="49" xfId="0" applyNumberFormat="1" applyFont="1" applyFill="1" applyBorder="1" applyAlignment="1" applyProtection="1">
      <alignment horizontal="center" vertical="center"/>
      <protection/>
    </xf>
    <xf numFmtId="0" fontId="19" fillId="0" borderId="38" xfId="0" applyFont="1" applyBorder="1" applyAlignment="1">
      <alignment horizontal="center" vertical="center" wrapText="1"/>
    </xf>
    <xf numFmtId="168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>
      <alignment/>
    </xf>
    <xf numFmtId="37" fontId="21" fillId="0" borderId="0" xfId="0" applyNumberFormat="1" applyFont="1" applyFill="1" applyBorder="1" applyAlignment="1" applyProtection="1">
      <alignment/>
      <protection/>
    </xf>
    <xf numFmtId="3" fontId="19" fillId="0" borderId="37" xfId="0" applyNumberFormat="1" applyFont="1" applyBorder="1" applyAlignment="1">
      <alignment/>
    </xf>
    <xf numFmtId="49" fontId="19" fillId="0" borderId="37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49" fontId="19" fillId="0" borderId="38" xfId="0" applyNumberFormat="1" applyFont="1" applyBorder="1" applyAlignment="1">
      <alignment horizontal="left"/>
    </xf>
    <xf numFmtId="49" fontId="19" fillId="0" borderId="38" xfId="0" applyNumberFormat="1" applyFont="1" applyBorder="1" applyAlignment="1">
      <alignment/>
    </xf>
    <xf numFmtId="37" fontId="21" fillId="6" borderId="49" xfId="0" applyNumberFormat="1" applyFont="1" applyFill="1" applyBorder="1" applyAlignment="1" applyProtection="1">
      <alignment/>
      <protection/>
    </xf>
    <xf numFmtId="37" fontId="19" fillId="0" borderId="0" xfId="0" applyNumberFormat="1" applyFont="1" applyAlignment="1" applyProtection="1">
      <alignment horizontal="left"/>
      <protection/>
    </xf>
    <xf numFmtId="37" fontId="19" fillId="0" borderId="0" xfId="0" applyNumberFormat="1" applyFont="1" applyAlignment="1" applyProtection="1">
      <alignment horizontal="center"/>
      <protection/>
    </xf>
    <xf numFmtId="49" fontId="19" fillId="0" borderId="37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left"/>
    </xf>
    <xf numFmtId="3" fontId="19" fillId="6" borderId="49" xfId="0" applyNumberFormat="1" applyFont="1" applyFill="1" applyBorder="1" applyAlignment="1">
      <alignment/>
    </xf>
    <xf numFmtId="168" fontId="19" fillId="0" borderId="0" xfId="0" applyNumberFormat="1" applyFont="1" applyBorder="1" applyAlignment="1" applyProtection="1">
      <alignment/>
      <protection/>
    </xf>
    <xf numFmtId="39" fontId="19" fillId="0" borderId="0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center"/>
    </xf>
    <xf numFmtId="39" fontId="19" fillId="0" borderId="0" xfId="0" applyNumberFormat="1" applyFont="1" applyBorder="1" applyAlignment="1" applyProtection="1">
      <alignment/>
      <protection/>
    </xf>
    <xf numFmtId="4" fontId="1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 horizontal="left"/>
    </xf>
    <xf numFmtId="3" fontId="19" fillId="0" borderId="38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37" fontId="19" fillId="6" borderId="49" xfId="0" applyNumberFormat="1" applyFont="1" applyFill="1" applyBorder="1" applyAlignment="1">
      <alignment/>
    </xf>
    <xf numFmtId="0" fontId="19" fillId="6" borderId="49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3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5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6" borderId="49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7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0" fontId="19" fillId="0" borderId="38" xfId="0" applyFont="1" applyBorder="1" applyAlignment="1">
      <alignment horizontal="left" vertical="center"/>
    </xf>
    <xf numFmtId="49" fontId="19" fillId="0" borderId="38" xfId="0" applyNumberFormat="1" applyFont="1" applyBorder="1" applyAlignment="1">
      <alignment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37" fontId="22" fillId="3" borderId="50" xfId="0" applyNumberFormat="1" applyFon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3" fontId="0" fillId="0" borderId="52" xfId="0" applyNumberFormat="1" applyBorder="1" applyAlignment="1">
      <alignment/>
    </xf>
    <xf numFmtId="3" fontId="0" fillId="0" borderId="51" xfId="0" applyNumberFormat="1" applyBorder="1" applyAlignment="1">
      <alignment/>
    </xf>
    <xf numFmtId="37" fontId="21" fillId="6" borderId="53" xfId="0" applyNumberFormat="1" applyFont="1" applyFill="1" applyBorder="1" applyAlignment="1" applyProtection="1">
      <alignment/>
      <protection/>
    </xf>
    <xf numFmtId="37" fontId="21" fillId="6" borderId="54" xfId="0" applyNumberFormat="1" applyFont="1" applyFill="1" applyBorder="1" applyAlignment="1" applyProtection="1">
      <alignment/>
      <protection/>
    </xf>
    <xf numFmtId="37" fontId="21" fillId="6" borderId="55" xfId="0" applyNumberFormat="1" applyFont="1" applyFill="1" applyBorder="1" applyAlignment="1" applyProtection="1">
      <alignment/>
      <protection/>
    </xf>
    <xf numFmtId="3" fontId="11" fillId="0" borderId="56" xfId="21" applyNumberFormat="1" applyFont="1" applyBorder="1" applyProtection="1">
      <alignment/>
      <protection/>
    </xf>
    <xf numFmtId="3" fontId="11" fillId="0" borderId="57" xfId="21" applyNumberFormat="1" applyFont="1" applyBorder="1" applyProtection="1">
      <alignment/>
      <protection/>
    </xf>
    <xf numFmtId="3" fontId="11" fillId="0" borderId="58" xfId="21" applyNumberFormat="1" applyFont="1" applyBorder="1" applyProtection="1">
      <alignment/>
      <protection/>
    </xf>
    <xf numFmtId="37" fontId="19" fillId="0" borderId="0" xfId="0" applyNumberFormat="1" applyFont="1" applyFill="1" applyBorder="1" applyAlignment="1">
      <alignment/>
    </xf>
    <xf numFmtId="37" fontId="20" fillId="0" borderId="0" xfId="0" applyNumberFormat="1" applyFont="1" applyAlignment="1" applyProtection="1">
      <alignment/>
      <protection/>
    </xf>
    <xf numFmtId="3" fontId="11" fillId="0" borderId="4" xfId="21" applyNumberFormat="1" applyFont="1" applyBorder="1">
      <alignment/>
      <protection/>
    </xf>
    <xf numFmtId="3" fontId="11" fillId="0" borderId="5" xfId="21" applyNumberFormat="1" applyFont="1" applyBorder="1">
      <alignment/>
      <protection/>
    </xf>
    <xf numFmtId="3" fontId="11" fillId="0" borderId="59" xfId="21" applyNumberFormat="1" applyFont="1" applyBorder="1">
      <alignment/>
      <protection/>
    </xf>
    <xf numFmtId="3" fontId="11" fillId="0" borderId="60" xfId="21" applyNumberFormat="1" applyFont="1" applyBorder="1">
      <alignment/>
      <protection/>
    </xf>
    <xf numFmtId="37" fontId="11" fillId="0" borderId="60" xfId="21" applyNumberFormat="1" applyFont="1" applyBorder="1" applyProtection="1">
      <alignment/>
      <protection/>
    </xf>
    <xf numFmtId="37" fontId="11" fillId="0" borderId="61" xfId="21" applyNumberFormat="1" applyFont="1" applyBorder="1" applyProtection="1">
      <alignment/>
      <protection/>
    </xf>
    <xf numFmtId="37" fontId="11" fillId="0" borderId="62" xfId="21" applyNumberFormat="1" applyFont="1" applyBorder="1" applyProtection="1">
      <alignment/>
      <protection/>
    </xf>
    <xf numFmtId="3" fontId="11" fillId="0" borderId="44" xfId="21" applyNumberFormat="1" applyFont="1" applyBorder="1">
      <alignment/>
      <protection/>
    </xf>
    <xf numFmtId="3" fontId="11" fillId="0" borderId="12" xfId="21" applyNumberFormat="1" applyFont="1" applyBorder="1">
      <alignment/>
      <protection/>
    </xf>
    <xf numFmtId="37" fontId="11" fillId="0" borderId="56" xfId="21" applyNumberFormat="1" applyFont="1" applyBorder="1" applyProtection="1">
      <alignment/>
      <protection/>
    </xf>
    <xf numFmtId="37" fontId="11" fillId="0" borderId="57" xfId="21" applyNumberFormat="1" applyFont="1" applyBorder="1" applyProtection="1">
      <alignment/>
      <protection/>
    </xf>
    <xf numFmtId="37" fontId="11" fillId="0" borderId="58" xfId="21" applyNumberFormat="1" applyFont="1" applyBorder="1" applyProtection="1">
      <alignment/>
      <protection/>
    </xf>
    <xf numFmtId="37" fontId="0" fillId="0" borderId="0" xfId="0" applyNumberFormat="1" applyAlignment="1">
      <alignment/>
    </xf>
    <xf numFmtId="37" fontId="21" fillId="6" borderId="53" xfId="0" applyNumberFormat="1" applyFont="1" applyFill="1" applyBorder="1" applyAlignment="1">
      <alignment/>
    </xf>
    <xf numFmtId="37" fontId="21" fillId="6" borderId="54" xfId="0" applyNumberFormat="1" applyFont="1" applyFill="1" applyBorder="1" applyAlignment="1">
      <alignment/>
    </xf>
    <xf numFmtId="37" fontId="21" fillId="6" borderId="55" xfId="0" applyNumberFormat="1" applyFont="1" applyFill="1" applyBorder="1" applyAlignment="1">
      <alignment/>
    </xf>
    <xf numFmtId="3" fontId="19" fillId="0" borderId="38" xfId="0" applyNumberFormat="1" applyFont="1" applyBorder="1" applyAlignment="1">
      <alignment horizontal="right"/>
    </xf>
    <xf numFmtId="3" fontId="19" fillId="0" borderId="3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1" xfId="0" applyNumberFormat="1" applyBorder="1" applyAlignment="1">
      <alignment/>
    </xf>
    <xf numFmtId="37" fontId="1" fillId="6" borderId="1" xfId="21" applyNumberFormat="1" applyFill="1" applyBorder="1" applyAlignment="1" applyProtection="1">
      <alignment horizontal="center"/>
      <protection/>
    </xf>
    <xf numFmtId="37" fontId="1" fillId="6" borderId="51" xfId="21" applyNumberFormat="1" applyFill="1" applyBorder="1" applyAlignment="1" applyProtection="1">
      <alignment horizontal="center"/>
      <protection/>
    </xf>
    <xf numFmtId="37" fontId="1" fillId="2" borderId="2" xfId="21" applyNumberFormat="1" applyFont="1" applyFill="1" applyBorder="1" applyAlignment="1" applyProtection="1">
      <alignment horizontal="center" vertical="center" wrapText="1"/>
      <protection/>
    </xf>
    <xf numFmtId="37" fontId="1" fillId="2" borderId="39" xfId="21" applyNumberFormat="1" applyFont="1" applyFill="1" applyBorder="1" applyAlignment="1" applyProtection="1">
      <alignment horizontal="center" vertical="center" wrapText="1"/>
      <protection/>
    </xf>
    <xf numFmtId="37" fontId="1" fillId="2" borderId="19" xfId="21" applyNumberFormat="1" applyFont="1" applyFill="1" applyBorder="1" applyAlignment="1" applyProtection="1">
      <alignment horizontal="center" vertical="center" wrapText="1"/>
      <protection/>
    </xf>
    <xf numFmtId="37" fontId="5" fillId="2" borderId="37" xfId="21" applyNumberFormat="1" applyFont="1" applyFill="1" applyBorder="1" applyAlignment="1" applyProtection="1">
      <alignment horizontal="center" vertical="center"/>
      <protection/>
    </xf>
    <xf numFmtId="37" fontId="5" fillId="2" borderId="2" xfId="21" applyNumberFormat="1" applyFont="1" applyFill="1" applyBorder="1" applyAlignment="1" applyProtection="1">
      <alignment horizontal="center" vertical="center"/>
      <protection/>
    </xf>
    <xf numFmtId="37" fontId="5" fillId="2" borderId="38" xfId="21" applyNumberFormat="1" applyFont="1" applyFill="1" applyBorder="1" applyAlignment="1" applyProtection="1">
      <alignment horizontal="center" vertical="center"/>
      <protection/>
    </xf>
    <xf numFmtId="37" fontId="5" fillId="2" borderId="39" xfId="21" applyNumberFormat="1" applyFont="1" applyFill="1" applyBorder="1" applyAlignment="1" applyProtection="1">
      <alignment horizontal="center" vertical="center"/>
      <protection/>
    </xf>
    <xf numFmtId="37" fontId="4" fillId="3" borderId="19" xfId="21" applyNumberFormat="1" applyFont="1" applyFill="1" applyBorder="1" applyAlignment="1" applyProtection="1">
      <alignment horizontal="center"/>
      <protection/>
    </xf>
    <xf numFmtId="37" fontId="9" fillId="2" borderId="45" xfId="21" applyNumberFormat="1" applyFont="1" applyFill="1" applyBorder="1" applyAlignment="1" applyProtection="1">
      <alignment horizontal="center" vertical="center"/>
      <protection/>
    </xf>
    <xf numFmtId="37" fontId="9" fillId="2" borderId="2" xfId="21" applyNumberFormat="1" applyFont="1" applyFill="1" applyBorder="1" applyAlignment="1" applyProtection="1">
      <alignment horizontal="center" vertical="center"/>
      <protection/>
    </xf>
    <xf numFmtId="37" fontId="9" fillId="2" borderId="41" xfId="21" applyNumberFormat="1" applyFont="1" applyFill="1" applyBorder="1" applyAlignment="1" applyProtection="1">
      <alignment horizontal="center" vertical="center"/>
      <protection/>
    </xf>
    <xf numFmtId="37" fontId="9" fillId="2" borderId="42" xfId="21" applyNumberFormat="1" applyFont="1" applyFill="1" applyBorder="1" applyAlignment="1" applyProtection="1">
      <alignment horizontal="center" vertical="center"/>
      <protection/>
    </xf>
    <xf numFmtId="37" fontId="9" fillId="2" borderId="43" xfId="21" applyNumberFormat="1" applyFont="1" applyFill="1" applyBorder="1" applyAlignment="1" applyProtection="1">
      <alignment horizontal="center" vertical="center"/>
      <protection/>
    </xf>
    <xf numFmtId="37" fontId="9" fillId="2" borderId="39" xfId="21" applyNumberFormat="1" applyFont="1" applyFill="1" applyBorder="1" applyAlignment="1" applyProtection="1">
      <alignment horizontal="center" vertical="center"/>
      <protection/>
    </xf>
    <xf numFmtId="37" fontId="5" fillId="2" borderId="45" xfId="21" applyNumberFormat="1" applyFont="1" applyFill="1" applyBorder="1" applyAlignment="1" applyProtection="1">
      <alignment vertical="center"/>
      <protection/>
    </xf>
    <xf numFmtId="37" fontId="5" fillId="2" borderId="37" xfId="21" applyNumberFormat="1" applyFont="1" applyFill="1" applyBorder="1" applyAlignment="1" applyProtection="1">
      <alignment vertical="center"/>
      <protection/>
    </xf>
    <xf numFmtId="37" fontId="5" fillId="2" borderId="2" xfId="21" applyNumberFormat="1" applyFont="1" applyFill="1" applyBorder="1" applyAlignment="1" applyProtection="1">
      <alignment vertical="center"/>
      <protection/>
    </xf>
    <xf numFmtId="37" fontId="5" fillId="2" borderId="43" xfId="21" applyNumberFormat="1" applyFont="1" applyFill="1" applyBorder="1" applyAlignment="1" applyProtection="1">
      <alignment vertical="center"/>
      <protection/>
    </xf>
    <xf numFmtId="37" fontId="5" fillId="2" borderId="38" xfId="21" applyNumberFormat="1" applyFont="1" applyFill="1" applyBorder="1" applyAlignment="1" applyProtection="1">
      <alignment vertical="center"/>
      <protection/>
    </xf>
    <xf numFmtId="37" fontId="5" fillId="2" borderId="39" xfId="21" applyNumberFormat="1" applyFont="1" applyFill="1" applyBorder="1" applyAlignment="1" applyProtection="1">
      <alignment vertical="center"/>
      <protection/>
    </xf>
    <xf numFmtId="37" fontId="1" fillId="2" borderId="1" xfId="21" applyNumberFormat="1" applyFont="1" applyFill="1" applyBorder="1" applyAlignment="1" applyProtection="1">
      <alignment horizontal="center" vertical="center" wrapText="1"/>
      <protection/>
    </xf>
    <xf numFmtId="37" fontId="1" fillId="2" borderId="51" xfId="21" applyNumberFormat="1" applyFont="1" applyFill="1" applyBorder="1" applyAlignment="1" applyProtection="1">
      <alignment horizontal="center" vertical="center" wrapText="1"/>
      <protection/>
    </xf>
    <xf numFmtId="37" fontId="10" fillId="2" borderId="45" xfId="21" applyNumberFormat="1" applyFont="1" applyFill="1" applyBorder="1" applyAlignment="1" applyProtection="1">
      <alignment horizontal="center" vertical="center"/>
      <protection/>
    </xf>
    <xf numFmtId="37" fontId="10" fillId="2" borderId="2" xfId="21" applyNumberFormat="1" applyFont="1" applyFill="1" applyBorder="1" applyAlignment="1" applyProtection="1">
      <alignment horizontal="center" vertical="center"/>
      <protection/>
    </xf>
    <xf numFmtId="37" fontId="10" fillId="2" borderId="41" xfId="21" applyNumberFormat="1" applyFont="1" applyFill="1" applyBorder="1" applyAlignment="1" applyProtection="1">
      <alignment horizontal="center" vertical="center"/>
      <protection/>
    </xf>
    <xf numFmtId="37" fontId="10" fillId="2" borderId="42" xfId="21" applyNumberFormat="1" applyFont="1" applyFill="1" applyBorder="1" applyAlignment="1" applyProtection="1">
      <alignment horizontal="center" vertical="center"/>
      <protection/>
    </xf>
    <xf numFmtId="37" fontId="10" fillId="2" borderId="43" xfId="21" applyNumberFormat="1" applyFont="1" applyFill="1" applyBorder="1" applyAlignment="1" applyProtection="1">
      <alignment horizontal="center" vertical="center"/>
      <protection/>
    </xf>
    <xf numFmtId="37" fontId="10" fillId="2" borderId="39" xfId="21" applyNumberFormat="1" applyFont="1" applyFill="1" applyBorder="1" applyAlignment="1" applyProtection="1">
      <alignment horizontal="center" vertical="center"/>
      <protection/>
    </xf>
    <xf numFmtId="37" fontId="4" fillId="3" borderId="45" xfId="21" applyNumberFormat="1" applyFont="1" applyFill="1" applyBorder="1" applyAlignment="1" applyProtection="1">
      <alignment horizontal="left" wrapText="1"/>
      <protection/>
    </xf>
    <xf numFmtId="37" fontId="4" fillId="3" borderId="2" xfId="21" applyNumberFormat="1" applyFont="1" applyFill="1" applyBorder="1" applyAlignment="1" applyProtection="1">
      <alignment horizontal="left" wrapText="1"/>
      <protection/>
    </xf>
    <xf numFmtId="37" fontId="4" fillId="3" borderId="43" xfId="21" applyNumberFormat="1" applyFont="1" applyFill="1" applyBorder="1" applyAlignment="1" applyProtection="1">
      <alignment horizontal="left" wrapText="1"/>
      <protection/>
    </xf>
    <xf numFmtId="37" fontId="4" fillId="3" borderId="39" xfId="21" applyNumberFormat="1" applyFont="1" applyFill="1" applyBorder="1" applyAlignment="1" applyProtection="1">
      <alignment horizontal="left" wrapText="1"/>
      <protection/>
    </xf>
    <xf numFmtId="0" fontId="16" fillId="3" borderId="34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37" fontId="4" fillId="3" borderId="45" xfId="21" applyNumberFormat="1" applyFont="1" applyFill="1" applyBorder="1" applyAlignment="1" applyProtection="1">
      <alignment horizontal="center" wrapText="1"/>
      <protection/>
    </xf>
    <xf numFmtId="37" fontId="4" fillId="3" borderId="37" xfId="21" applyNumberFormat="1" applyFont="1" applyFill="1" applyBorder="1" applyAlignment="1" applyProtection="1">
      <alignment horizontal="center" wrapText="1"/>
      <protection/>
    </xf>
    <xf numFmtId="37" fontId="4" fillId="3" borderId="2" xfId="21" applyNumberFormat="1" applyFont="1" applyFill="1" applyBorder="1" applyAlignment="1" applyProtection="1">
      <alignment horizontal="center" wrapText="1"/>
      <protection/>
    </xf>
    <xf numFmtId="37" fontId="4" fillId="3" borderId="43" xfId="21" applyNumberFormat="1" applyFont="1" applyFill="1" applyBorder="1" applyAlignment="1" applyProtection="1">
      <alignment horizontal="center" wrapText="1"/>
      <protection/>
    </xf>
    <xf numFmtId="37" fontId="4" fillId="3" borderId="38" xfId="21" applyNumberFormat="1" applyFont="1" applyFill="1" applyBorder="1" applyAlignment="1" applyProtection="1">
      <alignment horizontal="center" wrapText="1"/>
      <protection/>
    </xf>
    <xf numFmtId="37" fontId="4" fillId="3" borderId="39" xfId="21" applyNumberFormat="1" applyFont="1" applyFill="1" applyBorder="1" applyAlignment="1" applyProtection="1">
      <alignment horizontal="center" wrapText="1"/>
      <protection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7" fontId="20" fillId="0" borderId="0" xfId="0" applyNumberFormat="1" applyFont="1" applyAlignment="1" applyProtection="1">
      <alignment horizontal="center" vertical="center" wrapText="1"/>
      <protection/>
    </xf>
    <xf numFmtId="37" fontId="20" fillId="0" borderId="0" xfId="0" applyNumberFormat="1" applyFont="1" applyAlignment="1" applyProtection="1">
      <alignment horizontal="center"/>
      <protection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20" fillId="6" borderId="63" xfId="0" applyFont="1" applyFill="1" applyBorder="1" applyAlignment="1">
      <alignment horizontal="center" vertical="center" wrapText="1"/>
    </xf>
    <xf numFmtId="0" fontId="20" fillId="6" borderId="64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341"/>
  <sheetViews>
    <sheetView zoomScale="62" zoomScaleNormal="62" workbookViewId="0" topLeftCell="A121">
      <selection activeCell="G133" sqref="G133"/>
    </sheetView>
  </sheetViews>
  <sheetFormatPr defaultColWidth="11.421875" defaultRowHeight="12.75"/>
  <cols>
    <col min="1" max="1" width="4.57421875" style="0" customWidth="1"/>
    <col min="2" max="2" width="55.140625" style="0" customWidth="1"/>
    <col min="3" max="8" width="18.7109375" style="0" customWidth="1"/>
    <col min="9" max="9" width="3.57421875" style="0" customWidth="1"/>
    <col min="10" max="10" width="16.140625" style="0" bestFit="1" customWidth="1"/>
  </cols>
  <sheetData>
    <row r="1" spans="1:10" ht="24" customHeight="1">
      <c r="A1" s="160" t="s">
        <v>4</v>
      </c>
      <c r="C1" s="2"/>
      <c r="D1" s="2"/>
      <c r="E1" s="2"/>
      <c r="F1" s="2"/>
      <c r="G1" s="2"/>
      <c r="H1" s="2"/>
      <c r="I1" s="2"/>
      <c r="J1" s="2"/>
    </row>
    <row r="2" spans="1:10" ht="15.75">
      <c r="A2" s="1"/>
      <c r="C2" s="2"/>
      <c r="D2" s="2"/>
      <c r="E2" s="2"/>
      <c r="F2" s="2"/>
      <c r="G2" s="2"/>
      <c r="H2" s="2"/>
      <c r="I2" s="2"/>
      <c r="J2" s="2"/>
    </row>
    <row r="3" spans="1:10" ht="15.75">
      <c r="A3" s="1"/>
      <c r="B3" t="s">
        <v>168</v>
      </c>
      <c r="C3" t="s">
        <v>169</v>
      </c>
      <c r="D3" s="2"/>
      <c r="E3" s="2"/>
      <c r="F3" s="2"/>
      <c r="G3" s="2"/>
      <c r="H3" s="2"/>
      <c r="I3" s="2"/>
      <c r="J3" s="2"/>
    </row>
    <row r="4" spans="1:10" ht="15.75">
      <c r="A4" s="1"/>
      <c r="C4" s="2"/>
      <c r="D4" s="2"/>
      <c r="E4" s="2"/>
      <c r="F4" s="2"/>
      <c r="G4" s="2"/>
      <c r="H4" s="2"/>
      <c r="I4" s="2"/>
      <c r="J4" s="2"/>
    </row>
    <row r="5" spans="1:10" ht="25.5" customHeight="1">
      <c r="A5" s="313" t="s">
        <v>82</v>
      </c>
      <c r="B5" s="314"/>
      <c r="C5" s="3"/>
      <c r="D5" s="3"/>
      <c r="E5" s="3"/>
      <c r="F5" s="3"/>
      <c r="G5" s="3"/>
      <c r="H5" s="3"/>
      <c r="I5" s="3"/>
      <c r="J5" s="3"/>
    </row>
    <row r="6" spans="1:10" ht="15.75" customHeight="1">
      <c r="A6" s="289" t="s">
        <v>43</v>
      </c>
      <c r="B6" s="290"/>
      <c r="C6" s="295" t="s">
        <v>55</v>
      </c>
      <c r="D6" s="296"/>
      <c r="E6" s="297"/>
      <c r="F6" s="284" t="s">
        <v>45</v>
      </c>
      <c r="G6" s="284"/>
      <c r="H6" s="285"/>
      <c r="I6" s="7"/>
      <c r="J6" s="7"/>
    </row>
    <row r="7" spans="1:10" ht="15.75" customHeight="1">
      <c r="A7" s="291"/>
      <c r="B7" s="292"/>
      <c r="C7" s="298"/>
      <c r="D7" s="299"/>
      <c r="E7" s="300"/>
      <c r="F7" s="286"/>
      <c r="G7" s="286"/>
      <c r="H7" s="287"/>
      <c r="I7" s="7"/>
      <c r="J7" s="7"/>
    </row>
    <row r="8" spans="1:10" ht="15.75" customHeight="1">
      <c r="A8" s="291"/>
      <c r="B8" s="292"/>
      <c r="C8" s="301" t="s">
        <v>56</v>
      </c>
      <c r="D8" s="283" t="s">
        <v>44</v>
      </c>
      <c r="E8" s="283"/>
      <c r="F8" s="281" t="s">
        <v>56</v>
      </c>
      <c r="G8" s="283" t="s">
        <v>44</v>
      </c>
      <c r="H8" s="283"/>
      <c r="I8" s="2"/>
      <c r="J8" s="2"/>
    </row>
    <row r="9" spans="1:10" ht="15.75" customHeight="1">
      <c r="A9" s="291"/>
      <c r="B9" s="292"/>
      <c r="C9" s="302"/>
      <c r="D9" s="283"/>
      <c r="E9" s="283"/>
      <c r="F9" s="282"/>
      <c r="G9" s="283"/>
      <c r="H9" s="283"/>
      <c r="I9" s="2"/>
      <c r="J9" s="2"/>
    </row>
    <row r="10" spans="1:10" s="8" customFormat="1" ht="15.75" customHeight="1">
      <c r="A10" s="293"/>
      <c r="B10" s="294"/>
      <c r="C10" s="9" t="s">
        <v>7</v>
      </c>
      <c r="D10" s="10" t="s">
        <v>8</v>
      </c>
      <c r="E10" s="9" t="s">
        <v>9</v>
      </c>
      <c r="F10" s="11" t="s">
        <v>10</v>
      </c>
      <c r="G10" s="9" t="s">
        <v>8</v>
      </c>
      <c r="H10" s="11" t="s">
        <v>9</v>
      </c>
      <c r="I10" s="6"/>
      <c r="J10" s="71" t="s">
        <v>73</v>
      </c>
    </row>
    <row r="11" spans="1:10" ht="15.75" customHeight="1">
      <c r="A11" s="309" t="s">
        <v>46</v>
      </c>
      <c r="B11" s="310"/>
      <c r="C11" s="161"/>
      <c r="D11" s="76"/>
      <c r="E11" s="77"/>
      <c r="F11" s="76"/>
      <c r="G11" s="76"/>
      <c r="H11" s="77"/>
      <c r="I11" s="2"/>
      <c r="J11" s="279"/>
    </row>
    <row r="12" spans="1:10" ht="15.75" customHeight="1">
      <c r="A12" s="311"/>
      <c r="B12" s="312"/>
      <c r="C12" s="162"/>
      <c r="D12" s="78"/>
      <c r="E12" s="79"/>
      <c r="F12" s="78"/>
      <c r="G12" s="78"/>
      <c r="H12" s="79"/>
      <c r="I12" s="2"/>
      <c r="J12" s="280"/>
    </row>
    <row r="13" spans="1:10" ht="15.75">
      <c r="A13" s="55"/>
      <c r="B13" s="56" t="s">
        <v>14</v>
      </c>
      <c r="C13" s="119"/>
      <c r="D13" s="13"/>
      <c r="E13" s="15"/>
      <c r="F13" s="119"/>
      <c r="G13" s="255"/>
      <c r="H13" s="255"/>
      <c r="I13" s="2"/>
      <c r="J13" s="70">
        <f>SUM(C13:H13)</f>
        <v>0</v>
      </c>
    </row>
    <row r="14" spans="1:10" ht="15.75">
      <c r="A14" s="57"/>
      <c r="B14" s="58" t="s">
        <v>52</v>
      </c>
      <c r="C14" s="26"/>
      <c r="D14" s="17"/>
      <c r="E14" s="18"/>
      <c r="F14" s="26"/>
      <c r="G14" s="17"/>
      <c r="H14" s="17"/>
      <c r="I14" s="2"/>
      <c r="J14" s="69">
        <f aca="true" t="shared" si="0" ref="J14:J35">SUM(C14:H14)</f>
        <v>0</v>
      </c>
    </row>
    <row r="15" spans="1:10" ht="15.75">
      <c r="A15" s="57"/>
      <c r="B15" s="58" t="s">
        <v>53</v>
      </c>
      <c r="C15" s="26"/>
      <c r="D15" s="17"/>
      <c r="E15" s="18"/>
      <c r="F15" s="26"/>
      <c r="G15" s="17"/>
      <c r="H15" s="17"/>
      <c r="I15" s="2"/>
      <c r="J15" s="69">
        <f t="shared" si="0"/>
        <v>0</v>
      </c>
    </row>
    <row r="16" spans="1:10" ht="15.75">
      <c r="A16" s="57"/>
      <c r="B16" s="58" t="s">
        <v>54</v>
      </c>
      <c r="C16" s="26"/>
      <c r="D16" s="17"/>
      <c r="E16" s="18"/>
      <c r="F16" s="26">
        <v>420540</v>
      </c>
      <c r="G16" s="17"/>
      <c r="H16" s="17"/>
      <c r="I16" s="2"/>
      <c r="J16" s="69">
        <f t="shared" si="0"/>
        <v>420540</v>
      </c>
    </row>
    <row r="17" spans="1:10" ht="15.75">
      <c r="A17" s="59"/>
      <c r="B17" s="60" t="s">
        <v>17</v>
      </c>
      <c r="C17" s="26"/>
      <c r="D17" s="17"/>
      <c r="E17" s="18"/>
      <c r="F17" s="26"/>
      <c r="G17" s="17"/>
      <c r="H17" s="17"/>
      <c r="I17" s="4"/>
      <c r="J17" s="85">
        <f t="shared" si="0"/>
        <v>0</v>
      </c>
    </row>
    <row r="18" spans="1:10" ht="15.75">
      <c r="A18" s="72" t="s">
        <v>47</v>
      </c>
      <c r="B18" s="80"/>
      <c r="C18" s="72"/>
      <c r="D18" s="73"/>
      <c r="E18" s="74"/>
      <c r="F18" s="72"/>
      <c r="G18" s="73"/>
      <c r="H18" s="74"/>
      <c r="I18" s="2"/>
      <c r="J18" s="92">
        <f>SUM(J13:J17)</f>
        <v>420540</v>
      </c>
    </row>
    <row r="19" spans="1:10" ht="15.75">
      <c r="A19" s="61"/>
      <c r="B19" s="56" t="s">
        <v>19</v>
      </c>
      <c r="C19" s="163"/>
      <c r="D19" s="255"/>
      <c r="E19" s="257"/>
      <c r="F19" s="262"/>
      <c r="G19" s="255"/>
      <c r="H19" s="256"/>
      <c r="I19" s="2"/>
      <c r="J19" s="70">
        <f>SUM(C19:H19)</f>
        <v>0</v>
      </c>
    </row>
    <row r="20" spans="1:10" ht="15.75">
      <c r="A20" s="62"/>
      <c r="B20" s="58" t="s">
        <v>20</v>
      </c>
      <c r="C20" s="121"/>
      <c r="D20" s="33"/>
      <c r="E20" s="258"/>
      <c r="F20" s="263"/>
      <c r="G20" s="33"/>
      <c r="H20" s="122"/>
      <c r="I20" s="2"/>
      <c r="J20" s="69">
        <f t="shared" si="0"/>
        <v>0</v>
      </c>
    </row>
    <row r="21" spans="1:10" ht="15.75">
      <c r="A21" s="62"/>
      <c r="B21" s="58" t="s">
        <v>57</v>
      </c>
      <c r="C21" s="121"/>
      <c r="D21" s="33"/>
      <c r="E21" s="258"/>
      <c r="F21" s="263"/>
      <c r="G21" s="33">
        <v>2016778</v>
      </c>
      <c r="H21" s="122">
        <v>1815535</v>
      </c>
      <c r="I21" s="2"/>
      <c r="J21" s="69">
        <f t="shared" si="0"/>
        <v>3832313</v>
      </c>
    </row>
    <row r="22" spans="1:10" ht="15.75">
      <c r="A22" s="62"/>
      <c r="B22" s="58" t="s">
        <v>58</v>
      </c>
      <c r="C22" s="121"/>
      <c r="D22" s="33">
        <v>347827</v>
      </c>
      <c r="E22" s="258">
        <v>420171</v>
      </c>
      <c r="F22" s="263"/>
      <c r="G22" s="33">
        <v>67870642</v>
      </c>
      <c r="H22" s="122">
        <v>66359939</v>
      </c>
      <c r="I22" s="5"/>
      <c r="J22" s="69">
        <f t="shared" si="0"/>
        <v>134998579</v>
      </c>
    </row>
    <row r="23" spans="1:10" ht="15.75">
      <c r="A23" s="62"/>
      <c r="B23" s="58" t="s">
        <v>49</v>
      </c>
      <c r="C23" s="121"/>
      <c r="D23" s="33"/>
      <c r="E23" s="258"/>
      <c r="F23" s="263"/>
      <c r="G23" s="33"/>
      <c r="H23" s="122">
        <v>420540</v>
      </c>
      <c r="I23" s="2"/>
      <c r="J23" s="69">
        <f t="shared" si="0"/>
        <v>420540</v>
      </c>
    </row>
    <row r="24" spans="1:10" ht="15.75">
      <c r="A24" s="63"/>
      <c r="B24" s="60" t="s">
        <v>21</v>
      </c>
      <c r="C24" s="121"/>
      <c r="D24" s="33"/>
      <c r="E24" s="258"/>
      <c r="F24" s="263"/>
      <c r="G24" s="33"/>
      <c r="H24" s="122"/>
      <c r="I24" s="2"/>
      <c r="J24" s="85">
        <f t="shared" si="0"/>
        <v>0</v>
      </c>
    </row>
    <row r="25" spans="1:10" ht="15.75">
      <c r="A25" s="72" t="s">
        <v>48</v>
      </c>
      <c r="B25" s="80"/>
      <c r="C25" s="72"/>
      <c r="D25" s="73"/>
      <c r="E25" s="73"/>
      <c r="F25" s="72"/>
      <c r="G25" s="73"/>
      <c r="H25" s="74"/>
      <c r="I25" s="2"/>
      <c r="J25" s="92">
        <f>SUM(J19:J24)</f>
        <v>139251432</v>
      </c>
    </row>
    <row r="26" spans="1:10" ht="15.75">
      <c r="A26" s="61"/>
      <c r="B26" s="56" t="s">
        <v>25</v>
      </c>
      <c r="C26" s="22"/>
      <c r="D26" s="24"/>
      <c r="E26" s="259"/>
      <c r="F26" s="22"/>
      <c r="G26" s="24"/>
      <c r="H26" s="25"/>
      <c r="I26" s="2"/>
      <c r="J26" s="70">
        <f t="shared" si="0"/>
        <v>0</v>
      </c>
    </row>
    <row r="27" spans="1:10" ht="15.75">
      <c r="A27" s="63"/>
      <c r="B27" s="60" t="s">
        <v>26</v>
      </c>
      <c r="C27" s="22"/>
      <c r="D27" s="24"/>
      <c r="E27" s="259"/>
      <c r="F27" s="22"/>
      <c r="G27" s="24"/>
      <c r="H27" s="25"/>
      <c r="I27" s="2"/>
      <c r="J27" s="85">
        <f t="shared" si="0"/>
        <v>0</v>
      </c>
    </row>
    <row r="28" spans="1:10" ht="15.75">
      <c r="A28" s="72" t="s">
        <v>27</v>
      </c>
      <c r="B28" s="80"/>
      <c r="C28" s="72"/>
      <c r="D28" s="73"/>
      <c r="E28" s="73"/>
      <c r="F28" s="72"/>
      <c r="G28" s="73"/>
      <c r="H28" s="74"/>
      <c r="I28" s="2"/>
      <c r="J28" s="92">
        <f>SUM(J26:J27)</f>
        <v>0</v>
      </c>
    </row>
    <row r="29" spans="1:10" ht="15.75">
      <c r="A29" s="61"/>
      <c r="B29" s="64" t="s">
        <v>50</v>
      </c>
      <c r="C29" s="22"/>
      <c r="D29" s="33"/>
      <c r="E29" s="258"/>
      <c r="F29" s="22"/>
      <c r="G29" s="24">
        <v>38273950</v>
      </c>
      <c r="H29" s="25">
        <v>38103418</v>
      </c>
      <c r="I29" s="2"/>
      <c r="J29" s="70">
        <f t="shared" si="0"/>
        <v>76377368</v>
      </c>
    </row>
    <row r="30" spans="1:10" ht="15.75">
      <c r="A30" s="62"/>
      <c r="B30" s="65" t="s">
        <v>28</v>
      </c>
      <c r="C30" s="26"/>
      <c r="D30" s="17"/>
      <c r="E30" s="260"/>
      <c r="F30" s="26"/>
      <c r="G30" s="17"/>
      <c r="H30" s="18"/>
      <c r="I30" s="2"/>
      <c r="J30" s="69">
        <f t="shared" si="0"/>
        <v>0</v>
      </c>
    </row>
    <row r="31" spans="1:10" ht="15.75">
      <c r="A31" s="63"/>
      <c r="B31" s="60" t="s">
        <v>29</v>
      </c>
      <c r="C31" s="29"/>
      <c r="D31" s="30"/>
      <c r="E31" s="261"/>
      <c r="F31" s="29"/>
      <c r="G31" s="30"/>
      <c r="H31" s="31"/>
      <c r="I31" s="2"/>
      <c r="J31" s="85">
        <f t="shared" si="0"/>
        <v>0</v>
      </c>
    </row>
    <row r="32" spans="1:10" ht="15.75">
      <c r="A32" s="72" t="s">
        <v>30</v>
      </c>
      <c r="B32" s="80"/>
      <c r="C32" s="72"/>
      <c r="D32" s="73"/>
      <c r="E32" s="73"/>
      <c r="F32" s="72"/>
      <c r="G32" s="73"/>
      <c r="H32" s="74"/>
      <c r="I32" s="4"/>
      <c r="J32" s="92">
        <f>SUM(J29:J31)</f>
        <v>76377368</v>
      </c>
    </row>
    <row r="33" spans="1:10" ht="15.75">
      <c r="A33" s="62"/>
      <c r="B33" s="58" t="s">
        <v>31</v>
      </c>
      <c r="C33" s="22"/>
      <c r="D33" s="24"/>
      <c r="E33" s="259"/>
      <c r="F33" s="22"/>
      <c r="G33" s="24"/>
      <c r="H33" s="25"/>
      <c r="I33" s="2"/>
      <c r="J33" s="70">
        <f t="shared" si="0"/>
        <v>0</v>
      </c>
    </row>
    <row r="34" spans="1:10" ht="15.75">
      <c r="A34" s="62"/>
      <c r="B34" s="65" t="s">
        <v>51</v>
      </c>
      <c r="C34" s="26"/>
      <c r="D34" s="17"/>
      <c r="E34" s="260"/>
      <c r="F34" s="26"/>
      <c r="G34" s="17"/>
      <c r="H34" s="18"/>
      <c r="I34" s="2"/>
      <c r="J34" s="69">
        <f t="shared" si="0"/>
        <v>0</v>
      </c>
    </row>
    <row r="35" spans="1:10" ht="15.75">
      <c r="A35" s="62"/>
      <c r="B35" s="65" t="s">
        <v>34</v>
      </c>
      <c r="C35" s="26"/>
      <c r="D35" s="17"/>
      <c r="E35" s="260"/>
      <c r="F35" s="26"/>
      <c r="G35" s="17"/>
      <c r="H35" s="18"/>
      <c r="I35" s="2"/>
      <c r="J35" s="85">
        <f t="shared" si="0"/>
        <v>0</v>
      </c>
    </row>
    <row r="36" spans="1:10" ht="15.75">
      <c r="A36" s="90"/>
      <c r="B36" s="91"/>
      <c r="C36" s="26"/>
      <c r="D36" s="17"/>
      <c r="E36" s="260"/>
      <c r="F36" s="264"/>
      <c r="G36" s="265"/>
      <c r="H36" s="266"/>
      <c r="I36" s="2"/>
      <c r="J36" s="92">
        <f>SUM(J33:J35)</f>
        <v>0</v>
      </c>
    </row>
    <row r="37" spans="1:10" ht="20.25" customHeight="1">
      <c r="A37" s="288" t="s">
        <v>3</v>
      </c>
      <c r="B37" s="288"/>
      <c r="C37" s="49">
        <f aca="true" t="shared" si="1" ref="C37:H37">SUM(C13:C36)</f>
        <v>0</v>
      </c>
      <c r="D37" s="49">
        <f t="shared" si="1"/>
        <v>347827</v>
      </c>
      <c r="E37" s="49">
        <f t="shared" si="1"/>
        <v>420171</v>
      </c>
      <c r="F37" s="84">
        <f t="shared" si="1"/>
        <v>420540</v>
      </c>
      <c r="G37" s="49">
        <f t="shared" si="1"/>
        <v>108161370</v>
      </c>
      <c r="H37" s="49">
        <f t="shared" si="1"/>
        <v>106699432</v>
      </c>
      <c r="I37" s="2"/>
      <c r="J37" s="92">
        <f>SUM(C37:H37)</f>
        <v>216049340</v>
      </c>
    </row>
    <row r="52" spans="1:2" ht="26.25">
      <c r="A52" s="313" t="s">
        <v>83</v>
      </c>
      <c r="B52" s="314"/>
    </row>
    <row r="53" spans="1:8" ht="12.75">
      <c r="A53" s="303" t="s">
        <v>59</v>
      </c>
      <c r="B53" s="304"/>
      <c r="C53" s="295" t="s">
        <v>55</v>
      </c>
      <c r="D53" s="296"/>
      <c r="E53" s="297"/>
      <c r="F53" s="284" t="s">
        <v>45</v>
      </c>
      <c r="G53" s="284"/>
      <c r="H53" s="285"/>
    </row>
    <row r="54" spans="1:8" ht="12.75">
      <c r="A54" s="305"/>
      <c r="B54" s="306"/>
      <c r="C54" s="298"/>
      <c r="D54" s="299"/>
      <c r="E54" s="300"/>
      <c r="F54" s="286"/>
      <c r="G54" s="286"/>
      <c r="H54" s="287"/>
    </row>
    <row r="55" spans="1:8" ht="12.75">
      <c r="A55" s="305"/>
      <c r="B55" s="306"/>
      <c r="C55" s="301" t="s">
        <v>56</v>
      </c>
      <c r="D55" s="283" t="s">
        <v>44</v>
      </c>
      <c r="E55" s="283"/>
      <c r="F55" s="281" t="s">
        <v>56</v>
      </c>
      <c r="G55" s="283" t="s">
        <v>44</v>
      </c>
      <c r="H55" s="283"/>
    </row>
    <row r="56" spans="1:8" ht="17.25" customHeight="1">
      <c r="A56" s="305"/>
      <c r="B56" s="306"/>
      <c r="C56" s="302"/>
      <c r="D56" s="283"/>
      <c r="E56" s="283"/>
      <c r="F56" s="282"/>
      <c r="G56" s="283"/>
      <c r="H56" s="283"/>
    </row>
    <row r="57" spans="1:10" ht="18" customHeight="1">
      <c r="A57" s="307"/>
      <c r="B57" s="308"/>
      <c r="C57" s="115" t="s">
        <v>7</v>
      </c>
      <c r="D57" s="10" t="s">
        <v>8</v>
      </c>
      <c r="E57" s="115" t="s">
        <v>9</v>
      </c>
      <c r="F57" s="116" t="s">
        <v>10</v>
      </c>
      <c r="G57" s="115" t="s">
        <v>8</v>
      </c>
      <c r="H57" s="116" t="s">
        <v>9</v>
      </c>
      <c r="J57" s="71" t="s">
        <v>73</v>
      </c>
    </row>
    <row r="58" spans="1:10" ht="12.75" customHeight="1">
      <c r="A58" s="309" t="s">
        <v>46</v>
      </c>
      <c r="B58" s="310"/>
      <c r="C58" s="129"/>
      <c r="D58" s="75"/>
      <c r="E58" s="81"/>
      <c r="F58" s="75"/>
      <c r="G58" s="75"/>
      <c r="H58" s="81"/>
      <c r="J58" s="279"/>
    </row>
    <row r="59" spans="1:10" ht="15.75" customHeight="1">
      <c r="A59" s="311"/>
      <c r="B59" s="312"/>
      <c r="C59" s="130"/>
      <c r="D59" s="82"/>
      <c r="E59" s="83"/>
      <c r="F59" s="82"/>
      <c r="G59" s="82"/>
      <c r="H59" s="83"/>
      <c r="J59" s="280"/>
    </row>
    <row r="60" spans="1:10" ht="15.75">
      <c r="A60" s="61"/>
      <c r="B60" s="64" t="s">
        <v>14</v>
      </c>
      <c r="C60" s="119"/>
      <c r="D60" s="13"/>
      <c r="E60" s="15"/>
      <c r="F60" s="12"/>
      <c r="G60" s="14"/>
      <c r="H60" s="15"/>
      <c r="J60" s="70">
        <f>SUM(C60:H60)</f>
        <v>0</v>
      </c>
    </row>
    <row r="61" spans="1:10" ht="15.75">
      <c r="A61" s="62"/>
      <c r="B61" s="65" t="s">
        <v>52</v>
      </c>
      <c r="C61" s="26"/>
      <c r="D61" s="17"/>
      <c r="E61" s="18"/>
      <c r="F61" s="16"/>
      <c r="G61" s="17"/>
      <c r="H61" s="18"/>
      <c r="J61" s="69">
        <f>SUM(C61:H61)</f>
        <v>0</v>
      </c>
    </row>
    <row r="62" spans="1:10" ht="15.75">
      <c r="A62" s="62"/>
      <c r="B62" s="65" t="s">
        <v>53</v>
      </c>
      <c r="C62" s="26"/>
      <c r="D62" s="17"/>
      <c r="E62" s="18"/>
      <c r="F62" s="16"/>
      <c r="G62" s="17"/>
      <c r="H62" s="18"/>
      <c r="J62" s="69">
        <f>SUM(C62:H62)</f>
        <v>0</v>
      </c>
    </row>
    <row r="63" spans="1:10" ht="15.75">
      <c r="A63" s="62"/>
      <c r="B63" s="58" t="s">
        <v>54</v>
      </c>
      <c r="C63" s="26"/>
      <c r="D63" s="17"/>
      <c r="E63" s="18"/>
      <c r="F63" s="16"/>
      <c r="G63" s="17"/>
      <c r="H63" s="18"/>
      <c r="J63" s="69">
        <f>SUM(C63:H63)</f>
        <v>0</v>
      </c>
    </row>
    <row r="64" spans="1:10" ht="15.75">
      <c r="A64" s="63"/>
      <c r="B64" s="60" t="s">
        <v>17</v>
      </c>
      <c r="C64" s="120"/>
      <c r="D64" s="20"/>
      <c r="E64" s="21"/>
      <c r="F64" s="19"/>
      <c r="G64" s="20"/>
      <c r="H64" s="21"/>
      <c r="J64" s="85">
        <f>SUM(C64:H64)</f>
        <v>0</v>
      </c>
    </row>
    <row r="65" spans="1:10" ht="15.75">
      <c r="A65" s="72" t="s">
        <v>47</v>
      </c>
      <c r="B65" s="74"/>
      <c r="C65" s="72"/>
      <c r="D65" s="73"/>
      <c r="E65" s="74"/>
      <c r="F65" s="73"/>
      <c r="G65" s="73"/>
      <c r="H65" s="74"/>
      <c r="J65" s="92">
        <f>SUM(J60:J64)</f>
        <v>0</v>
      </c>
    </row>
    <row r="66" spans="1:10" ht="15.75">
      <c r="A66" s="62"/>
      <c r="B66" s="58" t="s">
        <v>19</v>
      </c>
      <c r="C66" s="22"/>
      <c r="D66" s="23"/>
      <c r="E66" s="126"/>
      <c r="F66" s="127"/>
      <c r="G66" s="24"/>
      <c r="H66" s="25"/>
      <c r="J66" s="70">
        <f aca="true" t="shared" si="2" ref="J66:J71">SUM(C66:H66)</f>
        <v>0</v>
      </c>
    </row>
    <row r="67" spans="1:10" ht="15.75">
      <c r="A67" s="62"/>
      <c r="B67" s="65" t="s">
        <v>20</v>
      </c>
      <c r="C67" s="26"/>
      <c r="D67" s="17"/>
      <c r="E67" s="18"/>
      <c r="F67" s="16"/>
      <c r="G67" s="17"/>
      <c r="H67" s="18"/>
      <c r="J67" s="69">
        <f t="shared" si="2"/>
        <v>0</v>
      </c>
    </row>
    <row r="68" spans="1:10" ht="15.75">
      <c r="A68" s="62"/>
      <c r="B68" s="65" t="s">
        <v>57</v>
      </c>
      <c r="C68" s="26"/>
      <c r="D68" s="17"/>
      <c r="E68" s="18"/>
      <c r="F68" s="16"/>
      <c r="G68" s="17"/>
      <c r="H68" s="18"/>
      <c r="J68" s="69">
        <f t="shared" si="2"/>
        <v>0</v>
      </c>
    </row>
    <row r="69" spans="1:10" ht="15.75">
      <c r="A69" s="62"/>
      <c r="B69" s="58" t="s">
        <v>58</v>
      </c>
      <c r="C69" s="26"/>
      <c r="D69" s="17"/>
      <c r="E69" s="131"/>
      <c r="F69" s="128"/>
      <c r="G69" s="27"/>
      <c r="H69" s="28"/>
      <c r="J69" s="69">
        <f t="shared" si="2"/>
        <v>0</v>
      </c>
    </row>
    <row r="70" spans="1:10" ht="15.75">
      <c r="A70" s="62"/>
      <c r="B70" s="65" t="s">
        <v>49</v>
      </c>
      <c r="C70" s="26"/>
      <c r="D70" s="17"/>
      <c r="E70" s="18"/>
      <c r="F70" s="16"/>
      <c r="G70" s="17"/>
      <c r="H70" s="18"/>
      <c r="J70" s="69">
        <f t="shared" si="2"/>
        <v>0</v>
      </c>
    </row>
    <row r="71" spans="1:10" ht="15.75">
      <c r="A71" s="62"/>
      <c r="B71" s="58" t="s">
        <v>21</v>
      </c>
      <c r="C71" s="29"/>
      <c r="D71" s="30"/>
      <c r="E71" s="31"/>
      <c r="F71" s="54"/>
      <c r="G71" s="30"/>
      <c r="H71" s="31"/>
      <c r="J71" s="85">
        <f t="shared" si="2"/>
        <v>0</v>
      </c>
    </row>
    <row r="72" spans="1:10" ht="15.75">
      <c r="A72" s="72" t="s">
        <v>48</v>
      </c>
      <c r="B72" s="74"/>
      <c r="C72" s="72"/>
      <c r="D72" s="73"/>
      <c r="E72" s="74"/>
      <c r="F72" s="73"/>
      <c r="G72" s="73"/>
      <c r="H72" s="74"/>
      <c r="J72" s="92">
        <f>SUM(J66:J71)</f>
        <v>0</v>
      </c>
    </row>
    <row r="73" spans="1:10" ht="15.75">
      <c r="A73" s="62"/>
      <c r="B73" s="58" t="s">
        <v>25</v>
      </c>
      <c r="C73" s="22"/>
      <c r="D73" s="24"/>
      <c r="E73" s="25"/>
      <c r="F73" s="41"/>
      <c r="G73" s="24"/>
      <c r="H73" s="25"/>
      <c r="J73" s="70">
        <f>SUM(C73:H73)</f>
        <v>0</v>
      </c>
    </row>
    <row r="74" spans="1:10" ht="15.75">
      <c r="A74" s="62"/>
      <c r="B74" s="65" t="s">
        <v>26</v>
      </c>
      <c r="C74" s="29"/>
      <c r="D74" s="30"/>
      <c r="E74" s="31"/>
      <c r="F74" s="54"/>
      <c r="G74" s="30"/>
      <c r="H74" s="31"/>
      <c r="J74" s="85">
        <f>SUM(C74:H74)</f>
        <v>0</v>
      </c>
    </row>
    <row r="75" spans="1:10" ht="15.75">
      <c r="A75" s="72" t="s">
        <v>27</v>
      </c>
      <c r="B75" s="74"/>
      <c r="C75" s="72"/>
      <c r="D75" s="73"/>
      <c r="E75" s="74"/>
      <c r="F75" s="73"/>
      <c r="G75" s="73"/>
      <c r="H75" s="74"/>
      <c r="J75" s="92">
        <f>SUM(J73:J74)</f>
        <v>0</v>
      </c>
    </row>
    <row r="76" spans="1:10" ht="15.75">
      <c r="A76" s="62"/>
      <c r="B76" s="58" t="s">
        <v>50</v>
      </c>
      <c r="C76" s="22"/>
      <c r="D76" s="23"/>
      <c r="E76" s="126"/>
      <c r="F76" s="41"/>
      <c r="G76" s="24"/>
      <c r="H76" s="25"/>
      <c r="J76" s="70">
        <f>SUM(C76:H76)</f>
        <v>0</v>
      </c>
    </row>
    <row r="77" spans="1:10" ht="15.75">
      <c r="A77" s="62"/>
      <c r="B77" s="65" t="s">
        <v>28</v>
      </c>
      <c r="C77" s="26"/>
      <c r="D77" s="17"/>
      <c r="E77" s="18"/>
      <c r="F77" s="16"/>
      <c r="G77" s="17"/>
      <c r="H77" s="18"/>
      <c r="J77" s="69">
        <f>SUM(C77:H77)</f>
        <v>0</v>
      </c>
    </row>
    <row r="78" spans="1:10" ht="15.75">
      <c r="A78" s="62"/>
      <c r="B78" s="58" t="s">
        <v>29</v>
      </c>
      <c r="C78" s="29"/>
      <c r="D78" s="30"/>
      <c r="E78" s="31"/>
      <c r="F78" s="54"/>
      <c r="G78" s="30">
        <v>98447</v>
      </c>
      <c r="H78" s="31"/>
      <c r="J78" s="85">
        <f>SUM(C78:H78)</f>
        <v>98447</v>
      </c>
    </row>
    <row r="79" spans="1:10" ht="15.75">
      <c r="A79" s="72" t="s">
        <v>30</v>
      </c>
      <c r="B79" s="74"/>
      <c r="C79" s="72"/>
      <c r="D79" s="73"/>
      <c r="E79" s="74"/>
      <c r="F79" s="73"/>
      <c r="G79" s="73"/>
      <c r="H79" s="74"/>
      <c r="J79" s="92">
        <f>SUM(J76:J78)</f>
        <v>98447</v>
      </c>
    </row>
    <row r="80" spans="1:10" ht="15.75">
      <c r="A80" s="62"/>
      <c r="B80" s="58" t="s">
        <v>31</v>
      </c>
      <c r="C80" s="22"/>
      <c r="D80" s="24"/>
      <c r="E80" s="25"/>
      <c r="F80" s="41"/>
      <c r="G80" s="24"/>
      <c r="H80" s="25"/>
      <c r="J80" s="70">
        <f>SUM(C80:H80)</f>
        <v>0</v>
      </c>
    </row>
    <row r="81" spans="1:10" ht="15.75">
      <c r="A81" s="62"/>
      <c r="B81" s="65" t="s">
        <v>51</v>
      </c>
      <c r="C81" s="26"/>
      <c r="D81" s="17"/>
      <c r="E81" s="18"/>
      <c r="F81" s="16"/>
      <c r="G81" s="17"/>
      <c r="H81" s="18"/>
      <c r="J81" s="69">
        <f>SUM(C81:H81)</f>
        <v>0</v>
      </c>
    </row>
    <row r="82" spans="1:10" ht="15.75">
      <c r="A82" s="62"/>
      <c r="B82" s="58" t="s">
        <v>34</v>
      </c>
      <c r="C82" s="26"/>
      <c r="D82" s="17"/>
      <c r="E82" s="18"/>
      <c r="F82" s="16"/>
      <c r="G82" s="17">
        <v>97024114</v>
      </c>
      <c r="H82" s="18">
        <v>113314950</v>
      </c>
      <c r="J82" s="85">
        <f>SUM(C82:H82)</f>
        <v>210339064</v>
      </c>
    </row>
    <row r="83" spans="1:10" ht="15.75">
      <c r="A83" s="86"/>
      <c r="B83" s="87"/>
      <c r="C83" s="26"/>
      <c r="D83" s="17"/>
      <c r="E83" s="18"/>
      <c r="F83" s="16"/>
      <c r="G83" s="17"/>
      <c r="H83" s="18"/>
      <c r="J83" s="92">
        <f>SUM(J80:J82)</f>
        <v>210339064</v>
      </c>
    </row>
    <row r="84" spans="1:10" ht="24" customHeight="1">
      <c r="A84" s="288" t="s">
        <v>3</v>
      </c>
      <c r="B84" s="288"/>
      <c r="C84" s="49">
        <f aca="true" t="shared" si="3" ref="C84:H84">SUM(C60:C83)</f>
        <v>0</v>
      </c>
      <c r="D84" s="84">
        <f t="shared" si="3"/>
        <v>0</v>
      </c>
      <c r="E84" s="84">
        <f t="shared" si="3"/>
        <v>0</v>
      </c>
      <c r="F84" s="84">
        <f t="shared" si="3"/>
        <v>0</v>
      </c>
      <c r="G84" s="84">
        <f t="shared" si="3"/>
        <v>97122561</v>
      </c>
      <c r="H84" s="84">
        <f t="shared" si="3"/>
        <v>113314950</v>
      </c>
      <c r="J84" s="92">
        <f>SUM(C84:H84)</f>
        <v>210437511</v>
      </c>
    </row>
    <row r="102" spans="1:2" ht="26.25">
      <c r="A102" s="313" t="s">
        <v>84</v>
      </c>
      <c r="B102" s="314"/>
    </row>
    <row r="103" spans="1:8" ht="12.75">
      <c r="A103" s="289" t="s">
        <v>5</v>
      </c>
      <c r="B103" s="290"/>
      <c r="C103" s="295" t="s">
        <v>55</v>
      </c>
      <c r="D103" s="296"/>
      <c r="E103" s="297"/>
      <c r="F103" s="284" t="s">
        <v>45</v>
      </c>
      <c r="G103" s="284"/>
      <c r="H103" s="285"/>
    </row>
    <row r="104" spans="1:8" ht="12.75">
      <c r="A104" s="291"/>
      <c r="B104" s="292"/>
      <c r="C104" s="298"/>
      <c r="D104" s="299"/>
      <c r="E104" s="300"/>
      <c r="F104" s="286"/>
      <c r="G104" s="286"/>
      <c r="H104" s="287"/>
    </row>
    <row r="105" spans="1:8" ht="12.75">
      <c r="A105" s="291"/>
      <c r="B105" s="292"/>
      <c r="C105" s="301" t="s">
        <v>56</v>
      </c>
      <c r="D105" s="283" t="s">
        <v>44</v>
      </c>
      <c r="E105" s="283"/>
      <c r="F105" s="281" t="s">
        <v>56</v>
      </c>
      <c r="G105" s="283" t="s">
        <v>44</v>
      </c>
      <c r="H105" s="283"/>
    </row>
    <row r="106" spans="1:8" ht="16.5" customHeight="1">
      <c r="A106" s="291"/>
      <c r="B106" s="292"/>
      <c r="C106" s="302"/>
      <c r="D106" s="283"/>
      <c r="E106" s="283"/>
      <c r="F106" s="282"/>
      <c r="G106" s="283"/>
      <c r="H106" s="283"/>
    </row>
    <row r="107" spans="1:10" ht="23.25" customHeight="1">
      <c r="A107" s="293"/>
      <c r="B107" s="294"/>
      <c r="C107" s="115" t="s">
        <v>7</v>
      </c>
      <c r="D107" s="10" t="s">
        <v>8</v>
      </c>
      <c r="E107" s="115" t="s">
        <v>9</v>
      </c>
      <c r="F107" s="116" t="s">
        <v>10</v>
      </c>
      <c r="G107" s="115" t="s">
        <v>8</v>
      </c>
      <c r="H107" s="116" t="s">
        <v>9</v>
      </c>
      <c r="J107" s="71" t="s">
        <v>73</v>
      </c>
    </row>
    <row r="108" spans="1:10" ht="11.25" customHeight="1">
      <c r="A108" s="309" t="s">
        <v>46</v>
      </c>
      <c r="B108" s="310"/>
      <c r="C108" s="129"/>
      <c r="D108" s="75"/>
      <c r="E108" s="81"/>
      <c r="F108" s="75"/>
      <c r="G108" s="75"/>
      <c r="H108" s="81"/>
      <c r="J108" s="279"/>
    </row>
    <row r="109" spans="1:10" ht="27" customHeight="1">
      <c r="A109" s="311"/>
      <c r="B109" s="312"/>
      <c r="C109" s="130"/>
      <c r="D109" s="82"/>
      <c r="E109" s="83"/>
      <c r="F109" s="82"/>
      <c r="G109" s="82"/>
      <c r="H109" s="83"/>
      <c r="J109" s="280"/>
    </row>
    <row r="110" spans="1:10" ht="15.75">
      <c r="A110" s="61"/>
      <c r="B110" s="64" t="s">
        <v>14</v>
      </c>
      <c r="C110" s="134"/>
      <c r="D110" s="94"/>
      <c r="E110" s="96"/>
      <c r="F110" s="93"/>
      <c r="G110" s="95"/>
      <c r="H110" s="96"/>
      <c r="J110" s="70">
        <f>SUM(C110:H110)</f>
        <v>0</v>
      </c>
    </row>
    <row r="111" spans="1:10" ht="15.75">
      <c r="A111" s="62"/>
      <c r="B111" s="65" t="s">
        <v>52</v>
      </c>
      <c r="C111" s="135"/>
      <c r="D111" s="98"/>
      <c r="E111" s="99"/>
      <c r="F111" s="97"/>
      <c r="G111" s="98"/>
      <c r="H111" s="99"/>
      <c r="J111" s="69">
        <f>SUM(C111:H111)</f>
        <v>0</v>
      </c>
    </row>
    <row r="112" spans="1:10" ht="15.75">
      <c r="A112" s="62"/>
      <c r="B112" s="65" t="s">
        <v>53</v>
      </c>
      <c r="C112" s="135"/>
      <c r="D112" s="98"/>
      <c r="E112" s="99"/>
      <c r="F112" s="97"/>
      <c r="G112" s="98"/>
      <c r="H112" s="99"/>
      <c r="J112" s="69">
        <f>SUM(C112:H112)</f>
        <v>0</v>
      </c>
    </row>
    <row r="113" spans="1:10" ht="15.75">
      <c r="A113" s="62"/>
      <c r="B113" s="58" t="s">
        <v>54</v>
      </c>
      <c r="C113" s="135"/>
      <c r="D113" s="98"/>
      <c r="E113" s="99"/>
      <c r="F113" s="97"/>
      <c r="G113" s="98"/>
      <c r="H113" s="99"/>
      <c r="J113" s="69">
        <f>SUM(C113:H113)</f>
        <v>0</v>
      </c>
    </row>
    <row r="114" spans="1:10" ht="15.75">
      <c r="A114" s="63"/>
      <c r="B114" s="60" t="s">
        <v>17</v>
      </c>
      <c r="C114" s="136"/>
      <c r="D114" s="101"/>
      <c r="E114" s="102"/>
      <c r="F114" s="100"/>
      <c r="G114" s="101"/>
      <c r="H114" s="102"/>
      <c r="J114" s="85">
        <f>SUM(C114:H114)</f>
        <v>0</v>
      </c>
    </row>
    <row r="115" spans="1:10" ht="15.75">
      <c r="A115" s="72" t="s">
        <v>47</v>
      </c>
      <c r="B115" s="74"/>
      <c r="C115" s="137"/>
      <c r="D115" s="103"/>
      <c r="E115" s="104"/>
      <c r="F115" s="103"/>
      <c r="G115" s="103"/>
      <c r="H115" s="104"/>
      <c r="J115" s="92">
        <f>SUM(J110:J114)</f>
        <v>0</v>
      </c>
    </row>
    <row r="116" spans="1:10" ht="15.75">
      <c r="A116" s="61"/>
      <c r="B116" s="64" t="s">
        <v>19</v>
      </c>
      <c r="C116" s="138"/>
      <c r="D116" s="106"/>
      <c r="E116" s="139"/>
      <c r="F116" s="132"/>
      <c r="G116" s="107"/>
      <c r="H116" s="108"/>
      <c r="J116" s="70">
        <f aca="true" t="shared" si="4" ref="J116:J121">SUM(C116:H116)</f>
        <v>0</v>
      </c>
    </row>
    <row r="117" spans="1:10" ht="15.75">
      <c r="A117" s="62"/>
      <c r="B117" s="65" t="s">
        <v>20</v>
      </c>
      <c r="C117" s="135"/>
      <c r="D117" s="98"/>
      <c r="E117" s="99"/>
      <c r="F117" s="97"/>
      <c r="G117" s="98"/>
      <c r="H117" s="99"/>
      <c r="J117" s="69">
        <f t="shared" si="4"/>
        <v>0</v>
      </c>
    </row>
    <row r="118" spans="1:10" ht="15.75">
      <c r="A118" s="62"/>
      <c r="B118" s="65" t="s">
        <v>57</v>
      </c>
      <c r="C118" s="135"/>
      <c r="D118" s="98"/>
      <c r="E118" s="99"/>
      <c r="F118" s="97"/>
      <c r="G118" s="98"/>
      <c r="H118" s="99"/>
      <c r="J118" s="69">
        <f t="shared" si="4"/>
        <v>0</v>
      </c>
    </row>
    <row r="119" spans="1:10" ht="15.75">
      <c r="A119" s="62"/>
      <c r="B119" s="58" t="s">
        <v>58</v>
      </c>
      <c r="C119" s="135"/>
      <c r="D119" s="98"/>
      <c r="E119" s="140"/>
      <c r="F119" s="133"/>
      <c r="G119" s="109"/>
      <c r="H119" s="110"/>
      <c r="J119" s="69">
        <f t="shared" si="4"/>
        <v>0</v>
      </c>
    </row>
    <row r="120" spans="1:10" ht="15.75">
      <c r="A120" s="62"/>
      <c r="B120" s="65" t="s">
        <v>49</v>
      </c>
      <c r="C120" s="135"/>
      <c r="D120" s="98"/>
      <c r="E120" s="99"/>
      <c r="F120" s="97"/>
      <c r="G120" s="98"/>
      <c r="H120" s="99"/>
      <c r="J120" s="69">
        <f t="shared" si="4"/>
        <v>0</v>
      </c>
    </row>
    <row r="121" spans="1:10" ht="15.75">
      <c r="A121" s="62"/>
      <c r="B121" s="65" t="s">
        <v>21</v>
      </c>
      <c r="C121" s="141"/>
      <c r="D121" s="112"/>
      <c r="E121" s="113"/>
      <c r="F121" s="111"/>
      <c r="G121" s="112"/>
      <c r="H121" s="113"/>
      <c r="J121" s="85">
        <f t="shared" si="4"/>
        <v>0</v>
      </c>
    </row>
    <row r="122" spans="1:10" ht="15.75">
      <c r="A122" s="72" t="s">
        <v>48</v>
      </c>
      <c r="B122" s="74"/>
      <c r="C122" s="137"/>
      <c r="D122" s="103"/>
      <c r="E122" s="104"/>
      <c r="F122" s="103"/>
      <c r="G122" s="103"/>
      <c r="H122" s="104"/>
      <c r="J122" s="92">
        <f>SUM(J116:J121)</f>
        <v>0</v>
      </c>
    </row>
    <row r="123" spans="1:10" ht="15.75">
      <c r="A123" s="62"/>
      <c r="B123" s="65" t="s">
        <v>25</v>
      </c>
      <c r="C123" s="138"/>
      <c r="D123" s="107"/>
      <c r="E123" s="108"/>
      <c r="F123" s="105"/>
      <c r="G123" s="107"/>
      <c r="H123" s="108"/>
      <c r="J123" s="70">
        <f>SUM(C123:H123)</f>
        <v>0</v>
      </c>
    </row>
    <row r="124" spans="1:10" ht="15.75">
      <c r="A124" s="62"/>
      <c r="B124" s="58" t="s">
        <v>26</v>
      </c>
      <c r="C124" s="141"/>
      <c r="D124" s="112"/>
      <c r="E124" s="113"/>
      <c r="F124" s="111"/>
      <c r="G124" s="112"/>
      <c r="H124" s="113"/>
      <c r="J124" s="85">
        <f>SUM(C124:H124)</f>
        <v>0</v>
      </c>
    </row>
    <row r="125" spans="1:10" ht="15.75">
      <c r="A125" s="72" t="s">
        <v>27</v>
      </c>
      <c r="B125" s="74"/>
      <c r="C125" s="137"/>
      <c r="D125" s="103"/>
      <c r="E125" s="104"/>
      <c r="F125" s="103"/>
      <c r="G125" s="103"/>
      <c r="H125" s="104"/>
      <c r="J125" s="92">
        <f>SUM(J123:J124)</f>
        <v>0</v>
      </c>
    </row>
    <row r="126" spans="1:10" ht="15.75">
      <c r="A126" s="62"/>
      <c r="B126" s="65" t="s">
        <v>50</v>
      </c>
      <c r="C126" s="138"/>
      <c r="D126" s="106"/>
      <c r="E126" s="139"/>
      <c r="F126" s="105"/>
      <c r="G126" s="107"/>
      <c r="H126" s="108"/>
      <c r="J126" s="70">
        <f>SUM(C126:H126)</f>
        <v>0</v>
      </c>
    </row>
    <row r="127" spans="1:10" ht="15.75">
      <c r="A127" s="62"/>
      <c r="B127" s="65" t="s">
        <v>28</v>
      </c>
      <c r="C127" s="135"/>
      <c r="D127" s="98"/>
      <c r="E127" s="99"/>
      <c r="F127" s="97"/>
      <c r="G127" s="98"/>
      <c r="H127" s="99"/>
      <c r="J127" s="69">
        <f>SUM(C127:H127)</f>
        <v>0</v>
      </c>
    </row>
    <row r="128" spans="1:10" ht="15.75">
      <c r="A128" s="62"/>
      <c r="B128" s="65" t="s">
        <v>29</v>
      </c>
      <c r="C128" s="141"/>
      <c r="D128" s="112"/>
      <c r="E128" s="113"/>
      <c r="F128" s="111"/>
      <c r="G128" s="112"/>
      <c r="H128" s="113"/>
      <c r="J128" s="85">
        <f>SUM(C128:H128)</f>
        <v>0</v>
      </c>
    </row>
    <row r="129" spans="1:10" ht="15.75">
      <c r="A129" s="72" t="s">
        <v>30</v>
      </c>
      <c r="B129" s="74"/>
      <c r="C129" s="137"/>
      <c r="D129" s="103"/>
      <c r="E129" s="104"/>
      <c r="F129" s="103"/>
      <c r="G129" s="103"/>
      <c r="H129" s="104"/>
      <c r="J129" s="92">
        <f>SUM(J126:J128)</f>
        <v>0</v>
      </c>
    </row>
    <row r="130" spans="1:10" ht="15.75">
      <c r="A130" s="62"/>
      <c r="B130" s="65" t="s">
        <v>31</v>
      </c>
      <c r="C130" s="138"/>
      <c r="D130" s="107"/>
      <c r="E130" s="108"/>
      <c r="F130" s="105"/>
      <c r="G130" s="107"/>
      <c r="H130" s="108"/>
      <c r="J130" s="70">
        <f>SUM(C130:H130)</f>
        <v>0</v>
      </c>
    </row>
    <row r="131" spans="1:10" ht="15.75">
      <c r="A131" s="62"/>
      <c r="B131" s="65" t="s">
        <v>51</v>
      </c>
      <c r="C131" s="135"/>
      <c r="D131" s="98"/>
      <c r="E131" s="99"/>
      <c r="F131" s="97"/>
      <c r="G131" s="98"/>
      <c r="H131" s="99"/>
      <c r="J131" s="69">
        <f>SUM(C131:H131)</f>
        <v>0</v>
      </c>
    </row>
    <row r="132" spans="1:10" ht="15.75">
      <c r="A132" s="62"/>
      <c r="B132" s="65" t="s">
        <v>34</v>
      </c>
      <c r="C132" s="135"/>
      <c r="D132" s="98"/>
      <c r="E132" s="99"/>
      <c r="F132" s="97"/>
      <c r="G132" s="98">
        <f>(4134+357+317903+30016+6152+121188797+2912709+6)</f>
        <v>124460074</v>
      </c>
      <c r="H132" s="99">
        <f>(39208+18795+446915+40025+53636+28236+2438+12304+119902122+4153916)</f>
        <v>124697595</v>
      </c>
      <c r="J132" s="85">
        <f>SUM(C132:H132)</f>
        <v>249157669</v>
      </c>
    </row>
    <row r="133" spans="1:10" ht="15.75">
      <c r="A133" s="86"/>
      <c r="B133" s="88"/>
      <c r="C133" s="135"/>
      <c r="D133" s="98"/>
      <c r="E133" s="99"/>
      <c r="F133" s="97"/>
      <c r="G133" s="98"/>
      <c r="H133" s="99"/>
      <c r="J133" s="92">
        <f>SUM(J130:J132)</f>
        <v>249157669</v>
      </c>
    </row>
    <row r="134" spans="1:10" ht="24" customHeight="1">
      <c r="A134" s="288" t="s">
        <v>3</v>
      </c>
      <c r="B134" s="288"/>
      <c r="C134" s="142">
        <f aca="true" t="shared" si="5" ref="C134:H134">SUM(C110:C132)</f>
        <v>0</v>
      </c>
      <c r="D134" s="114">
        <f t="shared" si="5"/>
        <v>0</v>
      </c>
      <c r="E134" s="114">
        <f t="shared" si="5"/>
        <v>0</v>
      </c>
      <c r="F134" s="114">
        <f t="shared" si="5"/>
        <v>0</v>
      </c>
      <c r="G134" s="114">
        <f t="shared" si="5"/>
        <v>124460074</v>
      </c>
      <c r="H134" s="114">
        <f t="shared" si="5"/>
        <v>124697595</v>
      </c>
      <c r="J134" s="92">
        <f>SUM(C134:H134)</f>
        <v>249157669</v>
      </c>
    </row>
    <row r="135" ht="15.75">
      <c r="J135" s="89"/>
    </row>
    <row r="151" spans="1:2" ht="26.25">
      <c r="A151" s="313" t="s">
        <v>85</v>
      </c>
      <c r="B151" s="314"/>
    </row>
    <row r="152" spans="1:8" ht="12.75">
      <c r="A152" s="289" t="s">
        <v>6</v>
      </c>
      <c r="B152" s="290"/>
      <c r="C152" s="295" t="s">
        <v>55</v>
      </c>
      <c r="D152" s="296"/>
      <c r="E152" s="297"/>
      <c r="F152" s="284" t="s">
        <v>45</v>
      </c>
      <c r="G152" s="284"/>
      <c r="H152" s="285"/>
    </row>
    <row r="153" spans="1:8" ht="12.75">
      <c r="A153" s="291"/>
      <c r="B153" s="292"/>
      <c r="C153" s="298"/>
      <c r="D153" s="299"/>
      <c r="E153" s="300"/>
      <c r="F153" s="286"/>
      <c r="G153" s="286"/>
      <c r="H153" s="287"/>
    </row>
    <row r="154" spans="1:8" ht="12.75">
      <c r="A154" s="291"/>
      <c r="B154" s="292"/>
      <c r="C154" s="301" t="s">
        <v>56</v>
      </c>
      <c r="D154" s="283" t="s">
        <v>44</v>
      </c>
      <c r="E154" s="283"/>
      <c r="F154" s="281" t="s">
        <v>56</v>
      </c>
      <c r="G154" s="283" t="s">
        <v>44</v>
      </c>
      <c r="H154" s="283"/>
    </row>
    <row r="155" spans="1:8" ht="16.5" customHeight="1">
      <c r="A155" s="291"/>
      <c r="B155" s="292"/>
      <c r="C155" s="302"/>
      <c r="D155" s="283"/>
      <c r="E155" s="283"/>
      <c r="F155" s="282"/>
      <c r="G155" s="283"/>
      <c r="H155" s="283"/>
    </row>
    <row r="156" spans="1:10" ht="20.25" customHeight="1">
      <c r="A156" s="293"/>
      <c r="B156" s="294"/>
      <c r="C156" s="115" t="s">
        <v>7</v>
      </c>
      <c r="D156" s="10" t="s">
        <v>8</v>
      </c>
      <c r="E156" s="115" t="s">
        <v>9</v>
      </c>
      <c r="F156" s="116" t="s">
        <v>10</v>
      </c>
      <c r="G156" s="115" t="s">
        <v>8</v>
      </c>
      <c r="H156" s="116" t="s">
        <v>9</v>
      </c>
      <c r="J156" s="71" t="s">
        <v>73</v>
      </c>
    </row>
    <row r="157" spans="1:10" ht="12.75" customHeight="1">
      <c r="A157" s="309" t="s">
        <v>46</v>
      </c>
      <c r="B157" s="310"/>
      <c r="C157" s="129"/>
      <c r="D157" s="75"/>
      <c r="E157" s="81"/>
      <c r="F157" s="75"/>
      <c r="G157" s="75"/>
      <c r="H157" s="81"/>
      <c r="J157" s="279"/>
    </row>
    <row r="158" spans="1:10" ht="24" customHeight="1">
      <c r="A158" s="311"/>
      <c r="B158" s="312"/>
      <c r="C158" s="130"/>
      <c r="D158" s="82"/>
      <c r="E158" s="83"/>
      <c r="F158" s="82"/>
      <c r="G158" s="82"/>
      <c r="H158" s="83"/>
      <c r="J158" s="280"/>
    </row>
    <row r="159" spans="1:10" ht="15.75">
      <c r="A159" s="61"/>
      <c r="B159" s="64" t="s">
        <v>14</v>
      </c>
      <c r="C159" s="22"/>
      <c r="D159" s="24"/>
      <c r="E159" s="25"/>
      <c r="F159" s="41"/>
      <c r="G159" s="13">
        <v>238753319</v>
      </c>
      <c r="H159" s="42">
        <v>211030182</v>
      </c>
      <c r="J159" s="70">
        <f>SUM(C159:H159)</f>
        <v>449783501</v>
      </c>
    </row>
    <row r="160" spans="1:10" ht="15.75">
      <c r="A160" s="62"/>
      <c r="B160" s="65" t="s">
        <v>52</v>
      </c>
      <c r="C160" s="26"/>
      <c r="D160" s="17"/>
      <c r="E160" s="18"/>
      <c r="F160" s="16"/>
      <c r="G160" s="17"/>
      <c r="H160" s="18"/>
      <c r="J160" s="69">
        <f>SUM(C160:H160)</f>
        <v>0</v>
      </c>
    </row>
    <row r="161" spans="1:10" ht="15.75">
      <c r="A161" s="62"/>
      <c r="B161" s="65" t="s">
        <v>53</v>
      </c>
      <c r="C161" s="26"/>
      <c r="D161" s="17"/>
      <c r="E161" s="18"/>
      <c r="F161" s="16"/>
      <c r="G161" s="17"/>
      <c r="H161" s="18"/>
      <c r="J161" s="69">
        <f>SUM(C161:H161)</f>
        <v>0</v>
      </c>
    </row>
    <row r="162" spans="1:10" ht="15.75">
      <c r="A162" s="62"/>
      <c r="B162" s="58" t="s">
        <v>54</v>
      </c>
      <c r="C162" s="26"/>
      <c r="D162" s="17"/>
      <c r="E162" s="18"/>
      <c r="F162" s="16"/>
      <c r="G162" s="17"/>
      <c r="H162" s="18"/>
      <c r="J162" s="69">
        <f>SUM(C162:H162)</f>
        <v>0</v>
      </c>
    </row>
    <row r="163" spans="1:10" ht="15.75">
      <c r="A163" s="62"/>
      <c r="B163" s="65" t="s">
        <v>17</v>
      </c>
      <c r="C163" s="120"/>
      <c r="D163" s="20"/>
      <c r="E163" s="21"/>
      <c r="F163" s="19"/>
      <c r="G163" s="24">
        <v>8647215</v>
      </c>
      <c r="H163" s="42">
        <v>11549803</v>
      </c>
      <c r="J163" s="85">
        <f>SUM(C163:H163)</f>
        <v>20197018</v>
      </c>
    </row>
    <row r="164" spans="1:10" ht="15.75">
      <c r="A164" s="72" t="s">
        <v>47</v>
      </c>
      <c r="B164" s="74"/>
      <c r="C164" s="72"/>
      <c r="D164" s="73"/>
      <c r="E164" s="74"/>
      <c r="F164" s="73"/>
      <c r="G164" s="73"/>
      <c r="H164" s="74"/>
      <c r="J164" s="92">
        <f>SUM(J159:J163)</f>
        <v>469980519</v>
      </c>
    </row>
    <row r="165" spans="1:10" ht="15.75">
      <c r="A165" s="61"/>
      <c r="B165" s="64" t="s">
        <v>19</v>
      </c>
      <c r="C165" s="22"/>
      <c r="D165" s="23"/>
      <c r="E165" s="126"/>
      <c r="F165" s="127"/>
      <c r="G165" s="24">
        <v>5798840</v>
      </c>
      <c r="H165" s="25">
        <v>5370792</v>
      </c>
      <c r="J165" s="70">
        <f aca="true" t="shared" si="6" ref="J165:J170">SUM(C165:H165)</f>
        <v>11169632</v>
      </c>
    </row>
    <row r="166" spans="1:10" ht="15.75">
      <c r="A166" s="62"/>
      <c r="B166" s="65" t="s">
        <v>20</v>
      </c>
      <c r="C166" s="26"/>
      <c r="D166" s="17"/>
      <c r="E166" s="18"/>
      <c r="F166" s="16"/>
      <c r="G166" s="17">
        <v>1953677</v>
      </c>
      <c r="H166" s="18">
        <v>1922805</v>
      </c>
      <c r="J166" s="69">
        <f t="shared" si="6"/>
        <v>3876482</v>
      </c>
    </row>
    <row r="167" spans="1:10" ht="15.75">
      <c r="A167" s="62"/>
      <c r="B167" s="65" t="s">
        <v>57</v>
      </c>
      <c r="C167" s="26"/>
      <c r="D167" s="17"/>
      <c r="E167" s="18"/>
      <c r="F167" s="16"/>
      <c r="G167" s="17">
        <v>123435219</v>
      </c>
      <c r="H167" s="18">
        <v>135900433</v>
      </c>
      <c r="J167" s="69">
        <f t="shared" si="6"/>
        <v>259335652</v>
      </c>
    </row>
    <row r="168" spans="1:10" ht="15.75">
      <c r="A168" s="62"/>
      <c r="B168" s="58" t="s">
        <v>58</v>
      </c>
      <c r="C168" s="26"/>
      <c r="D168" s="17">
        <v>8604142</v>
      </c>
      <c r="E168" s="124"/>
      <c r="F168" s="128"/>
      <c r="G168" s="38">
        <v>440785137</v>
      </c>
      <c r="H168" s="28">
        <v>446092218</v>
      </c>
      <c r="J168" s="69">
        <f t="shared" si="6"/>
        <v>895481497</v>
      </c>
    </row>
    <row r="169" spans="1:10" ht="15.75">
      <c r="A169" s="62"/>
      <c r="B169" s="65" t="s">
        <v>49</v>
      </c>
      <c r="C169" s="26"/>
      <c r="D169" s="17"/>
      <c r="E169" s="18"/>
      <c r="F169" s="16"/>
      <c r="G169" s="17"/>
      <c r="H169" s="18"/>
      <c r="J169" s="69">
        <f t="shared" si="6"/>
        <v>0</v>
      </c>
    </row>
    <row r="170" spans="1:10" ht="15.75">
      <c r="A170" s="62"/>
      <c r="B170" s="65" t="s">
        <v>21</v>
      </c>
      <c r="C170" s="29"/>
      <c r="D170" s="30"/>
      <c r="E170" s="31"/>
      <c r="F170" s="54"/>
      <c r="G170" s="30"/>
      <c r="H170" s="31"/>
      <c r="J170" s="85">
        <f t="shared" si="6"/>
        <v>0</v>
      </c>
    </row>
    <row r="171" spans="1:10" ht="15.75">
      <c r="A171" s="72" t="s">
        <v>48</v>
      </c>
      <c r="B171" s="74"/>
      <c r="C171" s="72"/>
      <c r="D171" s="73"/>
      <c r="E171" s="74"/>
      <c r="F171" s="73"/>
      <c r="G171" s="73"/>
      <c r="H171" s="74"/>
      <c r="J171" s="92">
        <f>SUM(J165:J170)</f>
        <v>1169863263</v>
      </c>
    </row>
    <row r="172" spans="1:10" ht="15.75">
      <c r="A172" s="61"/>
      <c r="B172" s="64" t="s">
        <v>25</v>
      </c>
      <c r="C172" s="22"/>
      <c r="D172" s="24"/>
      <c r="E172" s="25"/>
      <c r="F172" s="41"/>
      <c r="G172" s="24"/>
      <c r="H172" s="25"/>
      <c r="J172" s="70">
        <f>SUM(C172:H172)</f>
        <v>0</v>
      </c>
    </row>
    <row r="173" spans="1:10" ht="15.75">
      <c r="A173" s="62"/>
      <c r="B173" s="65" t="s">
        <v>26</v>
      </c>
      <c r="C173" s="29"/>
      <c r="D173" s="30"/>
      <c r="E173" s="31"/>
      <c r="F173" s="54"/>
      <c r="G173" s="30"/>
      <c r="H173" s="31"/>
      <c r="J173" s="85">
        <f>SUM(C173:H173)</f>
        <v>0</v>
      </c>
    </row>
    <row r="174" spans="1:10" ht="15.75">
      <c r="A174" s="72" t="s">
        <v>27</v>
      </c>
      <c r="B174" s="74"/>
      <c r="C174" s="72"/>
      <c r="D174" s="73"/>
      <c r="E174" s="74"/>
      <c r="F174" s="73"/>
      <c r="G174" s="73"/>
      <c r="H174" s="74"/>
      <c r="J174" s="92">
        <f>SUM(J172:J173)</f>
        <v>0</v>
      </c>
    </row>
    <row r="175" spans="1:10" ht="15.75">
      <c r="A175" s="61"/>
      <c r="B175" s="64" t="s">
        <v>50</v>
      </c>
      <c r="C175" s="22"/>
      <c r="D175" s="23"/>
      <c r="E175" s="126"/>
      <c r="F175" s="41"/>
      <c r="G175" s="24">
        <v>190636121</v>
      </c>
      <c r="H175" s="25">
        <v>204368207</v>
      </c>
      <c r="J175" s="70">
        <f>SUM(C175:H175)</f>
        <v>395004328</v>
      </c>
    </row>
    <row r="176" spans="1:10" ht="15.75">
      <c r="A176" s="62"/>
      <c r="B176" s="65" t="s">
        <v>28</v>
      </c>
      <c r="C176" s="26"/>
      <c r="D176" s="17"/>
      <c r="E176" s="18"/>
      <c r="F176" s="16"/>
      <c r="G176" s="17">
        <v>10552396</v>
      </c>
      <c r="H176" s="18">
        <v>10667366</v>
      </c>
      <c r="J176" s="69">
        <f>SUM(C176:H176)</f>
        <v>21219762</v>
      </c>
    </row>
    <row r="177" spans="1:10" ht="15.75">
      <c r="A177" s="62"/>
      <c r="B177" s="58" t="s">
        <v>29</v>
      </c>
      <c r="C177" s="29"/>
      <c r="D177" s="30"/>
      <c r="E177" s="31"/>
      <c r="F177" s="54"/>
      <c r="G177" s="30"/>
      <c r="H177" s="31"/>
      <c r="J177" s="85">
        <f>SUM(C177:H177)</f>
        <v>0</v>
      </c>
    </row>
    <row r="178" spans="1:10" ht="15.75">
      <c r="A178" s="72" t="s">
        <v>30</v>
      </c>
      <c r="B178" s="74"/>
      <c r="C178" s="72"/>
      <c r="D178" s="73"/>
      <c r="E178" s="74"/>
      <c r="F178" s="73"/>
      <c r="G178" s="73"/>
      <c r="H178" s="74"/>
      <c r="J178" s="92">
        <f>SUM(J175:J177)</f>
        <v>416224090</v>
      </c>
    </row>
    <row r="179" spans="1:10" ht="15.75">
      <c r="A179" s="62"/>
      <c r="B179" s="65" t="s">
        <v>31</v>
      </c>
      <c r="C179" s="22"/>
      <c r="D179" s="24"/>
      <c r="E179" s="25"/>
      <c r="F179" s="41"/>
      <c r="G179" s="24">
        <v>48000000</v>
      </c>
      <c r="H179" s="25">
        <v>48000000</v>
      </c>
      <c r="J179" s="70">
        <f>SUM(C179:H179)</f>
        <v>96000000</v>
      </c>
    </row>
    <row r="180" spans="1:10" ht="15.75">
      <c r="A180" s="62"/>
      <c r="B180" s="65" t="s">
        <v>51</v>
      </c>
      <c r="C180" s="26"/>
      <c r="D180" s="17"/>
      <c r="E180" s="18"/>
      <c r="F180" s="16"/>
      <c r="G180" s="17"/>
      <c r="H180" s="18"/>
      <c r="J180" s="69">
        <f>SUM(C180:H180)</f>
        <v>0</v>
      </c>
    </row>
    <row r="181" spans="1:10" ht="15.75">
      <c r="A181" s="62"/>
      <c r="B181" s="58" t="s">
        <v>34</v>
      </c>
      <c r="C181" s="26"/>
      <c r="D181" s="17"/>
      <c r="E181" s="18"/>
      <c r="F181" s="16"/>
      <c r="G181" s="17">
        <v>461665515</v>
      </c>
      <c r="H181" s="18">
        <v>217154287</v>
      </c>
      <c r="J181" s="85">
        <f>SUM(C181:H181)</f>
        <v>678819802</v>
      </c>
    </row>
    <row r="182" spans="1:10" ht="15.75">
      <c r="A182" s="86"/>
      <c r="B182" s="87"/>
      <c r="C182" s="26"/>
      <c r="D182" s="17"/>
      <c r="E182" s="18"/>
      <c r="F182" s="16"/>
      <c r="G182" s="17"/>
      <c r="H182" s="18"/>
      <c r="J182" s="92">
        <f>SUM(J179:J181)</f>
        <v>774819802</v>
      </c>
    </row>
    <row r="183" spans="1:10" ht="24" customHeight="1">
      <c r="A183" s="288" t="s">
        <v>3</v>
      </c>
      <c r="B183" s="288"/>
      <c r="C183" s="49">
        <f aca="true" t="shared" si="7" ref="C183:H183">SUM(C159:C181)</f>
        <v>0</v>
      </c>
      <c r="D183" s="84">
        <f t="shared" si="7"/>
        <v>8604142</v>
      </c>
      <c r="E183" s="84">
        <f t="shared" si="7"/>
        <v>0</v>
      </c>
      <c r="F183" s="84">
        <f t="shared" si="7"/>
        <v>0</v>
      </c>
      <c r="G183" s="84">
        <f t="shared" si="7"/>
        <v>1530227439</v>
      </c>
      <c r="H183" s="84">
        <f t="shared" si="7"/>
        <v>1292056093</v>
      </c>
      <c r="J183" s="92">
        <f>SUM(C183:H183)</f>
        <v>2830887674</v>
      </c>
    </row>
    <row r="184" ht="15.75">
      <c r="J184" s="89"/>
    </row>
    <row r="200" spans="1:2" ht="26.25">
      <c r="A200" s="313" t="s">
        <v>86</v>
      </c>
      <c r="B200" s="314"/>
    </row>
    <row r="201" spans="1:8" ht="12.75">
      <c r="A201" s="289" t="s">
        <v>12</v>
      </c>
      <c r="B201" s="290"/>
      <c r="C201" s="295" t="s">
        <v>55</v>
      </c>
      <c r="D201" s="296"/>
      <c r="E201" s="297"/>
      <c r="F201" s="284" t="s">
        <v>45</v>
      </c>
      <c r="G201" s="284"/>
      <c r="H201" s="285"/>
    </row>
    <row r="202" spans="1:8" ht="12.75">
      <c r="A202" s="291"/>
      <c r="B202" s="292"/>
      <c r="C202" s="298"/>
      <c r="D202" s="299"/>
      <c r="E202" s="300"/>
      <c r="F202" s="286"/>
      <c r="G202" s="286"/>
      <c r="H202" s="287"/>
    </row>
    <row r="203" spans="1:8" ht="12.75">
      <c r="A203" s="291"/>
      <c r="B203" s="292"/>
      <c r="C203" s="301" t="s">
        <v>56</v>
      </c>
      <c r="D203" s="283" t="s">
        <v>44</v>
      </c>
      <c r="E203" s="283"/>
      <c r="F203" s="281" t="s">
        <v>56</v>
      </c>
      <c r="G203" s="283" t="s">
        <v>44</v>
      </c>
      <c r="H203" s="283"/>
    </row>
    <row r="204" spans="1:8" ht="16.5" customHeight="1">
      <c r="A204" s="291"/>
      <c r="B204" s="292"/>
      <c r="C204" s="302"/>
      <c r="D204" s="283"/>
      <c r="E204" s="283"/>
      <c r="F204" s="282"/>
      <c r="G204" s="283"/>
      <c r="H204" s="283"/>
    </row>
    <row r="205" spans="1:10" ht="18" customHeight="1">
      <c r="A205" s="293"/>
      <c r="B205" s="294"/>
      <c r="C205" s="115" t="s">
        <v>7</v>
      </c>
      <c r="D205" s="10" t="s">
        <v>8</v>
      </c>
      <c r="E205" s="115" t="s">
        <v>9</v>
      </c>
      <c r="F205" s="116" t="s">
        <v>10</v>
      </c>
      <c r="G205" s="115" t="s">
        <v>8</v>
      </c>
      <c r="H205" s="116" t="s">
        <v>9</v>
      </c>
      <c r="J205" s="71" t="s">
        <v>73</v>
      </c>
    </row>
    <row r="206" spans="1:10" ht="12.75" customHeight="1">
      <c r="A206" s="309" t="s">
        <v>46</v>
      </c>
      <c r="B206" s="310"/>
      <c r="C206" s="129"/>
      <c r="D206" s="75"/>
      <c r="E206" s="81"/>
      <c r="F206" s="75"/>
      <c r="G206" s="75"/>
      <c r="H206" s="81"/>
      <c r="J206" s="279"/>
    </row>
    <row r="207" spans="1:10" ht="20.25" customHeight="1">
      <c r="A207" s="311"/>
      <c r="B207" s="312"/>
      <c r="C207" s="130"/>
      <c r="D207" s="82"/>
      <c r="E207" s="83"/>
      <c r="F207" s="82"/>
      <c r="G207" s="82"/>
      <c r="H207" s="83"/>
      <c r="J207" s="280"/>
    </row>
    <row r="208" spans="1:10" ht="15.75">
      <c r="A208" s="61"/>
      <c r="B208" s="64" t="s">
        <v>14</v>
      </c>
      <c r="C208" s="121"/>
      <c r="D208" s="34"/>
      <c r="E208" s="35"/>
      <c r="F208" s="43"/>
      <c r="G208" s="44"/>
      <c r="H208" s="35"/>
      <c r="J208" s="70">
        <f>SUM(C208:H208)</f>
        <v>0</v>
      </c>
    </row>
    <row r="209" spans="1:10" ht="15.75">
      <c r="A209" s="62"/>
      <c r="B209" s="65" t="s">
        <v>52</v>
      </c>
      <c r="C209" s="123"/>
      <c r="D209" s="36"/>
      <c r="E209" s="37"/>
      <c r="F209" s="45"/>
      <c r="G209" s="36"/>
      <c r="H209" s="37"/>
      <c r="J209" s="69">
        <f>SUM(C209:H209)</f>
        <v>0</v>
      </c>
    </row>
    <row r="210" spans="1:10" ht="15.75">
      <c r="A210" s="62"/>
      <c r="B210" s="65" t="s">
        <v>53</v>
      </c>
      <c r="C210" s="123"/>
      <c r="D210" s="36"/>
      <c r="E210" s="37"/>
      <c r="F210" s="45"/>
      <c r="G210" s="36"/>
      <c r="H210" s="37"/>
      <c r="J210" s="69">
        <f>SUM(C210:H210)</f>
        <v>0</v>
      </c>
    </row>
    <row r="211" spans="1:10" ht="15.75">
      <c r="A211" s="62"/>
      <c r="B211" s="58" t="s">
        <v>54</v>
      </c>
      <c r="C211" s="123"/>
      <c r="D211" s="36"/>
      <c r="E211" s="37"/>
      <c r="F211" s="45"/>
      <c r="G211" s="36"/>
      <c r="H211" s="37"/>
      <c r="J211" s="69">
        <f>SUM(C211:H211)</f>
        <v>0</v>
      </c>
    </row>
    <row r="212" spans="1:10" ht="15.75">
      <c r="A212" s="62"/>
      <c r="B212" s="65" t="s">
        <v>17</v>
      </c>
      <c r="C212" s="143"/>
      <c r="D212" s="47"/>
      <c r="E212" s="48"/>
      <c r="F212" s="46"/>
      <c r="G212" s="47"/>
      <c r="H212" s="48"/>
      <c r="J212" s="85">
        <f>SUM(C212:H212)</f>
        <v>0</v>
      </c>
    </row>
    <row r="213" spans="1:10" ht="15.75">
      <c r="A213" s="72" t="s">
        <v>47</v>
      </c>
      <c r="B213" s="74"/>
      <c r="C213" s="72"/>
      <c r="D213" s="73"/>
      <c r="E213" s="74"/>
      <c r="F213" s="73"/>
      <c r="G213" s="73"/>
      <c r="H213" s="74"/>
      <c r="J213" s="92">
        <f>SUM(J208:J212)</f>
        <v>0</v>
      </c>
    </row>
    <row r="214" spans="1:10" ht="15.75">
      <c r="A214" s="61"/>
      <c r="B214" s="64" t="s">
        <v>19</v>
      </c>
      <c r="C214" s="121"/>
      <c r="D214" s="33"/>
      <c r="E214" s="122"/>
      <c r="F214" s="117"/>
      <c r="G214" s="34"/>
      <c r="H214" s="35"/>
      <c r="J214" s="70">
        <f aca="true" t="shared" si="8" ref="J214:J219">SUM(C214:H214)</f>
        <v>0</v>
      </c>
    </row>
    <row r="215" spans="1:10" ht="15.75">
      <c r="A215" s="62"/>
      <c r="B215" s="65" t="s">
        <v>20</v>
      </c>
      <c r="C215" s="123"/>
      <c r="D215" s="36"/>
      <c r="E215" s="37"/>
      <c r="F215" s="45"/>
      <c r="G215" s="36">
        <v>101860</v>
      </c>
      <c r="H215" s="37">
        <v>202729</v>
      </c>
      <c r="J215" s="69">
        <f t="shared" si="8"/>
        <v>304589</v>
      </c>
    </row>
    <row r="216" spans="1:10" ht="15.75">
      <c r="A216" s="62"/>
      <c r="B216" s="65" t="s">
        <v>57</v>
      </c>
      <c r="C216" s="123"/>
      <c r="D216" s="36">
        <v>2661</v>
      </c>
      <c r="E216" s="37"/>
      <c r="F216" s="45"/>
      <c r="G216" s="36">
        <v>9984897</v>
      </c>
      <c r="H216" s="37">
        <v>10020566</v>
      </c>
      <c r="J216" s="69">
        <f t="shared" si="8"/>
        <v>20008124</v>
      </c>
    </row>
    <row r="217" spans="1:10" ht="15.75">
      <c r="A217" s="62"/>
      <c r="B217" s="58" t="s">
        <v>58</v>
      </c>
      <c r="C217" s="123"/>
      <c r="D217" s="36"/>
      <c r="E217" s="124"/>
      <c r="F217" s="118"/>
      <c r="G217" s="38"/>
      <c r="H217" s="37"/>
      <c r="J217" s="69">
        <f t="shared" si="8"/>
        <v>0</v>
      </c>
    </row>
    <row r="218" spans="1:10" ht="15.75">
      <c r="A218" s="62"/>
      <c r="B218" s="65" t="s">
        <v>49</v>
      </c>
      <c r="C218" s="123"/>
      <c r="D218" s="36"/>
      <c r="E218" s="37"/>
      <c r="F218" s="45"/>
      <c r="G218" s="36"/>
      <c r="H218" s="37"/>
      <c r="J218" s="69">
        <f t="shared" si="8"/>
        <v>0</v>
      </c>
    </row>
    <row r="219" spans="1:10" ht="15.75">
      <c r="A219" s="62"/>
      <c r="B219" s="65" t="s">
        <v>21</v>
      </c>
      <c r="C219" s="125"/>
      <c r="D219" s="39"/>
      <c r="E219" s="40"/>
      <c r="F219" s="53"/>
      <c r="G219" s="39"/>
      <c r="H219" s="40"/>
      <c r="J219" s="85">
        <f t="shared" si="8"/>
        <v>0</v>
      </c>
    </row>
    <row r="220" spans="1:10" ht="15.75">
      <c r="A220" s="72" t="s">
        <v>48</v>
      </c>
      <c r="B220" s="74"/>
      <c r="C220" s="72"/>
      <c r="D220" s="73"/>
      <c r="E220" s="74"/>
      <c r="F220" s="73"/>
      <c r="G220" s="73"/>
      <c r="H220" s="74"/>
      <c r="J220" s="92">
        <f>SUM(J214:J219)</f>
        <v>20312713</v>
      </c>
    </row>
    <row r="221" spans="1:10" ht="15.75">
      <c r="A221" s="61"/>
      <c r="B221" s="64" t="s">
        <v>25</v>
      </c>
      <c r="C221" s="121"/>
      <c r="D221" s="34"/>
      <c r="E221" s="35"/>
      <c r="F221" s="43"/>
      <c r="G221" s="34"/>
      <c r="H221" s="35"/>
      <c r="J221" s="70">
        <f>SUM(C221:H221)</f>
        <v>0</v>
      </c>
    </row>
    <row r="222" spans="1:10" ht="15.75">
      <c r="A222" s="62"/>
      <c r="B222" s="65" t="s">
        <v>26</v>
      </c>
      <c r="C222" s="125"/>
      <c r="D222" s="39"/>
      <c r="E222" s="40"/>
      <c r="F222" s="53"/>
      <c r="G222" s="39"/>
      <c r="H222" s="40"/>
      <c r="J222" s="85">
        <f>SUM(C222:H222)</f>
        <v>0</v>
      </c>
    </row>
    <row r="223" spans="1:10" ht="15.75">
      <c r="A223" s="72" t="s">
        <v>27</v>
      </c>
      <c r="B223" s="74"/>
      <c r="C223" s="72"/>
      <c r="D223" s="73"/>
      <c r="E223" s="74"/>
      <c r="F223" s="73"/>
      <c r="G223" s="73"/>
      <c r="H223" s="74"/>
      <c r="J223" s="92">
        <f>SUM(J221:J222)</f>
        <v>0</v>
      </c>
    </row>
    <row r="224" spans="1:10" ht="15.75">
      <c r="A224" s="62"/>
      <c r="B224" s="65" t="s">
        <v>50</v>
      </c>
      <c r="C224" s="121"/>
      <c r="D224" s="33"/>
      <c r="E224" s="122"/>
      <c r="F224" s="43"/>
      <c r="G224" s="34"/>
      <c r="H224" s="35"/>
      <c r="J224" s="70">
        <f>SUM(C224:H224)</f>
        <v>0</v>
      </c>
    </row>
    <row r="225" spans="1:10" ht="15.75">
      <c r="A225" s="62"/>
      <c r="B225" s="65" t="s">
        <v>28</v>
      </c>
      <c r="C225" s="123"/>
      <c r="D225" s="36"/>
      <c r="E225" s="37"/>
      <c r="F225" s="45"/>
      <c r="G225" s="36">
        <v>164652</v>
      </c>
      <c r="H225" s="37">
        <v>134713</v>
      </c>
      <c r="J225" s="69">
        <f>SUM(C225:H225)</f>
        <v>299365</v>
      </c>
    </row>
    <row r="226" spans="1:10" ht="15.75">
      <c r="A226" s="62"/>
      <c r="B226" s="58" t="s">
        <v>29</v>
      </c>
      <c r="C226" s="125"/>
      <c r="D226" s="39"/>
      <c r="E226" s="40"/>
      <c r="F226" s="53"/>
      <c r="G226" s="39">
        <v>6295727</v>
      </c>
      <c r="H226" s="40">
        <v>6387304</v>
      </c>
      <c r="J226" s="85">
        <f>SUM(C226:H226)</f>
        <v>12683031</v>
      </c>
    </row>
    <row r="227" spans="1:10" ht="15.75">
      <c r="A227" s="72" t="s">
        <v>30</v>
      </c>
      <c r="B227" s="74"/>
      <c r="C227" s="72"/>
      <c r="D227" s="73"/>
      <c r="E227" s="74"/>
      <c r="F227" s="73"/>
      <c r="G227" s="73"/>
      <c r="H227" s="74"/>
      <c r="J227" s="92">
        <f>SUM(J224:J226)</f>
        <v>12982396</v>
      </c>
    </row>
    <row r="228" spans="1:10" ht="15.75">
      <c r="A228" s="62"/>
      <c r="B228" s="65" t="s">
        <v>31</v>
      </c>
      <c r="C228" s="121"/>
      <c r="D228" s="34"/>
      <c r="E228" s="35"/>
      <c r="F228" s="43"/>
      <c r="G228" s="34"/>
      <c r="H228" s="35"/>
      <c r="J228" s="70">
        <f>SUM(C228:H228)</f>
        <v>0</v>
      </c>
    </row>
    <row r="229" spans="1:10" ht="15.75">
      <c r="A229" s="62"/>
      <c r="B229" s="65" t="s">
        <v>51</v>
      </c>
      <c r="C229" s="123"/>
      <c r="D229" s="36"/>
      <c r="E229" s="37"/>
      <c r="F229" s="45"/>
      <c r="G229" s="36"/>
      <c r="H229" s="37"/>
      <c r="J229" s="69">
        <f>SUM(C229:H229)</f>
        <v>0</v>
      </c>
    </row>
    <row r="230" spans="1:10" ht="15.75">
      <c r="A230" s="62"/>
      <c r="B230" s="58" t="s">
        <v>34</v>
      </c>
      <c r="C230" s="123"/>
      <c r="D230" s="36"/>
      <c r="E230" s="37"/>
      <c r="F230" s="45"/>
      <c r="G230" s="36">
        <f>(28744531+250909)</f>
        <v>28995440</v>
      </c>
      <c r="H230" s="37">
        <f>(28719613+251262)</f>
        <v>28970875</v>
      </c>
      <c r="J230" s="85">
        <f>SUM(C230:H230)</f>
        <v>57966315</v>
      </c>
    </row>
    <row r="231" spans="1:10" ht="15.75">
      <c r="A231" s="86"/>
      <c r="B231" s="87"/>
      <c r="C231" s="123"/>
      <c r="D231" s="36"/>
      <c r="E231" s="37"/>
      <c r="F231" s="45"/>
      <c r="G231" s="36"/>
      <c r="H231" s="37"/>
      <c r="J231" s="92">
        <f>SUM(J228:J230)</f>
        <v>57966315</v>
      </c>
    </row>
    <row r="232" spans="1:10" ht="24" customHeight="1">
      <c r="A232" s="288" t="s">
        <v>3</v>
      </c>
      <c r="B232" s="288"/>
      <c r="C232" s="49">
        <f aca="true" t="shared" si="9" ref="C232:H232">SUM(C208:C230)</f>
        <v>0</v>
      </c>
      <c r="D232" s="84">
        <f t="shared" si="9"/>
        <v>2661</v>
      </c>
      <c r="E232" s="84">
        <f t="shared" si="9"/>
        <v>0</v>
      </c>
      <c r="F232" s="84">
        <f t="shared" si="9"/>
        <v>0</v>
      </c>
      <c r="G232" s="84">
        <f t="shared" si="9"/>
        <v>45542576</v>
      </c>
      <c r="H232" s="84">
        <f t="shared" si="9"/>
        <v>45716187</v>
      </c>
      <c r="J232" s="92">
        <f>SUM(C232:H232)</f>
        <v>91261424</v>
      </c>
    </row>
    <row r="235" ht="12.75">
      <c r="J235" s="267"/>
    </row>
    <row r="250" spans="1:2" ht="26.25">
      <c r="A250" s="313" t="s">
        <v>87</v>
      </c>
      <c r="B250" s="314"/>
    </row>
    <row r="251" spans="1:8" ht="12.75">
      <c r="A251" s="289" t="s">
        <v>60</v>
      </c>
      <c r="B251" s="290"/>
      <c r="C251" s="295" t="s">
        <v>55</v>
      </c>
      <c r="D251" s="296"/>
      <c r="E251" s="297"/>
      <c r="F251" s="284" t="s">
        <v>45</v>
      </c>
      <c r="G251" s="284"/>
      <c r="H251" s="285"/>
    </row>
    <row r="252" spans="1:8" ht="12.75">
      <c r="A252" s="291"/>
      <c r="B252" s="292"/>
      <c r="C252" s="298"/>
      <c r="D252" s="299"/>
      <c r="E252" s="300"/>
      <c r="F252" s="286"/>
      <c r="G252" s="286"/>
      <c r="H252" s="287"/>
    </row>
    <row r="253" spans="1:8" ht="12.75">
      <c r="A253" s="291"/>
      <c r="B253" s="292"/>
      <c r="C253" s="301" t="s">
        <v>56</v>
      </c>
      <c r="D253" s="283" t="s">
        <v>44</v>
      </c>
      <c r="E253" s="283"/>
      <c r="F253" s="281" t="s">
        <v>56</v>
      </c>
      <c r="G253" s="283" t="s">
        <v>44</v>
      </c>
      <c r="H253" s="283"/>
    </row>
    <row r="254" spans="1:8" ht="16.5" customHeight="1">
      <c r="A254" s="291"/>
      <c r="B254" s="292"/>
      <c r="C254" s="302"/>
      <c r="D254" s="283"/>
      <c r="E254" s="283"/>
      <c r="F254" s="282"/>
      <c r="G254" s="283"/>
      <c r="H254" s="283"/>
    </row>
    <row r="255" spans="1:10" ht="19.5" customHeight="1">
      <c r="A255" s="293"/>
      <c r="B255" s="294"/>
      <c r="C255" s="115" t="s">
        <v>7</v>
      </c>
      <c r="D255" s="10" t="s">
        <v>8</v>
      </c>
      <c r="E255" s="115" t="s">
        <v>9</v>
      </c>
      <c r="F255" s="116" t="s">
        <v>10</v>
      </c>
      <c r="G255" s="115" t="s">
        <v>8</v>
      </c>
      <c r="H255" s="116" t="s">
        <v>9</v>
      </c>
      <c r="J255" s="71" t="s">
        <v>73</v>
      </c>
    </row>
    <row r="256" spans="1:10" ht="12.75" customHeight="1">
      <c r="A256" s="309" t="s">
        <v>46</v>
      </c>
      <c r="B256" s="310"/>
      <c r="C256" s="129"/>
      <c r="D256" s="75"/>
      <c r="E256" s="81"/>
      <c r="F256" s="75"/>
      <c r="G256" s="75"/>
      <c r="H256" s="81"/>
      <c r="J256" s="279"/>
    </row>
    <row r="257" spans="1:10" ht="22.5" customHeight="1">
      <c r="A257" s="311"/>
      <c r="B257" s="312"/>
      <c r="C257" s="130"/>
      <c r="D257" s="82"/>
      <c r="E257" s="83"/>
      <c r="F257" s="82"/>
      <c r="G257" s="82"/>
      <c r="H257" s="83"/>
      <c r="J257" s="280"/>
    </row>
    <row r="258" spans="1:10" ht="15.75">
      <c r="A258" s="61"/>
      <c r="B258" s="56" t="s">
        <v>14</v>
      </c>
      <c r="C258" s="163"/>
      <c r="D258" s="51"/>
      <c r="E258" s="52"/>
      <c r="F258" s="50"/>
      <c r="G258" s="32"/>
      <c r="H258" s="52"/>
      <c r="J258" s="70">
        <f>SUM(C258:H258)</f>
        <v>0</v>
      </c>
    </row>
    <row r="259" spans="1:10" ht="15.75">
      <c r="A259" s="62"/>
      <c r="B259" s="58" t="s">
        <v>52</v>
      </c>
      <c r="C259" s="123"/>
      <c r="D259" s="36"/>
      <c r="E259" s="37"/>
      <c r="F259" s="45"/>
      <c r="G259" s="36"/>
      <c r="H259" s="37"/>
      <c r="J259" s="69">
        <f>SUM(C259:H259)</f>
        <v>0</v>
      </c>
    </row>
    <row r="260" spans="1:10" ht="15.75">
      <c r="A260" s="62"/>
      <c r="B260" s="58" t="s">
        <v>53</v>
      </c>
      <c r="C260" s="123"/>
      <c r="D260" s="36"/>
      <c r="E260" s="37"/>
      <c r="F260" s="45"/>
      <c r="G260" s="36"/>
      <c r="H260" s="37"/>
      <c r="J260" s="69">
        <f>SUM(C260:H260)</f>
        <v>0</v>
      </c>
    </row>
    <row r="261" spans="1:10" ht="15.75">
      <c r="A261" s="62"/>
      <c r="B261" s="58" t="s">
        <v>54</v>
      </c>
      <c r="C261" s="123"/>
      <c r="D261" s="36"/>
      <c r="E261" s="37"/>
      <c r="F261" s="45"/>
      <c r="G261" s="36"/>
      <c r="H261" s="37"/>
      <c r="J261" s="69">
        <f>SUM(C261:H261)</f>
        <v>0</v>
      </c>
    </row>
    <row r="262" spans="1:10" ht="15.75">
      <c r="A262" s="63"/>
      <c r="B262" s="60" t="s">
        <v>17</v>
      </c>
      <c r="C262" s="143"/>
      <c r="D262" s="47"/>
      <c r="E262" s="48"/>
      <c r="F262" s="46"/>
      <c r="G262" s="47"/>
      <c r="H262" s="48"/>
      <c r="J262" s="85">
        <f>SUM(C262:H262)</f>
        <v>0</v>
      </c>
    </row>
    <row r="263" spans="1:10" ht="15.75">
      <c r="A263" s="72" t="s">
        <v>47</v>
      </c>
      <c r="B263" s="74"/>
      <c r="C263" s="72"/>
      <c r="D263" s="73"/>
      <c r="E263" s="74"/>
      <c r="F263" s="73"/>
      <c r="G263" s="73"/>
      <c r="H263" s="74"/>
      <c r="J263" s="92">
        <f>SUM(J258:J262)</f>
        <v>0</v>
      </c>
    </row>
    <row r="264" spans="1:10" ht="15.75">
      <c r="A264" s="61"/>
      <c r="B264" s="56" t="s">
        <v>19</v>
      </c>
      <c r="C264" s="123"/>
      <c r="D264" s="36"/>
      <c r="E264" s="37"/>
      <c r="F264" s="45"/>
      <c r="G264" s="36"/>
      <c r="H264" s="37"/>
      <c r="J264" s="70">
        <f aca="true" t="shared" si="10" ref="J264:J269">SUM(C264:H264)</f>
        <v>0</v>
      </c>
    </row>
    <row r="265" spans="1:10" ht="15.75">
      <c r="A265" s="62"/>
      <c r="B265" s="58" t="s">
        <v>20</v>
      </c>
      <c r="C265" s="123"/>
      <c r="D265" s="36"/>
      <c r="E265" s="37"/>
      <c r="F265" s="45"/>
      <c r="G265" s="36"/>
      <c r="H265" s="37"/>
      <c r="J265" s="69">
        <f t="shared" si="10"/>
        <v>0</v>
      </c>
    </row>
    <row r="266" spans="1:10" ht="15.75">
      <c r="A266" s="62"/>
      <c r="B266" s="58" t="s">
        <v>57</v>
      </c>
      <c r="C266" s="123"/>
      <c r="D266" s="36"/>
      <c r="E266" s="37"/>
      <c r="F266" s="45"/>
      <c r="G266" s="36"/>
      <c r="H266" s="37"/>
      <c r="J266" s="69">
        <f t="shared" si="10"/>
        <v>0</v>
      </c>
    </row>
    <row r="267" spans="1:10" ht="15.75">
      <c r="A267" s="62"/>
      <c r="B267" s="58" t="s">
        <v>58</v>
      </c>
      <c r="C267" s="123"/>
      <c r="D267" s="36"/>
      <c r="E267" s="37"/>
      <c r="F267" s="45"/>
      <c r="G267" s="36"/>
      <c r="H267" s="37"/>
      <c r="J267" s="69">
        <f t="shared" si="10"/>
        <v>0</v>
      </c>
    </row>
    <row r="268" spans="1:10" ht="15.75">
      <c r="A268" s="62"/>
      <c r="B268" s="58" t="s">
        <v>49</v>
      </c>
      <c r="C268" s="123"/>
      <c r="D268" s="36"/>
      <c r="E268" s="37"/>
      <c r="F268" s="45"/>
      <c r="G268" s="36"/>
      <c r="H268" s="37"/>
      <c r="J268" s="69">
        <f t="shared" si="10"/>
        <v>0</v>
      </c>
    </row>
    <row r="269" spans="1:10" ht="15.75">
      <c r="A269" s="63"/>
      <c r="B269" s="60" t="s">
        <v>21</v>
      </c>
      <c r="C269" s="123"/>
      <c r="D269" s="36"/>
      <c r="E269" s="37"/>
      <c r="F269" s="45"/>
      <c r="G269" s="36"/>
      <c r="H269" s="37"/>
      <c r="J269" s="85">
        <f t="shared" si="10"/>
        <v>0</v>
      </c>
    </row>
    <row r="270" spans="1:10" ht="15.75">
      <c r="A270" s="72" t="s">
        <v>48</v>
      </c>
      <c r="B270" s="74"/>
      <c r="C270" s="72"/>
      <c r="D270" s="73"/>
      <c r="E270" s="74"/>
      <c r="F270" s="73"/>
      <c r="G270" s="73"/>
      <c r="H270" s="74"/>
      <c r="J270" s="92">
        <f>SUM(J264:J269)</f>
        <v>0</v>
      </c>
    </row>
    <row r="271" spans="1:10" ht="15.75">
      <c r="A271" s="55"/>
      <c r="B271" s="66" t="s">
        <v>25</v>
      </c>
      <c r="C271" s="123"/>
      <c r="D271" s="36"/>
      <c r="E271" s="37"/>
      <c r="F271" s="45"/>
      <c r="G271" s="36"/>
      <c r="H271" s="37"/>
      <c r="J271" s="70">
        <f>SUM(C271:H271)</f>
        <v>0</v>
      </c>
    </row>
    <row r="272" spans="1:10" ht="15.75">
      <c r="A272" s="59"/>
      <c r="B272" s="67" t="s">
        <v>26</v>
      </c>
      <c r="C272" s="123"/>
      <c r="D272" s="36"/>
      <c r="E272" s="37"/>
      <c r="F272" s="45"/>
      <c r="G272" s="36"/>
      <c r="H272" s="37"/>
      <c r="J272" s="85">
        <f>SUM(C272:H272)</f>
        <v>0</v>
      </c>
    </row>
    <row r="273" spans="1:10" ht="15.75">
      <c r="A273" s="72" t="s">
        <v>27</v>
      </c>
      <c r="B273" s="74"/>
      <c r="C273" s="72"/>
      <c r="D273" s="73"/>
      <c r="E273" s="74"/>
      <c r="F273" s="73"/>
      <c r="G273" s="73"/>
      <c r="H273" s="74"/>
      <c r="J273" s="92">
        <f>SUM(J271:J272)</f>
        <v>0</v>
      </c>
    </row>
    <row r="274" spans="1:10" ht="15.75">
      <c r="A274" s="61"/>
      <c r="B274" s="64" t="s">
        <v>50</v>
      </c>
      <c r="C274" s="123"/>
      <c r="D274" s="36"/>
      <c r="E274" s="37"/>
      <c r="F274" s="45"/>
      <c r="G274" s="36"/>
      <c r="H274" s="37"/>
      <c r="J274" s="70">
        <f>SUM(C274:H274)</f>
        <v>0</v>
      </c>
    </row>
    <row r="275" spans="1:10" ht="15.75">
      <c r="A275" s="62"/>
      <c r="B275" s="65" t="s">
        <v>28</v>
      </c>
      <c r="C275" s="123"/>
      <c r="D275" s="36"/>
      <c r="E275" s="37"/>
      <c r="F275" s="45"/>
      <c r="G275" s="36"/>
      <c r="H275" s="37"/>
      <c r="J275" s="69">
        <f>SUM(C275:H275)</f>
        <v>0</v>
      </c>
    </row>
    <row r="276" spans="1:10" ht="15.75">
      <c r="A276" s="63"/>
      <c r="B276" s="60" t="s">
        <v>29</v>
      </c>
      <c r="C276" s="123"/>
      <c r="D276" s="36"/>
      <c r="E276" s="37"/>
      <c r="F276" s="45"/>
      <c r="G276" s="36"/>
      <c r="H276" s="37"/>
      <c r="J276" s="85">
        <f>SUM(C276:H276)</f>
        <v>0</v>
      </c>
    </row>
    <row r="277" spans="1:10" ht="15.75">
      <c r="A277" s="72" t="s">
        <v>30</v>
      </c>
      <c r="B277" s="74"/>
      <c r="C277" s="72"/>
      <c r="D277" s="73"/>
      <c r="E277" s="74"/>
      <c r="F277" s="73"/>
      <c r="G277" s="73"/>
      <c r="H277" s="74"/>
      <c r="J277" s="92">
        <f>SUM(J274:J276)</f>
        <v>0</v>
      </c>
    </row>
    <row r="278" spans="1:10" ht="15.75">
      <c r="A278" s="55"/>
      <c r="B278" s="66" t="s">
        <v>31</v>
      </c>
      <c r="C278" s="121"/>
      <c r="D278" s="34"/>
      <c r="E278" s="35"/>
      <c r="F278" s="43"/>
      <c r="G278" s="34"/>
      <c r="H278" s="35"/>
      <c r="J278" s="70">
        <f>SUM(C278:H278)</f>
        <v>0</v>
      </c>
    </row>
    <row r="279" spans="1:10" ht="15.75">
      <c r="A279" s="57"/>
      <c r="B279" s="68" t="s">
        <v>51</v>
      </c>
      <c r="C279" s="123"/>
      <c r="D279" s="36"/>
      <c r="E279" s="37"/>
      <c r="F279" s="45"/>
      <c r="G279" s="36"/>
      <c r="H279" s="37"/>
      <c r="J279" s="69">
        <f>SUM(C279:H279)</f>
        <v>0</v>
      </c>
    </row>
    <row r="280" spans="1:10" ht="15.75">
      <c r="A280" s="57"/>
      <c r="B280" s="68" t="s">
        <v>34</v>
      </c>
      <c r="C280" s="123"/>
      <c r="D280" s="36"/>
      <c r="E280" s="37"/>
      <c r="F280" s="45"/>
      <c r="G280" s="36"/>
      <c r="H280" s="37"/>
      <c r="J280" s="85">
        <f>SUM(C280:H280)</f>
        <v>0</v>
      </c>
    </row>
    <row r="281" spans="1:10" ht="15.75">
      <c r="A281" s="144"/>
      <c r="B281" s="145"/>
      <c r="C281" s="123"/>
      <c r="D281" s="36"/>
      <c r="E281" s="37"/>
      <c r="F281" s="45"/>
      <c r="G281" s="36"/>
      <c r="H281" s="37"/>
      <c r="J281" s="92">
        <f>SUM(J278:J280)</f>
        <v>0</v>
      </c>
    </row>
    <row r="282" spans="1:10" ht="24" customHeight="1">
      <c r="A282" s="288" t="s">
        <v>3</v>
      </c>
      <c r="B282" s="288"/>
      <c r="C282" s="49">
        <f aca="true" t="shared" si="11" ref="C282:H282">SUM(C258:C280)</f>
        <v>0</v>
      </c>
      <c r="D282" s="84">
        <f t="shared" si="11"/>
        <v>0</v>
      </c>
      <c r="E282" s="84">
        <f t="shared" si="11"/>
        <v>0</v>
      </c>
      <c r="F282" s="84">
        <f t="shared" si="11"/>
        <v>0</v>
      </c>
      <c r="G282" s="84">
        <f t="shared" si="11"/>
        <v>0</v>
      </c>
      <c r="H282" s="84">
        <f t="shared" si="11"/>
        <v>0</v>
      </c>
      <c r="J282" s="92">
        <f>SUM(C282:H282)</f>
        <v>0</v>
      </c>
    </row>
    <row r="300" spans="1:2" ht="26.25">
      <c r="A300" s="313" t="s">
        <v>150</v>
      </c>
      <c r="B300" s="314"/>
    </row>
    <row r="301" spans="1:8" ht="12.75">
      <c r="A301" s="289" t="s">
        <v>149</v>
      </c>
      <c r="B301" s="290"/>
      <c r="C301" s="295" t="s">
        <v>55</v>
      </c>
      <c r="D301" s="296"/>
      <c r="E301" s="297"/>
      <c r="F301" s="284" t="s">
        <v>45</v>
      </c>
      <c r="G301" s="284"/>
      <c r="H301" s="285"/>
    </row>
    <row r="302" spans="1:8" ht="12.75">
      <c r="A302" s="291"/>
      <c r="B302" s="292"/>
      <c r="C302" s="298"/>
      <c r="D302" s="299"/>
      <c r="E302" s="300"/>
      <c r="F302" s="286"/>
      <c r="G302" s="286"/>
      <c r="H302" s="287"/>
    </row>
    <row r="303" spans="1:8" ht="12.75">
      <c r="A303" s="291"/>
      <c r="B303" s="292"/>
      <c r="C303" s="301" t="s">
        <v>56</v>
      </c>
      <c r="D303" s="283" t="s">
        <v>44</v>
      </c>
      <c r="E303" s="283"/>
      <c r="F303" s="281" t="s">
        <v>56</v>
      </c>
      <c r="G303" s="283" t="s">
        <v>44</v>
      </c>
      <c r="H303" s="283"/>
    </row>
    <row r="304" spans="1:8" ht="12.75">
      <c r="A304" s="291"/>
      <c r="B304" s="292"/>
      <c r="C304" s="302"/>
      <c r="D304" s="283"/>
      <c r="E304" s="283"/>
      <c r="F304" s="282"/>
      <c r="G304" s="283"/>
      <c r="H304" s="283"/>
    </row>
    <row r="305" spans="1:10" ht="15.75">
      <c r="A305" s="293"/>
      <c r="B305" s="294"/>
      <c r="C305" s="115" t="s">
        <v>7</v>
      </c>
      <c r="D305" s="10" t="s">
        <v>8</v>
      </c>
      <c r="E305" s="115" t="s">
        <v>9</v>
      </c>
      <c r="F305" s="116" t="s">
        <v>10</v>
      </c>
      <c r="G305" s="115" t="s">
        <v>8</v>
      </c>
      <c r="H305" s="116" t="s">
        <v>9</v>
      </c>
      <c r="J305" s="71" t="s">
        <v>73</v>
      </c>
    </row>
    <row r="306" spans="1:10" ht="15.75">
      <c r="A306" s="309" t="s">
        <v>46</v>
      </c>
      <c r="B306" s="310"/>
      <c r="C306" s="315"/>
      <c r="D306" s="316"/>
      <c r="E306" s="317"/>
      <c r="F306" s="129"/>
      <c r="G306" s="75"/>
      <c r="H306" s="81"/>
      <c r="J306" s="279"/>
    </row>
    <row r="307" spans="1:10" ht="15.75">
      <c r="A307" s="311"/>
      <c r="B307" s="312"/>
      <c r="C307" s="318"/>
      <c r="D307" s="319"/>
      <c r="E307" s="320"/>
      <c r="F307" s="130"/>
      <c r="G307" s="82"/>
      <c r="H307" s="83"/>
      <c r="J307" s="280"/>
    </row>
    <row r="308" spans="1:10" ht="15.75">
      <c r="A308" s="61"/>
      <c r="B308" s="56" t="s">
        <v>14</v>
      </c>
      <c r="C308" s="163"/>
      <c r="D308" s="51"/>
      <c r="E308" s="52"/>
      <c r="F308" s="163">
        <v>276795</v>
      </c>
      <c r="G308" s="51"/>
      <c r="H308" s="52">
        <v>70704</v>
      </c>
      <c r="J308" s="70">
        <f>SUM(C308:H308)</f>
        <v>347499</v>
      </c>
    </row>
    <row r="309" spans="1:10" ht="15.75">
      <c r="A309" s="62"/>
      <c r="B309" s="58" t="s">
        <v>52</v>
      </c>
      <c r="C309" s="123"/>
      <c r="D309" s="36"/>
      <c r="E309" s="37"/>
      <c r="F309" s="123"/>
      <c r="G309" s="36"/>
      <c r="H309" s="37"/>
      <c r="J309" s="69">
        <f>SUM(C309:H309)</f>
        <v>0</v>
      </c>
    </row>
    <row r="310" spans="1:10" ht="15.75">
      <c r="A310" s="62"/>
      <c r="B310" s="58" t="s">
        <v>53</v>
      </c>
      <c r="C310" s="123"/>
      <c r="D310" s="36"/>
      <c r="E310" s="37"/>
      <c r="F310" s="123"/>
      <c r="G310" s="36"/>
      <c r="H310" s="37"/>
      <c r="J310" s="69">
        <f>SUM(C310:H310)</f>
        <v>0</v>
      </c>
    </row>
    <row r="311" spans="1:10" ht="15.75">
      <c r="A311" s="62"/>
      <c r="B311" s="58" t="s">
        <v>54</v>
      </c>
      <c r="C311" s="123"/>
      <c r="D311" s="36"/>
      <c r="E311" s="37"/>
      <c r="F311" s="123"/>
      <c r="G311" s="36"/>
      <c r="H311" s="37"/>
      <c r="J311" s="69">
        <f>SUM(C311:H311)</f>
        <v>0</v>
      </c>
    </row>
    <row r="312" spans="1:10" ht="15.75">
      <c r="A312" s="63"/>
      <c r="B312" s="60" t="s">
        <v>17</v>
      </c>
      <c r="C312" s="123"/>
      <c r="D312" s="36"/>
      <c r="E312" s="37"/>
      <c r="F312" s="250"/>
      <c r="G312" s="251"/>
      <c r="H312" s="252"/>
      <c r="J312" s="85">
        <f>SUM(C312:H312)</f>
        <v>0</v>
      </c>
    </row>
    <row r="313" spans="1:10" ht="15.75">
      <c r="A313" s="72" t="s">
        <v>47</v>
      </c>
      <c r="B313" s="74"/>
      <c r="C313" s="72"/>
      <c r="D313" s="73"/>
      <c r="E313" s="74"/>
      <c r="F313" s="72"/>
      <c r="G313" s="73"/>
      <c r="H313" s="74"/>
      <c r="J313" s="92">
        <f>SUM(J308:J312)</f>
        <v>347499</v>
      </c>
    </row>
    <row r="314" spans="1:10" ht="15.75">
      <c r="A314" s="61"/>
      <c r="B314" s="56" t="s">
        <v>19</v>
      </c>
      <c r="C314" s="123"/>
      <c r="D314" s="36"/>
      <c r="E314" s="37"/>
      <c r="F314" s="123"/>
      <c r="G314" s="36"/>
      <c r="H314" s="37"/>
      <c r="J314" s="70">
        <f aca="true" t="shared" si="12" ref="J314:J319">SUM(C314:H314)</f>
        <v>0</v>
      </c>
    </row>
    <row r="315" spans="1:10" ht="15.75">
      <c r="A315" s="62"/>
      <c r="B315" s="58" t="s">
        <v>20</v>
      </c>
      <c r="C315" s="123"/>
      <c r="D315" s="36"/>
      <c r="E315" s="37"/>
      <c r="F315" s="123"/>
      <c r="G315" s="36"/>
      <c r="H315" s="37"/>
      <c r="J315" s="69">
        <f t="shared" si="12"/>
        <v>0</v>
      </c>
    </row>
    <row r="316" spans="1:10" ht="15.75">
      <c r="A316" s="62"/>
      <c r="B316" s="58" t="s">
        <v>57</v>
      </c>
      <c r="C316" s="123"/>
      <c r="D316" s="36"/>
      <c r="E316" s="37"/>
      <c r="F316" s="123"/>
      <c r="G316" s="36"/>
      <c r="H316" s="37"/>
      <c r="J316" s="69">
        <f t="shared" si="12"/>
        <v>0</v>
      </c>
    </row>
    <row r="317" spans="1:10" ht="15.75">
      <c r="A317" s="62"/>
      <c r="B317" s="58" t="s">
        <v>58</v>
      </c>
      <c r="C317" s="123"/>
      <c r="D317" s="36"/>
      <c r="E317" s="37"/>
      <c r="F317" s="123"/>
      <c r="G317" s="36"/>
      <c r="H317" s="37"/>
      <c r="J317" s="69">
        <f t="shared" si="12"/>
        <v>0</v>
      </c>
    </row>
    <row r="318" spans="1:10" ht="15.75">
      <c r="A318" s="62"/>
      <c r="B318" s="58" t="s">
        <v>49</v>
      </c>
      <c r="C318" s="123"/>
      <c r="D318" s="36"/>
      <c r="E318" s="37"/>
      <c r="F318" s="123"/>
      <c r="G318" s="36"/>
      <c r="H318" s="37"/>
      <c r="J318" s="69">
        <f t="shared" si="12"/>
        <v>0</v>
      </c>
    </row>
    <row r="319" spans="1:10" ht="15.75">
      <c r="A319" s="63"/>
      <c r="B319" s="60" t="s">
        <v>21</v>
      </c>
      <c r="C319" s="123"/>
      <c r="D319" s="36"/>
      <c r="E319" s="37"/>
      <c r="F319" s="123"/>
      <c r="G319" s="36"/>
      <c r="H319" s="37"/>
      <c r="J319" s="85">
        <f t="shared" si="12"/>
        <v>0</v>
      </c>
    </row>
    <row r="320" spans="1:10" ht="15.75">
      <c r="A320" s="72" t="s">
        <v>48</v>
      </c>
      <c r="B320" s="74"/>
      <c r="C320" s="72"/>
      <c r="D320" s="73"/>
      <c r="E320" s="74"/>
      <c r="F320" s="72"/>
      <c r="G320" s="73"/>
      <c r="H320" s="74"/>
      <c r="J320" s="92">
        <f>SUM(J314:J319)</f>
        <v>0</v>
      </c>
    </row>
    <row r="321" spans="1:10" ht="15.75">
      <c r="A321" s="55"/>
      <c r="B321" s="66" t="s">
        <v>25</v>
      </c>
      <c r="C321" s="123"/>
      <c r="D321" s="36"/>
      <c r="E321" s="37"/>
      <c r="F321" s="123"/>
      <c r="G321" s="36"/>
      <c r="H321" s="37"/>
      <c r="J321" s="70">
        <f>SUM(C321:H321)</f>
        <v>0</v>
      </c>
    </row>
    <row r="322" spans="1:10" ht="15.75">
      <c r="A322" s="59"/>
      <c r="B322" s="67" t="s">
        <v>26</v>
      </c>
      <c r="C322" s="123"/>
      <c r="D322" s="36"/>
      <c r="E322" s="37"/>
      <c r="F322" s="123"/>
      <c r="G322" s="36"/>
      <c r="H322" s="37"/>
      <c r="J322" s="85">
        <f>SUM(C322:H322)</f>
        <v>0</v>
      </c>
    </row>
    <row r="323" spans="1:10" ht="15.75">
      <c r="A323" s="72" t="s">
        <v>27</v>
      </c>
      <c r="B323" s="74"/>
      <c r="C323" s="72"/>
      <c r="D323" s="73"/>
      <c r="E323" s="74"/>
      <c r="F323" s="72"/>
      <c r="G323" s="73"/>
      <c r="H323" s="74"/>
      <c r="J323" s="92">
        <f>SUM(J321:J322)</f>
        <v>0</v>
      </c>
    </row>
    <row r="324" spans="1:10" ht="15.75">
      <c r="A324" s="61"/>
      <c r="B324" s="64" t="s">
        <v>50</v>
      </c>
      <c r="C324" s="123"/>
      <c r="D324" s="36"/>
      <c r="E324" s="37"/>
      <c r="F324" s="123"/>
      <c r="G324" s="36">
        <v>103793</v>
      </c>
      <c r="H324" s="37"/>
      <c r="J324" s="70">
        <f>SUM(C324:H324)</f>
        <v>103793</v>
      </c>
    </row>
    <row r="325" spans="1:10" ht="15.75">
      <c r="A325" s="62"/>
      <c r="B325" s="65" t="s">
        <v>28</v>
      </c>
      <c r="C325" s="123"/>
      <c r="D325" s="36"/>
      <c r="E325" s="37"/>
      <c r="F325" s="123"/>
      <c r="G325" s="36"/>
      <c r="H325" s="37">
        <v>69793</v>
      </c>
      <c r="J325" s="69">
        <f>SUM(C325:H325)</f>
        <v>69793</v>
      </c>
    </row>
    <row r="326" spans="1:10" ht="15.75">
      <c r="A326" s="63"/>
      <c r="B326" s="60" t="s">
        <v>29</v>
      </c>
      <c r="C326" s="123"/>
      <c r="D326" s="36"/>
      <c r="E326" s="37"/>
      <c r="F326" s="123"/>
      <c r="G326" s="36"/>
      <c r="H326" s="37"/>
      <c r="J326" s="85">
        <f>SUM(C326:H326)</f>
        <v>0</v>
      </c>
    </row>
    <row r="327" spans="1:10" ht="15.75">
      <c r="A327" s="72" t="s">
        <v>30</v>
      </c>
      <c r="B327" s="74"/>
      <c r="C327" s="72"/>
      <c r="D327" s="73"/>
      <c r="E327" s="74"/>
      <c r="F327" s="72"/>
      <c r="G327" s="73"/>
      <c r="H327" s="74"/>
      <c r="J327" s="92">
        <f>SUM(J324:J326)</f>
        <v>173586</v>
      </c>
    </row>
    <row r="328" spans="1:10" ht="15.75">
      <c r="A328" s="55"/>
      <c r="B328" s="66" t="s">
        <v>31</v>
      </c>
      <c r="C328" s="123"/>
      <c r="D328" s="36"/>
      <c r="E328" s="37"/>
      <c r="F328" s="123">
        <v>598239</v>
      </c>
      <c r="G328" s="36"/>
      <c r="H328" s="37"/>
      <c r="J328" s="70">
        <f>SUM(C328:H328)</f>
        <v>598239</v>
      </c>
    </row>
    <row r="329" spans="1:10" ht="15.75">
      <c r="A329" s="57"/>
      <c r="B329" s="68" t="s">
        <v>51</v>
      </c>
      <c r="C329" s="123"/>
      <c r="D329" s="36"/>
      <c r="E329" s="37"/>
      <c r="F329" s="123"/>
      <c r="G329" s="36"/>
      <c r="H329" s="37"/>
      <c r="J329" s="69">
        <f>SUM(C329:H329)</f>
        <v>0</v>
      </c>
    </row>
    <row r="330" spans="1:10" ht="15.75">
      <c r="A330" s="57"/>
      <c r="B330" s="68" t="s">
        <v>34</v>
      </c>
      <c r="C330" s="123"/>
      <c r="D330" s="36"/>
      <c r="E330" s="37"/>
      <c r="F330" s="123"/>
      <c r="G330" s="36"/>
      <c r="H330" s="37"/>
      <c r="J330" s="85">
        <f>SUM(C330:H330)</f>
        <v>0</v>
      </c>
    </row>
    <row r="331" spans="1:10" ht="15.75">
      <c r="A331" s="144"/>
      <c r="B331" s="145"/>
      <c r="C331" s="250"/>
      <c r="D331" s="251"/>
      <c r="E331" s="252"/>
      <c r="F331" s="123"/>
      <c r="G331" s="36"/>
      <c r="H331" s="37"/>
      <c r="J331" s="92">
        <f>SUM(J328:J330)</f>
        <v>598239</v>
      </c>
    </row>
    <row r="332" spans="1:10" ht="15.75">
      <c r="A332" s="288" t="s">
        <v>3</v>
      </c>
      <c r="B332" s="288"/>
      <c r="C332" s="49">
        <f>SUM(C308:C330)</f>
        <v>0</v>
      </c>
      <c r="D332" s="84">
        <f>SUM(D308:D331)</f>
        <v>0</v>
      </c>
      <c r="E332" s="84">
        <f>SUM(E308:E331)</f>
        <v>0</v>
      </c>
      <c r="F332" s="49">
        <f>SUM(F308:F331)</f>
        <v>875034</v>
      </c>
      <c r="G332" s="84">
        <f>SUM(G308:G331)</f>
        <v>103793</v>
      </c>
      <c r="H332" s="84">
        <f>SUM(H308:H331)</f>
        <v>140497</v>
      </c>
      <c r="J332" s="92">
        <f>SUM(C332:H332)</f>
        <v>1119324</v>
      </c>
    </row>
    <row r="340" ht="13.5" thickBot="1"/>
    <row r="341" spans="3:8" ht="13.5" thickBot="1">
      <c r="C341" s="239">
        <f aca="true" t="shared" si="13" ref="C341:H341">C37+C84+C134+C183+C232+C282+C332</f>
        <v>0</v>
      </c>
      <c r="D341" s="239">
        <f t="shared" si="13"/>
        <v>8954630</v>
      </c>
      <c r="E341" s="239">
        <f t="shared" si="13"/>
        <v>420171</v>
      </c>
      <c r="F341" s="239">
        <f t="shared" si="13"/>
        <v>1295574</v>
      </c>
      <c r="G341" s="239">
        <f t="shared" si="13"/>
        <v>1905617813</v>
      </c>
      <c r="H341" s="239">
        <f t="shared" si="13"/>
        <v>1682624754</v>
      </c>
    </row>
  </sheetData>
  <mergeCells count="78">
    <mergeCell ref="C306:E307"/>
    <mergeCell ref="A306:B307"/>
    <mergeCell ref="J306:J307"/>
    <mergeCell ref="A332:B332"/>
    <mergeCell ref="A300:B300"/>
    <mergeCell ref="A301:B305"/>
    <mergeCell ref="C301:E302"/>
    <mergeCell ref="F301:H302"/>
    <mergeCell ref="C303:C304"/>
    <mergeCell ref="D303:E304"/>
    <mergeCell ref="F303:F304"/>
    <mergeCell ref="G303:H304"/>
    <mergeCell ref="A250:B250"/>
    <mergeCell ref="A5:B5"/>
    <mergeCell ref="A52:B52"/>
    <mergeCell ref="A102:B102"/>
    <mergeCell ref="A151:B151"/>
    <mergeCell ref="A58:B59"/>
    <mergeCell ref="A108:B109"/>
    <mergeCell ref="A157:B158"/>
    <mergeCell ref="A232:B232"/>
    <mergeCell ref="A84:B84"/>
    <mergeCell ref="A103:B107"/>
    <mergeCell ref="C103:E104"/>
    <mergeCell ref="F103:H104"/>
    <mergeCell ref="C105:C106"/>
    <mergeCell ref="D105:E106"/>
    <mergeCell ref="F105:F106"/>
    <mergeCell ref="G105:H106"/>
    <mergeCell ref="A282:B282"/>
    <mergeCell ref="A251:B255"/>
    <mergeCell ref="C251:E252"/>
    <mergeCell ref="A256:B257"/>
    <mergeCell ref="A201:B205"/>
    <mergeCell ref="C201:E202"/>
    <mergeCell ref="A206:B207"/>
    <mergeCell ref="A183:B183"/>
    <mergeCell ref="A200:B200"/>
    <mergeCell ref="F251:H252"/>
    <mergeCell ref="C253:C254"/>
    <mergeCell ref="D253:E254"/>
    <mergeCell ref="F253:F254"/>
    <mergeCell ref="G253:H254"/>
    <mergeCell ref="F201:H202"/>
    <mergeCell ref="C203:C204"/>
    <mergeCell ref="D203:E204"/>
    <mergeCell ref="F203:F204"/>
    <mergeCell ref="G203:H204"/>
    <mergeCell ref="A6:B10"/>
    <mergeCell ref="A37:B37"/>
    <mergeCell ref="A53:B57"/>
    <mergeCell ref="C53:E54"/>
    <mergeCell ref="C6:E7"/>
    <mergeCell ref="C8:C9"/>
    <mergeCell ref="A11:B12"/>
    <mergeCell ref="C55:C56"/>
    <mergeCell ref="D55:E56"/>
    <mergeCell ref="D8:E9"/>
    <mergeCell ref="A134:B134"/>
    <mergeCell ref="A152:B156"/>
    <mergeCell ref="C152:E153"/>
    <mergeCell ref="F152:H153"/>
    <mergeCell ref="C154:C155"/>
    <mergeCell ref="D154:E155"/>
    <mergeCell ref="F154:F155"/>
    <mergeCell ref="G154:H155"/>
    <mergeCell ref="J58:J59"/>
    <mergeCell ref="F8:F9"/>
    <mergeCell ref="G8:H9"/>
    <mergeCell ref="F6:H7"/>
    <mergeCell ref="J11:J12"/>
    <mergeCell ref="F53:H54"/>
    <mergeCell ref="G55:H56"/>
    <mergeCell ref="F55:F56"/>
    <mergeCell ref="J108:J109"/>
    <mergeCell ref="J157:J158"/>
    <mergeCell ref="J206:J207"/>
    <mergeCell ref="J256:J257"/>
  </mergeCells>
  <printOptions/>
  <pageMargins left="0.75" right="0.75" top="1" bottom="1" header="0" footer="0"/>
  <pageSetup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3:I20"/>
  <sheetViews>
    <sheetView zoomScale="75" zoomScaleNormal="75" workbookViewId="0" topLeftCell="A1">
      <selection activeCell="E11" sqref="E11"/>
    </sheetView>
  </sheetViews>
  <sheetFormatPr defaultColWidth="11.421875" defaultRowHeight="12.75"/>
  <cols>
    <col min="1" max="1" width="6.140625" style="0" customWidth="1"/>
    <col min="2" max="2" width="2.8515625" style="0" customWidth="1"/>
    <col min="3" max="3" width="17.421875" style="0" customWidth="1"/>
    <col min="4" max="4" width="20.00390625" style="0" bestFit="1" customWidth="1"/>
    <col min="5" max="5" width="12.8515625" style="0" bestFit="1" customWidth="1"/>
    <col min="6" max="6" width="13.140625" style="0" bestFit="1" customWidth="1"/>
    <col min="8" max="8" width="3.421875" style="0" customWidth="1"/>
  </cols>
  <sheetData>
    <row r="3" ht="18">
      <c r="C3" s="155" t="s">
        <v>167</v>
      </c>
    </row>
    <row r="4" ht="12.75">
      <c r="C4" t="str">
        <f>Fichas!B3</f>
        <v>(Junio   de 2004, millones de pesos)</v>
      </c>
    </row>
    <row r="5" spans="3:7" ht="13.5" thickBot="1">
      <c r="C5" s="146"/>
      <c r="D5" s="146"/>
      <c r="E5" s="146"/>
      <c r="F5" s="146"/>
      <c r="G5" s="146"/>
    </row>
    <row r="6" spans="3:9" ht="13.5" thickBot="1">
      <c r="C6" s="147" t="s">
        <v>77</v>
      </c>
      <c r="D6" s="147" t="s">
        <v>78</v>
      </c>
      <c r="E6" s="147" t="s">
        <v>1</v>
      </c>
      <c r="F6" s="147" t="s">
        <v>2</v>
      </c>
      <c r="G6" s="147" t="s">
        <v>3</v>
      </c>
      <c r="I6" s="159" t="s">
        <v>94</v>
      </c>
    </row>
    <row r="7" spans="3:7" ht="12.75">
      <c r="C7" s="148"/>
      <c r="D7" s="149"/>
      <c r="E7" s="149"/>
      <c r="F7" s="149"/>
      <c r="G7" s="150"/>
    </row>
    <row r="8" spans="2:7" ht="13.5" customHeight="1">
      <c r="B8" s="157">
        <v>1</v>
      </c>
      <c r="C8" s="151" t="s">
        <v>41</v>
      </c>
      <c r="D8" s="151">
        <v>0</v>
      </c>
      <c r="E8" s="164">
        <v>0</v>
      </c>
      <c r="F8" s="273">
        <v>0</v>
      </c>
      <c r="G8" s="278">
        <f>(D8+E8+F8)</f>
        <v>0</v>
      </c>
    </row>
    <row r="9" spans="2:7" ht="13.5" customHeight="1">
      <c r="B9" s="158">
        <v>2</v>
      </c>
      <c r="C9" s="152" t="s">
        <v>42</v>
      </c>
      <c r="D9" s="152">
        <v>0</v>
      </c>
      <c r="E9" s="165">
        <f>97024114/1000</f>
        <v>97024.114</v>
      </c>
      <c r="F9" s="274">
        <f>113314950/1000</f>
        <v>113314.95</v>
      </c>
      <c r="G9" s="245">
        <f aca="true" t="shared" si="0" ref="G9:G14">(D9+E9+F9)</f>
        <v>210339.064</v>
      </c>
    </row>
    <row r="10" spans="2:7" ht="13.5" customHeight="1">
      <c r="B10" s="158">
        <v>3</v>
      </c>
      <c r="C10" s="152" t="s">
        <v>13</v>
      </c>
      <c r="D10" s="152">
        <v>0</v>
      </c>
      <c r="E10" s="165">
        <f>(4134+357+317903+30016+6152+121188797+2912709+6)/1000</f>
        <v>124460.074</v>
      </c>
      <c r="F10" s="274">
        <f>(39208+18795+446915+40025+53636+28236+2438+12304+119902122+4153916)/1000</f>
        <v>124697.595</v>
      </c>
      <c r="G10" s="245">
        <f t="shared" si="0"/>
        <v>249157.669</v>
      </c>
    </row>
    <row r="11" spans="2:7" ht="13.5" customHeight="1">
      <c r="B11" s="158">
        <v>4</v>
      </c>
      <c r="C11" s="152" t="s">
        <v>15</v>
      </c>
      <c r="D11" s="152">
        <v>0</v>
      </c>
      <c r="E11" s="165">
        <f>461665515/1000</f>
        <v>461665.515</v>
      </c>
      <c r="F11" s="274">
        <f>217154287/1000</f>
        <v>217154.287</v>
      </c>
      <c r="G11" s="245">
        <f t="shared" si="0"/>
        <v>678819.802</v>
      </c>
    </row>
    <row r="12" spans="2:7" ht="13.5" customHeight="1">
      <c r="B12" s="158">
        <v>5</v>
      </c>
      <c r="C12" s="241" t="s">
        <v>16</v>
      </c>
      <c r="D12" s="241">
        <v>0</v>
      </c>
      <c r="E12" s="165">
        <f>(28744531+250909)/1000</f>
        <v>28995.44</v>
      </c>
      <c r="F12" s="275">
        <f>(28719613+251262)/1000</f>
        <v>28970.875</v>
      </c>
      <c r="G12" s="245">
        <f t="shared" si="0"/>
        <v>57966.315</v>
      </c>
    </row>
    <row r="13" spans="2:7" ht="13.5" customHeight="1">
      <c r="B13" s="240">
        <v>6</v>
      </c>
      <c r="C13" s="243" t="s">
        <v>18</v>
      </c>
      <c r="D13" s="243">
        <v>0</v>
      </c>
      <c r="E13" s="245">
        <v>0</v>
      </c>
      <c r="F13" s="276">
        <v>0</v>
      </c>
      <c r="G13" s="245">
        <f t="shared" si="0"/>
        <v>0</v>
      </c>
    </row>
    <row r="14" spans="2:7" ht="13.5" customHeight="1">
      <c r="B14" s="242">
        <v>7</v>
      </c>
      <c r="C14" s="244" t="s">
        <v>151</v>
      </c>
      <c r="D14" s="244">
        <v>0</v>
      </c>
      <c r="E14" s="246">
        <v>0</v>
      </c>
      <c r="F14" s="277">
        <v>0</v>
      </c>
      <c r="G14" s="246">
        <f t="shared" si="0"/>
        <v>0</v>
      </c>
    </row>
    <row r="15" spans="2:7" ht="13.5" thickBot="1">
      <c r="B15" s="8"/>
      <c r="D15" s="146"/>
      <c r="E15" s="146"/>
      <c r="F15" s="146"/>
      <c r="G15" s="146"/>
    </row>
    <row r="16" spans="3:9" ht="13.5" thickBot="1">
      <c r="C16" s="153" t="s">
        <v>3</v>
      </c>
      <c r="D16" s="153">
        <f>SUM(D8:D14)</f>
        <v>0</v>
      </c>
      <c r="E16" s="154">
        <f>SUM(E8:E14)</f>
        <v>712145.1429999999</v>
      </c>
      <c r="F16" s="154">
        <f>SUM(F8:F14)</f>
        <v>484137.707</v>
      </c>
      <c r="G16" s="154">
        <f>SUM(G8:G14)</f>
        <v>1196282.85</v>
      </c>
      <c r="I16" s="156">
        <f>SUM(D16:F16)-G16</f>
        <v>0</v>
      </c>
    </row>
    <row r="20" spans="3:7" ht="48.75" customHeight="1" hidden="1">
      <c r="C20" s="321" t="s">
        <v>154</v>
      </c>
      <c r="D20" s="322"/>
      <c r="E20" s="322"/>
      <c r="F20" s="322"/>
      <c r="G20" s="323"/>
    </row>
  </sheetData>
  <mergeCells count="1">
    <mergeCell ref="C20:G20"/>
  </mergeCells>
  <printOptions/>
  <pageMargins left="0.75" right="0.75" top="1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B3:R30"/>
  <sheetViews>
    <sheetView tabSelected="1" zoomScale="75" zoomScaleNormal="75" workbookViewId="0" topLeftCell="A1">
      <selection activeCell="P20" sqref="P20"/>
    </sheetView>
  </sheetViews>
  <sheetFormatPr defaultColWidth="11.421875" defaultRowHeight="12.75"/>
  <cols>
    <col min="1" max="1" width="2.7109375" style="166" customWidth="1"/>
    <col min="2" max="2" width="22.140625" style="166" customWidth="1"/>
    <col min="3" max="3" width="2.140625" style="166" customWidth="1"/>
    <col min="4" max="4" width="11.28125" style="166" customWidth="1"/>
    <col min="5" max="5" width="2.28125" style="166" customWidth="1"/>
    <col min="6" max="6" width="8.7109375" style="166" bestFit="1" customWidth="1"/>
    <col min="7" max="7" width="2.28125" style="166" customWidth="1"/>
    <col min="8" max="8" width="8.7109375" style="166" customWidth="1"/>
    <col min="9" max="9" width="3.57421875" style="166" customWidth="1"/>
    <col min="10" max="10" width="12.7109375" style="166" customWidth="1"/>
    <col min="11" max="11" width="2.28125" style="166" customWidth="1"/>
    <col min="12" max="12" width="8.7109375" style="166" customWidth="1"/>
    <col min="13" max="13" width="3.140625" style="166" customWidth="1"/>
    <col min="14" max="14" width="8.7109375" style="166" customWidth="1"/>
    <col min="15" max="15" width="3.28125" style="166" customWidth="1"/>
    <col min="16" max="16" width="8.7109375" style="166" customWidth="1"/>
    <col min="17" max="17" width="4.00390625" style="166" customWidth="1"/>
    <col min="18" max="18" width="14.7109375" style="166" customWidth="1"/>
    <col min="19" max="16384" width="11.421875" style="166" customWidth="1"/>
  </cols>
  <sheetData>
    <row r="3" ht="12">
      <c r="B3" s="166" t="s">
        <v>79</v>
      </c>
    </row>
    <row r="4" ht="12">
      <c r="B4" s="166" t="str">
        <f>Fichas!B3</f>
        <v>(Junio   de 2004, millones de pesos)</v>
      </c>
    </row>
    <row r="5" ht="12.75" thickBot="1"/>
    <row r="6" spans="2:18" ht="15" customHeight="1" thickBot="1">
      <c r="B6" s="167"/>
      <c r="C6" s="167"/>
      <c r="D6" s="328" t="s">
        <v>61</v>
      </c>
      <c r="E6" s="328"/>
      <c r="F6" s="328"/>
      <c r="G6" s="328"/>
      <c r="H6" s="328"/>
      <c r="I6" s="167"/>
      <c r="J6" s="328" t="s">
        <v>65</v>
      </c>
      <c r="K6" s="328"/>
      <c r="L6" s="328"/>
      <c r="M6" s="328"/>
      <c r="N6" s="328"/>
      <c r="O6" s="167"/>
      <c r="P6" s="167"/>
      <c r="R6" s="168" t="s">
        <v>88</v>
      </c>
    </row>
    <row r="7" spans="4:14" ht="24">
      <c r="D7" s="169" t="s">
        <v>62</v>
      </c>
      <c r="E7" s="170"/>
      <c r="F7" s="327" t="s">
        <v>64</v>
      </c>
      <c r="G7" s="327"/>
      <c r="H7" s="327"/>
      <c r="I7" s="170"/>
      <c r="J7" s="169" t="s">
        <v>62</v>
      </c>
      <c r="K7" s="170"/>
      <c r="L7" s="327" t="s">
        <v>64</v>
      </c>
      <c r="M7" s="327"/>
      <c r="N7" s="327"/>
    </row>
    <row r="8" spans="2:16" s="173" customFormat="1" ht="13.5" customHeight="1">
      <c r="B8" s="171" t="s">
        <v>32</v>
      </c>
      <c r="C8" s="172"/>
      <c r="D8" s="172" t="s">
        <v>63</v>
      </c>
      <c r="E8" s="172"/>
      <c r="F8" s="172" t="s">
        <v>8</v>
      </c>
      <c r="G8" s="172"/>
      <c r="H8" s="172" t="s">
        <v>9</v>
      </c>
      <c r="I8" s="172"/>
      <c r="J8" s="172" t="s">
        <v>10</v>
      </c>
      <c r="K8" s="172"/>
      <c r="L8" s="172" t="s">
        <v>8</v>
      </c>
      <c r="M8" s="172"/>
      <c r="N8" s="172" t="s">
        <v>9</v>
      </c>
      <c r="O8" s="172"/>
      <c r="P8" s="172" t="s">
        <v>11</v>
      </c>
    </row>
    <row r="10" spans="2:16" ht="12">
      <c r="B10" s="166" t="s">
        <v>41</v>
      </c>
      <c r="D10" s="174">
        <f>Fichas!C37/1000</f>
        <v>0</v>
      </c>
      <c r="E10" s="170"/>
      <c r="F10" s="174">
        <f>Fichas!D37/1000</f>
        <v>347.827</v>
      </c>
      <c r="G10" s="170"/>
      <c r="H10" s="174">
        <f>Fichas!E37/1000</f>
        <v>420.171</v>
      </c>
      <c r="J10" s="174">
        <f>Fichas!F37/1000</f>
        <v>420.54</v>
      </c>
      <c r="L10" s="174">
        <f>Fichas!G37/1000</f>
        <v>108161.37</v>
      </c>
      <c r="N10" s="174">
        <f>Fichas!H37/1000</f>
        <v>106699.432</v>
      </c>
      <c r="P10" s="174">
        <f aca="true" t="shared" si="0" ref="P10:P16">SUM(D10:N10)</f>
        <v>216049.34</v>
      </c>
    </row>
    <row r="11" spans="2:16" ht="12">
      <c r="B11" s="166" t="s">
        <v>42</v>
      </c>
      <c r="D11" s="174">
        <f>Fichas!C84/1000</f>
        <v>0</v>
      </c>
      <c r="E11" s="170"/>
      <c r="F11" s="174">
        <f>Fichas!D84/1000</f>
        <v>0</v>
      </c>
      <c r="G11" s="170"/>
      <c r="H11" s="174">
        <f>Fichas!E84/1000</f>
        <v>0</v>
      </c>
      <c r="J11" s="174">
        <f>Fichas!F84/1000</f>
        <v>0</v>
      </c>
      <c r="L11" s="174">
        <f>Fichas!G84/1000</f>
        <v>97122.561</v>
      </c>
      <c r="N11" s="174">
        <f>Fichas!H84/1000</f>
        <v>113314.95</v>
      </c>
      <c r="P11" s="174">
        <f t="shared" si="0"/>
        <v>210437.511</v>
      </c>
    </row>
    <row r="12" spans="2:16" ht="12">
      <c r="B12" s="166" t="s">
        <v>13</v>
      </c>
      <c r="D12" s="174">
        <f>Fichas!C134/1000</f>
        <v>0</v>
      </c>
      <c r="E12" s="170"/>
      <c r="F12" s="174">
        <f>Fichas!D134/1000</f>
        <v>0</v>
      </c>
      <c r="G12" s="170"/>
      <c r="H12" s="174">
        <f>Fichas!E134/1000</f>
        <v>0</v>
      </c>
      <c r="J12" s="174">
        <f>Fichas!F134/1000</f>
        <v>0</v>
      </c>
      <c r="L12" s="174">
        <f>Fichas!G134/1000</f>
        <v>124460.074</v>
      </c>
      <c r="N12" s="174">
        <f>Fichas!H134/1000</f>
        <v>124697.595</v>
      </c>
      <c r="P12" s="174">
        <f t="shared" si="0"/>
        <v>249157.669</v>
      </c>
    </row>
    <row r="13" spans="2:16" ht="12">
      <c r="B13" s="166" t="s">
        <v>15</v>
      </c>
      <c r="D13" s="174">
        <f>Fichas!C183/1000</f>
        <v>0</v>
      </c>
      <c r="E13" s="170"/>
      <c r="F13" s="174">
        <f>Fichas!D183/1000</f>
        <v>8604.142</v>
      </c>
      <c r="G13" s="170"/>
      <c r="H13" s="174">
        <f>Fichas!E183/1000</f>
        <v>0</v>
      </c>
      <c r="J13" s="174">
        <f>Fichas!F183/1000</f>
        <v>0</v>
      </c>
      <c r="L13" s="174">
        <f>Fichas!G183/1000</f>
        <v>1530227.439</v>
      </c>
      <c r="N13" s="174">
        <f>Fichas!H183/1000</f>
        <v>1292056.093</v>
      </c>
      <c r="P13" s="174">
        <f t="shared" si="0"/>
        <v>2830887.674</v>
      </c>
    </row>
    <row r="14" spans="2:16" ht="12">
      <c r="B14" s="166" t="s">
        <v>16</v>
      </c>
      <c r="D14" s="174">
        <f>Fichas!C232/1000</f>
        <v>0</v>
      </c>
      <c r="E14" s="170"/>
      <c r="F14" s="174">
        <f>Fichas!D232/1000</f>
        <v>2.661</v>
      </c>
      <c r="G14" s="170"/>
      <c r="H14" s="174">
        <f>Fichas!E232/1000</f>
        <v>0</v>
      </c>
      <c r="J14" s="174">
        <f>Fichas!F232/1000</f>
        <v>0</v>
      </c>
      <c r="L14" s="174">
        <f>Fichas!G232/1000</f>
        <v>45542.576</v>
      </c>
      <c r="N14" s="174">
        <f>Fichas!H232/1000</f>
        <v>45716.187</v>
      </c>
      <c r="P14" s="174">
        <f t="shared" si="0"/>
        <v>91261.424</v>
      </c>
    </row>
    <row r="15" spans="2:16" ht="12">
      <c r="B15" s="175" t="s">
        <v>162</v>
      </c>
      <c r="C15" s="175"/>
      <c r="D15" s="176">
        <f>Fichas!C282/1000</f>
        <v>0</v>
      </c>
      <c r="E15" s="177"/>
      <c r="F15" s="176">
        <f>Fichas!D282/1000</f>
        <v>0</v>
      </c>
      <c r="G15" s="177"/>
      <c r="H15" s="176">
        <f>Fichas!E282/1000</f>
        <v>0</v>
      </c>
      <c r="I15" s="175"/>
      <c r="J15" s="176">
        <f>Fichas!F282/1000</f>
        <v>0</v>
      </c>
      <c r="K15" s="175"/>
      <c r="L15" s="176">
        <f>Fichas!G282/1000</f>
        <v>0</v>
      </c>
      <c r="M15" s="175"/>
      <c r="N15" s="176">
        <f>Fichas!H282/1000</f>
        <v>0</v>
      </c>
      <c r="O15" s="175"/>
      <c r="P15" s="176">
        <f t="shared" si="0"/>
        <v>0</v>
      </c>
    </row>
    <row r="16" spans="2:16" ht="12">
      <c r="B16" s="175" t="s">
        <v>152</v>
      </c>
      <c r="C16" s="175"/>
      <c r="D16" s="176">
        <f>Fichas!C332/1000</f>
        <v>0</v>
      </c>
      <c r="E16" s="177"/>
      <c r="F16" s="176">
        <f>Fichas!D332/1000</f>
        <v>0</v>
      </c>
      <c r="G16" s="177"/>
      <c r="H16" s="176">
        <f>Fichas!E332/1000</f>
        <v>0</v>
      </c>
      <c r="I16" s="175"/>
      <c r="J16" s="176">
        <f>Fichas!F332/1000</f>
        <v>875.034</v>
      </c>
      <c r="K16" s="175"/>
      <c r="L16" s="176">
        <f>Fichas!G332/1000</f>
        <v>103.793</v>
      </c>
      <c r="M16" s="175"/>
      <c r="N16" s="176">
        <f>Fichas!H332/1000</f>
        <v>140.497</v>
      </c>
      <c r="O16" s="175"/>
      <c r="P16" s="176">
        <f t="shared" si="0"/>
        <v>1119.324</v>
      </c>
    </row>
    <row r="17" spans="2:16" ht="12.75" thickBot="1">
      <c r="B17" s="171"/>
      <c r="C17" s="171"/>
      <c r="D17" s="178"/>
      <c r="E17" s="179"/>
      <c r="F17" s="178"/>
      <c r="G17" s="179"/>
      <c r="H17" s="178"/>
      <c r="I17" s="171"/>
      <c r="J17" s="178"/>
      <c r="K17" s="171"/>
      <c r="L17" s="178"/>
      <c r="M17" s="171"/>
      <c r="N17" s="178"/>
      <c r="O17" s="171"/>
      <c r="P17" s="178"/>
    </row>
    <row r="18" spans="2:18" ht="15.75" customHeight="1" thickBot="1">
      <c r="B18" s="166" t="s">
        <v>3</v>
      </c>
      <c r="D18" s="180">
        <f>SUM(D10:D16)</f>
        <v>0</v>
      </c>
      <c r="E18" s="175"/>
      <c r="F18" s="180">
        <f>SUM(F10:F16)</f>
        <v>8954.63</v>
      </c>
      <c r="G18" s="175"/>
      <c r="H18" s="180">
        <f>SUM(H10:H16)</f>
        <v>420.171</v>
      </c>
      <c r="I18" s="175"/>
      <c r="J18" s="180">
        <f>SUM(J10:J16)</f>
        <v>1295.574</v>
      </c>
      <c r="K18" s="175"/>
      <c r="L18" s="180">
        <f>SUM(L10:L16)</f>
        <v>1905617.813</v>
      </c>
      <c r="M18" s="181" t="s">
        <v>22</v>
      </c>
      <c r="N18" s="180">
        <f>SUM(N10:N16)</f>
        <v>1682624.754</v>
      </c>
      <c r="O18" s="181" t="s">
        <v>23</v>
      </c>
      <c r="P18" s="180">
        <f>SUM(P10:P16)</f>
        <v>3598912.9420000003</v>
      </c>
      <c r="R18" s="182">
        <f>SUM(D18:N18)-P18</f>
        <v>0</v>
      </c>
    </row>
    <row r="19" spans="2:16" ht="15.75" customHeight="1">
      <c r="B19" s="171" t="s">
        <v>24</v>
      </c>
      <c r="C19" s="171"/>
      <c r="D19" s="183">
        <v>0</v>
      </c>
      <c r="E19" s="171"/>
      <c r="F19" s="271">
        <v>21583</v>
      </c>
      <c r="G19" s="171"/>
      <c r="H19" s="271">
        <v>574</v>
      </c>
      <c r="I19" s="171"/>
      <c r="J19" s="183">
        <v>786</v>
      </c>
      <c r="K19" s="171"/>
      <c r="L19" s="271">
        <v>1728002</v>
      </c>
      <c r="M19" s="184" t="s">
        <v>0</v>
      </c>
      <c r="N19" s="271">
        <v>1444305</v>
      </c>
      <c r="O19" s="184" t="s">
        <v>0</v>
      </c>
      <c r="P19" s="271">
        <v>3195249</v>
      </c>
    </row>
    <row r="20" spans="10:13" ht="12">
      <c r="J20" s="185"/>
      <c r="M20" s="186"/>
    </row>
    <row r="22" spans="2:5" ht="12">
      <c r="B22" s="185" t="s">
        <v>74</v>
      </c>
      <c r="C22" s="166" t="s">
        <v>76</v>
      </c>
      <c r="D22" s="187">
        <f>'M-E'!E16</f>
        <v>712145.1429999999</v>
      </c>
      <c r="E22" s="166" t="s">
        <v>160</v>
      </c>
    </row>
    <row r="23" spans="2:5" ht="12">
      <c r="B23" s="185" t="s">
        <v>75</v>
      </c>
      <c r="C23" s="166" t="s">
        <v>76</v>
      </c>
      <c r="D23" s="187">
        <f>'M-E'!F16</f>
        <v>484137.707</v>
      </c>
      <c r="E23" s="166" t="s">
        <v>160</v>
      </c>
    </row>
    <row r="24" spans="2:4" ht="12">
      <c r="B24" s="185" t="s">
        <v>140</v>
      </c>
      <c r="C24" s="166" t="s">
        <v>161</v>
      </c>
      <c r="D24" s="186"/>
    </row>
    <row r="25" ht="12">
      <c r="C25" s="186"/>
    </row>
    <row r="26" ht="12">
      <c r="C26" s="186"/>
    </row>
    <row r="27" ht="12">
      <c r="C27" s="186"/>
    </row>
    <row r="29" spans="4:14" ht="12">
      <c r="D29" s="324" t="s">
        <v>155</v>
      </c>
      <c r="E29" s="325"/>
      <c r="F29" s="325"/>
      <c r="G29" s="325"/>
      <c r="H29" s="325"/>
      <c r="I29" s="325"/>
      <c r="J29" s="325"/>
      <c r="K29" s="325"/>
      <c r="L29" s="325"/>
      <c r="M29" s="325"/>
      <c r="N29" s="326"/>
    </row>
    <row r="30" ht="12">
      <c r="H30" s="187"/>
    </row>
  </sheetData>
  <mergeCells count="5">
    <mergeCell ref="D29:N29"/>
    <mergeCell ref="F7:H7"/>
    <mergeCell ref="D6:H6"/>
    <mergeCell ref="J6:N6"/>
    <mergeCell ref="L7:N7"/>
  </mergeCells>
  <printOptions/>
  <pageMargins left="0.75" right="0.75" top="1" bottom="1" header="0" footer="0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3:T32"/>
  <sheetViews>
    <sheetView zoomScale="75" zoomScaleNormal="75" workbookViewId="0" topLeftCell="A1">
      <selection activeCell="R19" sqref="R19"/>
    </sheetView>
  </sheetViews>
  <sheetFormatPr defaultColWidth="11.421875" defaultRowHeight="12.75"/>
  <cols>
    <col min="1" max="1" width="2.7109375" style="166" customWidth="1"/>
    <col min="2" max="3" width="11.421875" style="166" customWidth="1"/>
    <col min="4" max="4" width="10.7109375" style="166" customWidth="1"/>
    <col min="5" max="5" width="2.28125" style="166" customWidth="1"/>
    <col min="6" max="6" width="9.7109375" style="166" customWidth="1"/>
    <col min="7" max="7" width="2.421875" style="166" customWidth="1"/>
    <col min="8" max="8" width="11.00390625" style="166" customWidth="1"/>
    <col min="9" max="9" width="2.421875" style="166" customWidth="1"/>
    <col min="10" max="10" width="7.57421875" style="166" customWidth="1"/>
    <col min="11" max="11" width="3.57421875" style="166" customWidth="1"/>
    <col min="12" max="12" width="9.28125" style="166" customWidth="1"/>
    <col min="13" max="13" width="2.421875" style="166" customWidth="1"/>
    <col min="14" max="14" width="8.7109375" style="166" customWidth="1"/>
    <col min="15" max="15" width="2.8515625" style="166" customWidth="1"/>
    <col min="16" max="16" width="8.421875" style="166" customWidth="1"/>
    <col min="17" max="17" width="3.57421875" style="166" customWidth="1"/>
    <col min="18" max="18" width="9.140625" style="166" customWidth="1"/>
    <col min="19" max="19" width="3.8515625" style="166" customWidth="1"/>
    <col min="20" max="20" width="14.140625" style="166" customWidth="1"/>
    <col min="21" max="16384" width="11.421875" style="166" customWidth="1"/>
  </cols>
  <sheetData>
    <row r="3" spans="2:20" ht="12">
      <c r="B3" s="166" t="s">
        <v>80</v>
      </c>
      <c r="R3" s="188"/>
      <c r="S3" s="188"/>
      <c r="T3" s="188"/>
    </row>
    <row r="4" spans="2:20" ht="12">
      <c r="B4" s="166" t="str">
        <f>Fichas!B3</f>
        <v>(Junio   de 2004, millones de pesos)</v>
      </c>
      <c r="R4" s="189"/>
      <c r="S4" s="189"/>
      <c r="T4" s="188"/>
    </row>
    <row r="5" spans="2:20" ht="12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90"/>
      <c r="S5" s="188"/>
      <c r="T5" s="188"/>
    </row>
    <row r="6" spans="2:20" ht="12.75" thickBot="1">
      <c r="B6" s="171"/>
      <c r="C6" s="171"/>
      <c r="D6" s="329"/>
      <c r="E6" s="329"/>
      <c r="F6" s="329"/>
      <c r="G6" s="329"/>
      <c r="H6" s="329"/>
      <c r="I6" s="171"/>
      <c r="J6" s="329"/>
      <c r="K6" s="329"/>
      <c r="L6" s="329"/>
      <c r="M6" s="329"/>
      <c r="N6" s="329"/>
      <c r="O6" s="171"/>
      <c r="P6" s="171"/>
      <c r="Q6" s="171"/>
      <c r="R6" s="191"/>
      <c r="S6" s="188"/>
      <c r="T6" s="188"/>
    </row>
    <row r="7" spans="2:20" ht="15.75" customHeight="1" thickBot="1">
      <c r="B7" s="175"/>
      <c r="C7" s="175"/>
      <c r="D7" s="330" t="s">
        <v>67</v>
      </c>
      <c r="E7" s="177"/>
      <c r="F7" s="329" t="s">
        <v>68</v>
      </c>
      <c r="G7" s="329"/>
      <c r="H7" s="329"/>
      <c r="I7" s="329"/>
      <c r="J7" s="329"/>
      <c r="K7" s="177"/>
      <c r="L7" s="332" t="s">
        <v>70</v>
      </c>
      <c r="M7" s="193"/>
      <c r="N7" s="332" t="s">
        <v>71</v>
      </c>
      <c r="O7" s="175"/>
      <c r="P7" s="332" t="s">
        <v>72</v>
      </c>
      <c r="Q7" s="175"/>
      <c r="R7" s="332" t="s">
        <v>11</v>
      </c>
      <c r="S7" s="192"/>
      <c r="T7" s="194" t="s">
        <v>89</v>
      </c>
    </row>
    <row r="8" spans="2:20" ht="27.75" customHeight="1">
      <c r="B8" s="171" t="s">
        <v>32</v>
      </c>
      <c r="C8" s="172"/>
      <c r="D8" s="331"/>
      <c r="E8" s="172"/>
      <c r="F8" s="172" t="s">
        <v>33</v>
      </c>
      <c r="G8" s="172"/>
      <c r="H8" s="195" t="s">
        <v>66</v>
      </c>
      <c r="I8" s="172"/>
      <c r="J8" s="195" t="s">
        <v>69</v>
      </c>
      <c r="K8" s="172"/>
      <c r="L8" s="333"/>
      <c r="M8" s="172"/>
      <c r="N8" s="333"/>
      <c r="O8" s="172"/>
      <c r="P8" s="333"/>
      <c r="Q8" s="172"/>
      <c r="R8" s="333"/>
      <c r="S8" s="192"/>
      <c r="T8" s="188"/>
    </row>
    <row r="9" spans="17:20" ht="12.75" thickBot="1">
      <c r="Q9" s="170"/>
      <c r="R9" s="196"/>
      <c r="S9" s="196"/>
      <c r="T9" s="188"/>
    </row>
    <row r="10" spans="2:20" ht="12">
      <c r="B10" s="166" t="s">
        <v>41</v>
      </c>
      <c r="D10" s="174">
        <f>(Fichas!J18-SUM(Fichas!C13:C17)-SUM(Fichas!F13:F17))/1000</f>
        <v>0</v>
      </c>
      <c r="E10" s="170"/>
      <c r="F10" s="174">
        <f>(Fichas!J21+Fichas!J20-Fichas!C20-Fichas!C21-Fichas!F20-Fichas!F21)/1000</f>
        <v>3832.313</v>
      </c>
      <c r="G10" s="170"/>
      <c r="H10" s="174">
        <f>(Fichas!J22-Fichas!C22-Fichas!F22)/1000</f>
        <v>134998.579</v>
      </c>
      <c r="J10" s="174">
        <f>(Fichas!J19+Fichas!J23+Fichas!J24-Fichas!C19-Fichas!C23-Fichas!C24-Fichas!F19-Fichas!F23-Fichas!F24)/1000</f>
        <v>420.54</v>
      </c>
      <c r="L10" s="174">
        <f>(Fichas!J28-Fichas!C26-Fichas!C27-Fichas!F26-Fichas!F27)/1000</f>
        <v>0</v>
      </c>
      <c r="N10" s="174">
        <f>(Fichas!J32-Fichas!C29-Fichas!C30-Fichas!C31-Fichas!F29-Fichas!F30-Fichas!F31)/1000</f>
        <v>76377.368</v>
      </c>
      <c r="P10" s="174">
        <f>(Fichas!J36-Fichas!C33-Fichas!C34-Fichas!C35-Fichas!F33-Fichas!F34-Fichas!F35)/1000</f>
        <v>0</v>
      </c>
      <c r="Q10" s="181"/>
      <c r="R10" s="188">
        <f aca="true" t="shared" si="0" ref="R10:R16">SUM(D10:P10)</f>
        <v>215628.8</v>
      </c>
      <c r="S10" s="188"/>
      <c r="T10" s="247">
        <f>'Cuadro 1'!F10+'Cuadro 1'!H10+'Cuadro 1'!L10+'Cuadro 1'!N10-R10</f>
        <v>0</v>
      </c>
    </row>
    <row r="11" spans="2:20" ht="12">
      <c r="B11" s="166" t="s">
        <v>42</v>
      </c>
      <c r="D11" s="174">
        <f>(Fichas!J65-SUM(Fichas!C60:C64)-SUM(Fichas!F60:F64))/1000</f>
        <v>0</v>
      </c>
      <c r="E11" s="170"/>
      <c r="F11" s="174">
        <f>(Fichas!J67+Fichas!J68-Fichas!C67-Fichas!C68-Fichas!F67-Fichas!F68)/1000</f>
        <v>0</v>
      </c>
      <c r="G11" s="170"/>
      <c r="H11" s="174">
        <f>(Fichas!J69-Fichas!C69-Fichas!F69)/1000</f>
        <v>0</v>
      </c>
      <c r="J11" s="174">
        <f>(Fichas!J66+Fichas!J70+Fichas!J71-Fichas!C66-Fichas!C70-Fichas!C71-Fichas!F66-Fichas!F70-Fichas!F71)/1000</f>
        <v>0</v>
      </c>
      <c r="L11" s="174">
        <f>(Fichas!J75-Fichas!C73-Fichas!C74-Fichas!F73-Fichas!F74)/1000</f>
        <v>0</v>
      </c>
      <c r="N11" s="174">
        <f>(Fichas!J79-Fichas!C76-Fichas!C77-Fichas!C78-Fichas!F76-Fichas!F77-Fichas!F78)/1000</f>
        <v>98.447</v>
      </c>
      <c r="P11" s="174">
        <f>(Fichas!J83-Fichas!C80-Fichas!C81-Fichas!C82-Fichas!F80-Fichas!F81-Fichas!F82)/1000</f>
        <v>210339.064</v>
      </c>
      <c r="Q11" s="181" t="s">
        <v>35</v>
      </c>
      <c r="R11" s="188">
        <f t="shared" si="0"/>
        <v>210437.511</v>
      </c>
      <c r="S11" s="188"/>
      <c r="T11" s="248">
        <f>'Cuadro 1'!F11+'Cuadro 1'!H11+'Cuadro 1'!L11+'Cuadro 1'!N11-'Cuadro 2'!R11</f>
        <v>0</v>
      </c>
    </row>
    <row r="12" spans="2:20" ht="12">
      <c r="B12" s="166" t="s">
        <v>13</v>
      </c>
      <c r="D12" s="174">
        <f>(Fichas!J115-SUM(Fichas!C110:C114)-SUM(Fichas!F110:F114))/1000</f>
        <v>0</v>
      </c>
      <c r="E12" s="170"/>
      <c r="F12" s="174">
        <f>(Fichas!J117+Fichas!J118-Fichas!C117-Fichas!C118-Fichas!F117-Fichas!F118)/1000</f>
        <v>0</v>
      </c>
      <c r="G12" s="170"/>
      <c r="H12" s="174">
        <f>(Fichas!J119-Fichas!C119-Fichas!F119)/1000</f>
        <v>0</v>
      </c>
      <c r="J12" s="174">
        <f>(Fichas!J116+Fichas!J120+Fichas!J121-Fichas!C116-Fichas!C120-Fichas!C121-Fichas!F116-Fichas!F120-Fichas!F121)/1000</f>
        <v>0</v>
      </c>
      <c r="L12" s="174">
        <f>(Fichas!J125-Fichas!C123-Fichas!C124-Fichas!F123-Fichas!F124)/1000</f>
        <v>0</v>
      </c>
      <c r="N12" s="174">
        <f>(Fichas!J129-Fichas!C126-Fichas!C127-Fichas!C128-Fichas!F126-Fichas!F127-Fichas!F128)/1000</f>
        <v>0</v>
      </c>
      <c r="P12" s="174">
        <f>(Fichas!J133-Fichas!C130-Fichas!C131-Fichas!C132-Fichas!F130-Fichas!F131-Fichas!F132)/1000</f>
        <v>249157.669</v>
      </c>
      <c r="Q12" s="181" t="s">
        <v>35</v>
      </c>
      <c r="R12" s="188">
        <f t="shared" si="0"/>
        <v>249157.669</v>
      </c>
      <c r="S12" s="188"/>
      <c r="T12" s="248">
        <f>'Cuadro 1'!F12+'Cuadro 1'!H12+'Cuadro 1'!L12+'Cuadro 1'!N12-'Cuadro 2'!R12</f>
        <v>0</v>
      </c>
    </row>
    <row r="13" spans="2:20" ht="12">
      <c r="B13" s="166" t="s">
        <v>15</v>
      </c>
      <c r="D13" s="174">
        <f>(Fichas!J164-SUM(Fichas!C159:C163)-SUM(Fichas!F159:F163))/1000</f>
        <v>469980.519</v>
      </c>
      <c r="E13" s="170"/>
      <c r="F13" s="174">
        <f>(Fichas!J166+Fichas!J167-Fichas!C166-Fichas!C167-Fichas!F166-Fichas!F167)/1000</f>
        <v>263212.134</v>
      </c>
      <c r="G13" s="170"/>
      <c r="H13" s="174">
        <f>(Fichas!J168-Fichas!C168-Fichas!F168)/1000</f>
        <v>895481.497</v>
      </c>
      <c r="J13" s="174">
        <f>(Fichas!J165+Fichas!J169+Fichas!J170-Fichas!C165-Fichas!C169-Fichas!C170-Fichas!F165-Fichas!F169-Fichas!F170)/1000</f>
        <v>11169.632</v>
      </c>
      <c r="L13" s="174">
        <f>(Fichas!J174-Fichas!C172-Fichas!C173-Fichas!F172-Fichas!F173)/1000</f>
        <v>0</v>
      </c>
      <c r="N13" s="174">
        <f>(Fichas!J178-Fichas!C175-Fichas!C176-Fichas!C177-Fichas!F175-Fichas!F176-Fichas!F177)/1000</f>
        <v>416224.09</v>
      </c>
      <c r="P13" s="174">
        <f>(Fichas!J182-Fichas!C179-Fichas!C180-Fichas!C181-Fichas!F179-Fichas!F180-Fichas!F181)/1000</f>
        <v>774819.802</v>
      </c>
      <c r="Q13" s="181" t="s">
        <v>35</v>
      </c>
      <c r="R13" s="188">
        <f t="shared" si="0"/>
        <v>2830887.674</v>
      </c>
      <c r="S13" s="188"/>
      <c r="T13" s="248">
        <f>'Cuadro 1'!F13+'Cuadro 1'!H13+'Cuadro 1'!L13+'Cuadro 1'!N13-'Cuadro 2'!R13</f>
        <v>0</v>
      </c>
    </row>
    <row r="14" spans="2:20" ht="12">
      <c r="B14" s="166" t="s">
        <v>16</v>
      </c>
      <c r="D14" s="174">
        <f>(Fichas!J213-SUM(Fichas!C208:C212)-SUM(Fichas!F208:F212))/1000</f>
        <v>0</v>
      </c>
      <c r="E14" s="170"/>
      <c r="F14" s="174">
        <f>(Fichas!J215+Fichas!J216-Fichas!C215-Fichas!C216-Fichas!F215-Fichas!F216)/1000</f>
        <v>20312.713</v>
      </c>
      <c r="G14" s="170"/>
      <c r="H14" s="174">
        <f>(Fichas!J217-Fichas!C217-Fichas!F217)/1000</f>
        <v>0</v>
      </c>
      <c r="J14" s="174">
        <f>(Fichas!J214+Fichas!J218+Fichas!J219-Fichas!C214-Fichas!C218-Fichas!C219-Fichas!F214-Fichas!F218-Fichas!F219)/1000</f>
        <v>0</v>
      </c>
      <c r="L14" s="174">
        <f>(Fichas!J223-Fichas!C221-Fichas!C222-Fichas!F221-Fichas!F222)/1000</f>
        <v>0</v>
      </c>
      <c r="N14" s="174">
        <f>(Fichas!J227-Fichas!C224-Fichas!C225-Fichas!C226-Fichas!F224-Fichas!F225-Fichas!F226)/1000</f>
        <v>12982.396</v>
      </c>
      <c r="P14" s="174">
        <f>(Fichas!J231-Fichas!C228-Fichas!C229-Fichas!C230-Fichas!F228-Fichas!F229-Fichas!F230)/1000</f>
        <v>57966.315</v>
      </c>
      <c r="Q14" s="181" t="s">
        <v>35</v>
      </c>
      <c r="R14" s="188">
        <f t="shared" si="0"/>
        <v>91261.424</v>
      </c>
      <c r="S14" s="188"/>
      <c r="T14" s="248">
        <f>'Cuadro 1'!F14+'Cuadro 1'!H14+'Cuadro 1'!L14+'Cuadro 1'!N14-'Cuadro 2'!R14</f>
        <v>0</v>
      </c>
    </row>
    <row r="15" spans="2:20" ht="12">
      <c r="B15" s="166" t="s">
        <v>162</v>
      </c>
      <c r="D15" s="174">
        <f>(Fichas!J263-SUM(Fichas!C258:C262)-SUM(Fichas!F258:F262))/1000</f>
        <v>0</v>
      </c>
      <c r="E15" s="170"/>
      <c r="F15" s="174">
        <f>(Fichas!J265+Fichas!J266-Fichas!C265-Fichas!C266-Fichas!F265-Fichas!F266)/1000</f>
        <v>0</v>
      </c>
      <c r="G15" s="170"/>
      <c r="H15" s="174">
        <f>(Fichas!J267-Fichas!C267-Fichas!F267)/1000</f>
        <v>0</v>
      </c>
      <c r="J15" s="174">
        <f>(Fichas!J264+Fichas!J268+Fichas!J269-Fichas!C264-Fichas!C268-Fichas!C269-Fichas!F264-Fichas!F268-Fichas!F269)/1000</f>
        <v>0</v>
      </c>
      <c r="L15" s="174">
        <f>(Fichas!J273-Fichas!C271-Fichas!C272-Fichas!F271-Fichas!F272)/1000</f>
        <v>0</v>
      </c>
      <c r="N15" s="174">
        <f>(Fichas!J277-Fichas!C274-Fichas!C275-Fichas!C276-Fichas!F274-Fichas!F275-Fichas!F276)/1000</f>
        <v>0</v>
      </c>
      <c r="P15" s="174">
        <f>(Fichas!J281-Fichas!C278-Fichas!C279-Fichas!C280-Fichas!F278-Fichas!F279-Fichas!F280)/1000</f>
        <v>0</v>
      </c>
      <c r="Q15" s="170"/>
      <c r="R15" s="188">
        <f t="shared" si="0"/>
        <v>0</v>
      </c>
      <c r="S15" s="188"/>
      <c r="T15" s="248">
        <f>'Cuadro 1'!F15+'Cuadro 1'!H15+'Cuadro 1'!L15+'Cuadro 1'!N15-'Cuadro 2'!R15</f>
        <v>0</v>
      </c>
    </row>
    <row r="16" spans="2:20" ht="12.75" thickBot="1">
      <c r="B16" s="166" t="s">
        <v>152</v>
      </c>
      <c r="D16" s="174">
        <f>(Fichas!J313-SUM(Fichas!C308:C312)-SUM(Fichas!F308:F312))/1000</f>
        <v>70.704</v>
      </c>
      <c r="E16" s="170"/>
      <c r="F16" s="174">
        <f>(Fichas!J315+Fichas!J316-Fichas!C315-Fichas!C316-Fichas!F315-Fichas!F316)/1000</f>
        <v>0</v>
      </c>
      <c r="G16" s="170"/>
      <c r="H16" s="174">
        <f>(Fichas!J317-Fichas!C317-Fichas!F317)/1000</f>
        <v>0</v>
      </c>
      <c r="J16" s="174">
        <f>(Fichas!J314+Fichas!J318+Fichas!J319-Fichas!C314-Fichas!C318-Fichas!C319-Fichas!F314-Fichas!F318-Fichas!F319)/1000</f>
        <v>0</v>
      </c>
      <c r="L16" s="174">
        <f>(Fichas!J323-Fichas!C321-Fichas!C322-Fichas!F321-Fichas!F322)/1000</f>
        <v>0</v>
      </c>
      <c r="N16" s="174">
        <f>(Fichas!J327-Fichas!C324-Fichas!C325-Fichas!C326-Fichas!F324-Fichas!F325-Fichas!F326)/1000</f>
        <v>173.586</v>
      </c>
      <c r="P16" s="174">
        <f>(Fichas!J331-Fichas!C328-Fichas!C329-Fichas!C330-Fichas!F328-Fichas!F329-Fichas!F330)/1000</f>
        <v>0</v>
      </c>
      <c r="Q16" s="170"/>
      <c r="R16" s="188">
        <f t="shared" si="0"/>
        <v>244.29000000000002</v>
      </c>
      <c r="S16" s="188"/>
      <c r="T16" s="249">
        <f>'Cuadro 1'!F16+'Cuadro 1'!H16+'Cuadro 1'!L16+'Cuadro 1'!N16-'Cuadro 2'!R16</f>
        <v>0</v>
      </c>
    </row>
    <row r="17" spans="2:20" ht="12">
      <c r="B17" s="175"/>
      <c r="C17" s="175"/>
      <c r="D17" s="176"/>
      <c r="E17" s="177"/>
      <c r="F17" s="176"/>
      <c r="G17" s="177"/>
      <c r="H17" s="176"/>
      <c r="I17" s="175"/>
      <c r="J17" s="176"/>
      <c r="K17" s="175"/>
      <c r="L17" s="176"/>
      <c r="M17" s="175"/>
      <c r="N17" s="176"/>
      <c r="O17" s="175"/>
      <c r="P17" s="176"/>
      <c r="Q17" s="177"/>
      <c r="R17" s="190"/>
      <c r="S17" s="188"/>
      <c r="T17" s="198"/>
    </row>
    <row r="18" spans="2:20" ht="12">
      <c r="B18" s="167" t="s">
        <v>3</v>
      </c>
      <c r="C18" s="167"/>
      <c r="D18" s="199">
        <f>SUM(D10:D16)</f>
        <v>470051.223</v>
      </c>
      <c r="E18" s="167"/>
      <c r="F18" s="199">
        <f>SUM(F10:F16)</f>
        <v>287357.16000000003</v>
      </c>
      <c r="G18" s="167"/>
      <c r="H18" s="199">
        <f>SUM(H10:H16)</f>
        <v>1030480.076</v>
      </c>
      <c r="I18" s="167"/>
      <c r="J18" s="199">
        <f>SUM(J10:J16)</f>
        <v>11590.172</v>
      </c>
      <c r="K18" s="167"/>
      <c r="L18" s="199">
        <f>SUM(L10:L16)</f>
        <v>0</v>
      </c>
      <c r="M18" s="200"/>
      <c r="N18" s="199">
        <f>SUM(N10:N16)</f>
        <v>505855.88700000005</v>
      </c>
      <c r="O18" s="200"/>
      <c r="P18" s="199">
        <f>SUM(P10:P16)</f>
        <v>1292282.85</v>
      </c>
      <c r="Q18" s="207" t="s">
        <v>36</v>
      </c>
      <c r="R18" s="199">
        <f>SUM(R10:R16)</f>
        <v>3597617.3680000002</v>
      </c>
      <c r="S18" s="201"/>
      <c r="T18" s="198"/>
    </row>
    <row r="19" spans="2:20" ht="12.75" thickBot="1">
      <c r="B19" s="171" t="s">
        <v>24</v>
      </c>
      <c r="C19" s="171"/>
      <c r="D19" s="217">
        <v>209251</v>
      </c>
      <c r="E19" s="171"/>
      <c r="F19" s="217">
        <v>408808</v>
      </c>
      <c r="G19" s="171"/>
      <c r="H19" s="217">
        <v>972771</v>
      </c>
      <c r="I19" s="171"/>
      <c r="J19" s="217">
        <v>5364</v>
      </c>
      <c r="K19" s="171"/>
      <c r="L19" s="171">
        <v>0</v>
      </c>
      <c r="M19" s="202"/>
      <c r="N19" s="217">
        <v>639820</v>
      </c>
      <c r="O19" s="202"/>
      <c r="P19" s="217">
        <v>958450</v>
      </c>
      <c r="Q19" s="184" t="s">
        <v>35</v>
      </c>
      <c r="R19" s="217">
        <f>SUM(D19:P19)</f>
        <v>3194464</v>
      </c>
      <c r="S19" s="175"/>
      <c r="T19" s="198"/>
    </row>
    <row r="20" spans="13:20" ht="12.75" thickBot="1">
      <c r="M20" s="186"/>
      <c r="Q20" s="197"/>
      <c r="R20" s="188"/>
      <c r="S20" s="188"/>
      <c r="T20" s="204">
        <f>SUM(D18:P18)-R18</f>
        <v>0</v>
      </c>
    </row>
    <row r="21" spans="2:20" ht="12">
      <c r="B21" s="189"/>
      <c r="C21" s="189"/>
      <c r="D21" s="188"/>
      <c r="E21" s="189"/>
      <c r="F21" s="188"/>
      <c r="G21" s="189"/>
      <c r="H21" s="188"/>
      <c r="I21" s="189"/>
      <c r="J21" s="188"/>
      <c r="K21" s="189"/>
      <c r="L21" s="188"/>
      <c r="M21" s="189"/>
      <c r="N21" s="188"/>
      <c r="O21" s="188"/>
      <c r="P21" s="189"/>
      <c r="Q21" s="188"/>
      <c r="R21" s="189"/>
      <c r="S21" s="189"/>
      <c r="T21" s="188"/>
    </row>
    <row r="22" spans="2:16" ht="12">
      <c r="B22" s="205" t="s">
        <v>37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</row>
    <row r="23" spans="2:20" ht="12">
      <c r="B23" s="205" t="s">
        <v>38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75"/>
      <c r="Q23" s="188"/>
      <c r="R23" s="188"/>
      <c r="S23" s="188"/>
      <c r="T23" s="188"/>
    </row>
    <row r="24" spans="2:20" ht="12">
      <c r="B24" s="205" t="s">
        <v>39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2:20" ht="12">
      <c r="B25" s="205" t="s">
        <v>163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</row>
    <row r="26" spans="2:20" ht="12">
      <c r="B26" s="205" t="s">
        <v>166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</row>
    <row r="27" spans="2:20" ht="12">
      <c r="B27" s="205" t="s">
        <v>147</v>
      </c>
      <c r="C27" s="206">
        <f>'M-E'!G16</f>
        <v>1196282.85</v>
      </c>
      <c r="D27" s="205" t="s">
        <v>160</v>
      </c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</row>
    <row r="28" spans="2:20" ht="12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</row>
    <row r="29" spans="2:20" ht="12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</row>
    <row r="32" spans="4:14" ht="12">
      <c r="D32" s="334" t="s">
        <v>156</v>
      </c>
      <c r="E32" s="334"/>
      <c r="F32" s="334"/>
      <c r="G32" s="334"/>
      <c r="H32" s="334"/>
      <c r="I32" s="334"/>
      <c r="J32" s="334"/>
      <c r="K32" s="334"/>
      <c r="L32" s="334"/>
      <c r="M32" s="334"/>
      <c r="N32" s="334"/>
    </row>
  </sheetData>
  <mergeCells count="9">
    <mergeCell ref="D32:N32"/>
    <mergeCell ref="N7:N8"/>
    <mergeCell ref="P7:P8"/>
    <mergeCell ref="R7:R8"/>
    <mergeCell ref="D6:H6"/>
    <mergeCell ref="J6:N6"/>
    <mergeCell ref="F7:J7"/>
    <mergeCell ref="D7:D8"/>
    <mergeCell ref="L7:L8"/>
  </mergeCells>
  <printOptions/>
  <pageMargins left="0.75" right="0.75" top="1" bottom="1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B3:T26"/>
  <sheetViews>
    <sheetView zoomScale="75" zoomScaleNormal="75" workbookViewId="0" topLeftCell="A1">
      <selection activeCell="R19" sqref="R19"/>
    </sheetView>
  </sheetViews>
  <sheetFormatPr defaultColWidth="11.421875" defaultRowHeight="12.75"/>
  <cols>
    <col min="1" max="1" width="2.7109375" style="166" customWidth="1"/>
    <col min="2" max="3" width="11.421875" style="166" customWidth="1"/>
    <col min="4" max="4" width="10.28125" style="166" customWidth="1"/>
    <col min="5" max="5" width="2.421875" style="166" customWidth="1"/>
    <col min="6" max="6" width="9.57421875" style="166" customWidth="1"/>
    <col min="7" max="7" width="2.421875" style="166" customWidth="1"/>
    <col min="8" max="8" width="10.8515625" style="166" customWidth="1"/>
    <col min="9" max="9" width="2.421875" style="166" customWidth="1"/>
    <col min="10" max="10" width="7.421875" style="166" customWidth="1"/>
    <col min="11" max="11" width="2.421875" style="166" customWidth="1"/>
    <col min="12" max="12" width="9.00390625" style="166" customWidth="1"/>
    <col min="13" max="13" width="2.421875" style="166" customWidth="1"/>
    <col min="14" max="14" width="9.140625" style="166" customWidth="1"/>
    <col min="15" max="15" width="2.421875" style="166" customWidth="1"/>
    <col min="16" max="16" width="8.421875" style="166" customWidth="1"/>
    <col min="17" max="17" width="3.140625" style="166" customWidth="1"/>
    <col min="18" max="18" width="9.7109375" style="166" customWidth="1"/>
    <col min="19" max="19" width="4.00390625" style="166" customWidth="1"/>
    <col min="20" max="20" width="15.28125" style="166" customWidth="1"/>
    <col min="21" max="16384" width="11.421875" style="166" customWidth="1"/>
  </cols>
  <sheetData>
    <row r="3" spans="2:19" ht="12">
      <c r="B3" s="166" t="s">
        <v>81</v>
      </c>
      <c r="R3" s="188"/>
      <c r="S3" s="188"/>
    </row>
    <row r="4" spans="2:19" ht="12">
      <c r="B4" s="166" t="str">
        <f>Fichas!B3</f>
        <v>(Junio   de 2004, millones de pesos)</v>
      </c>
      <c r="R4" s="189"/>
      <c r="S4" s="189"/>
    </row>
    <row r="5" spans="2:19" ht="12.75" thickBot="1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91"/>
      <c r="S5" s="188"/>
    </row>
    <row r="6" spans="2:20" ht="21" customHeight="1" thickBot="1">
      <c r="B6" s="175"/>
      <c r="C6" s="175"/>
      <c r="D6" s="330" t="s">
        <v>67</v>
      </c>
      <c r="E6" s="177"/>
      <c r="F6" s="329" t="s">
        <v>68</v>
      </c>
      <c r="G6" s="329"/>
      <c r="H6" s="329"/>
      <c r="I6" s="329"/>
      <c r="J6" s="329"/>
      <c r="K6" s="177"/>
      <c r="L6" s="332" t="s">
        <v>70</v>
      </c>
      <c r="M6" s="193"/>
      <c r="N6" s="332" t="s">
        <v>71</v>
      </c>
      <c r="O6" s="175"/>
      <c r="P6" s="332" t="s">
        <v>72</v>
      </c>
      <c r="Q6" s="175"/>
      <c r="R6" s="332" t="s">
        <v>11</v>
      </c>
      <c r="S6" s="192"/>
      <c r="T6" s="168" t="s">
        <v>90</v>
      </c>
    </row>
    <row r="7" spans="2:19" ht="33.75" customHeight="1">
      <c r="B7" s="171" t="s">
        <v>32</v>
      </c>
      <c r="C7" s="172"/>
      <c r="D7" s="331"/>
      <c r="E7" s="172"/>
      <c r="F7" s="172" t="s">
        <v>33</v>
      </c>
      <c r="G7" s="172"/>
      <c r="H7" s="195" t="s">
        <v>66</v>
      </c>
      <c r="I7" s="172"/>
      <c r="J7" s="195" t="s">
        <v>69</v>
      </c>
      <c r="K7" s="172"/>
      <c r="L7" s="333"/>
      <c r="M7" s="172"/>
      <c r="N7" s="333"/>
      <c r="O7" s="172"/>
      <c r="P7" s="333"/>
      <c r="Q7" s="172"/>
      <c r="R7" s="333"/>
      <c r="S7" s="192"/>
    </row>
    <row r="8" spans="18:19" ht="12.75" thickBot="1">
      <c r="R8" s="196"/>
      <c r="S8" s="196"/>
    </row>
    <row r="9" spans="2:20" ht="12">
      <c r="B9" s="166" t="s">
        <v>41</v>
      </c>
      <c r="D9" s="174">
        <f>(SUM(Fichas!C13:C17)+SUM(Fichas!F13:F17))/1000</f>
        <v>420.54</v>
      </c>
      <c r="E9" s="170"/>
      <c r="F9" s="174">
        <f>(SUM(Fichas!C20:C21)+SUM(Fichas!F20:F21))/1000</f>
        <v>0</v>
      </c>
      <c r="G9" s="170"/>
      <c r="H9" s="174">
        <f>(Fichas!C22+Fichas!F22)/1000</f>
        <v>0</v>
      </c>
      <c r="J9" s="174">
        <f>(Fichas!C19+Fichas!C24+Fichas!C24+Fichas!F19+Fichas!F23+Fichas!F24)/1000</f>
        <v>0</v>
      </c>
      <c r="L9" s="174">
        <f>(SUM(Fichas!C26:C27)+SUM(Fichas!F26:F27))/1000</f>
        <v>0</v>
      </c>
      <c r="N9" s="174">
        <f>(SUM(Fichas!C29:C31)+SUM(Fichas!F29:F31))/1000</f>
        <v>0</v>
      </c>
      <c r="P9" s="174">
        <f>(SUM(Fichas!C33:C35)+SUM(Fichas!F33:F35))/1000</f>
        <v>0</v>
      </c>
      <c r="Q9" s="197"/>
      <c r="R9" s="188">
        <f aca="true" t="shared" si="0" ref="R9:R15">SUM(D9:P9)</f>
        <v>420.54</v>
      </c>
      <c r="S9" s="188"/>
      <c r="T9" s="268">
        <f>R9+'Cuadro 2'!R10-'Cuadro 1'!P10</f>
        <v>0</v>
      </c>
    </row>
    <row r="10" spans="2:20" ht="12">
      <c r="B10" s="166" t="s">
        <v>42</v>
      </c>
      <c r="D10" s="174">
        <f>SUM(Fichas!C60:C64)/1000+SUM(Fichas!F60:F64)/1000</f>
        <v>0</v>
      </c>
      <c r="E10" s="170"/>
      <c r="F10" s="174">
        <f>(SUM(Fichas!C67:C68)+SUM(Fichas!F67:F68))/1000</f>
        <v>0</v>
      </c>
      <c r="G10" s="170"/>
      <c r="H10" s="174">
        <f>(Fichas!C69+Fichas!F69)/1000</f>
        <v>0</v>
      </c>
      <c r="J10" s="174">
        <f>(Fichas!C66+Fichas!C70+Fichas!C71+Fichas!F66+Fichas!F70+Fichas!F71)/1000</f>
        <v>0</v>
      </c>
      <c r="L10" s="174">
        <f>(SUM(Fichas!C73:C74)+SUM(Fichas!F73:F74))/1000</f>
        <v>0</v>
      </c>
      <c r="N10" s="174">
        <f>(SUM(Fichas!C76:C78)+SUM(Fichas!F76:F78))/1000</f>
        <v>0</v>
      </c>
      <c r="P10" s="174">
        <f>(SUM(Fichas!C80:C82)+SUM(Fichas!F80:F82))/1000</f>
        <v>0</v>
      </c>
      <c r="Q10" s="197"/>
      <c r="R10" s="188">
        <f t="shared" si="0"/>
        <v>0</v>
      </c>
      <c r="S10" s="188"/>
      <c r="T10" s="269">
        <f>R10+'Cuadro 2'!R11-'Cuadro 1'!P11</f>
        <v>0</v>
      </c>
    </row>
    <row r="11" spans="2:20" ht="12">
      <c r="B11" s="166" t="s">
        <v>13</v>
      </c>
      <c r="D11" s="174">
        <f>SUM(Fichas!C110:C114)/1000+SUM(Fichas!F110:F114)/1000</f>
        <v>0</v>
      </c>
      <c r="E11" s="170"/>
      <c r="F11" s="174">
        <f>(SUM(Fichas!C117:C118)+SUM(Fichas!F117:F118))/1000</f>
        <v>0</v>
      </c>
      <c r="G11" s="170"/>
      <c r="H11" s="174">
        <f>(Fichas!C119+Fichas!F119)/1000</f>
        <v>0</v>
      </c>
      <c r="J11" s="174">
        <f>(Fichas!C116+Fichas!C120+Fichas!C121+Fichas!F116+Fichas!F120+Fichas!F121)/1000</f>
        <v>0</v>
      </c>
      <c r="L11" s="174">
        <f>(SUM(Fichas!C123:C124)+SUM(Fichas!F123:F124))/1000</f>
        <v>0</v>
      </c>
      <c r="N11" s="174">
        <f>(SUM(Fichas!C126:C128)+SUM(Fichas!F126:F128))/1000</f>
        <v>0</v>
      </c>
      <c r="P11" s="174">
        <f>(SUM(Fichas!C130:C132)+SUM(Fichas!F130:F132))/1000</f>
        <v>0</v>
      </c>
      <c r="Q11" s="197"/>
      <c r="R11" s="188">
        <f t="shared" si="0"/>
        <v>0</v>
      </c>
      <c r="S11" s="188"/>
      <c r="T11" s="269">
        <f>R11+'Cuadro 2'!R12-'Cuadro 1'!P12</f>
        <v>0</v>
      </c>
    </row>
    <row r="12" spans="2:20" ht="12">
      <c r="B12" s="166" t="s">
        <v>15</v>
      </c>
      <c r="D12" s="174">
        <f>SUM(Fichas!C159:C163)/1000+SUM(Fichas!F159:F163)/1000</f>
        <v>0</v>
      </c>
      <c r="E12" s="170"/>
      <c r="F12" s="174">
        <f>(SUM(Fichas!C166:C167)+SUM(Fichas!F166:F167))/1000</f>
        <v>0</v>
      </c>
      <c r="G12" s="170"/>
      <c r="H12" s="174">
        <f>(Fichas!C168+Fichas!F168)/1000</f>
        <v>0</v>
      </c>
      <c r="J12" s="174">
        <f>(Fichas!C165+Fichas!C169+Fichas!C170+Fichas!F165+Fichas!F169+Fichas!F170)/1000</f>
        <v>0</v>
      </c>
      <c r="L12" s="174">
        <f>(SUM(Fichas!C172:C173)+SUM(Fichas!F172:F173))/1000</f>
        <v>0</v>
      </c>
      <c r="N12" s="174">
        <f>(SUM(Fichas!C175:C177)+SUM(Fichas!F175:F177))/1000</f>
        <v>0</v>
      </c>
      <c r="P12" s="174">
        <f>(SUM(Fichas!C179:C181)+SUM(Fichas!F179:F181))/1000</f>
        <v>0</v>
      </c>
      <c r="Q12" s="197"/>
      <c r="R12" s="188">
        <f t="shared" si="0"/>
        <v>0</v>
      </c>
      <c r="S12" s="188"/>
      <c r="T12" s="269">
        <f>R12+'Cuadro 2'!R13-'Cuadro 1'!P13</f>
        <v>0</v>
      </c>
    </row>
    <row r="13" spans="2:20" ht="12">
      <c r="B13" s="166" t="s">
        <v>16</v>
      </c>
      <c r="D13" s="174">
        <f>SUM(Fichas!C208:C212)/1000+SUM(Fichas!F208:F212)/1000</f>
        <v>0</v>
      </c>
      <c r="E13" s="170"/>
      <c r="F13" s="174">
        <f>(SUM(Fichas!C215:C216)+SUM(Fichas!F215:F216))/1000</f>
        <v>0</v>
      </c>
      <c r="G13" s="170"/>
      <c r="H13" s="174">
        <f>(Fichas!C217+Fichas!F217)/1000</f>
        <v>0</v>
      </c>
      <c r="J13" s="174">
        <f>(Fichas!C214+Fichas!C218+Fichas!C219+Fichas!F214+Fichas!F218+Fichas!F219)/1000</f>
        <v>0</v>
      </c>
      <c r="L13" s="174">
        <f>(SUM(Fichas!C221:C222)+SUM(Fichas!F221:F222))/1000</f>
        <v>0</v>
      </c>
      <c r="N13" s="174">
        <f>(SUM(Fichas!C224:C226)+SUM(Fichas!F224:F226))/1000</f>
        <v>0</v>
      </c>
      <c r="P13" s="174">
        <f>(SUM(Fichas!C228:C230)+SUM(Fichas!F228:F230))/1000</f>
        <v>0</v>
      </c>
      <c r="Q13" s="197"/>
      <c r="R13" s="188">
        <f t="shared" si="0"/>
        <v>0</v>
      </c>
      <c r="S13" s="188"/>
      <c r="T13" s="269">
        <f>R13+'Cuadro 2'!R14-'Cuadro 1'!P14</f>
        <v>0</v>
      </c>
    </row>
    <row r="14" spans="2:20" ht="12">
      <c r="B14" s="166" t="s">
        <v>162</v>
      </c>
      <c r="D14" s="174">
        <f>SUM(Fichas!C258:C262)/1000+SUM(Fichas!F258:F262)/1000</f>
        <v>0</v>
      </c>
      <c r="E14" s="170"/>
      <c r="F14" s="174">
        <f>(SUM(Fichas!C265:C266)+SUM(Fichas!F265:F266))/1000</f>
        <v>0</v>
      </c>
      <c r="G14" s="170"/>
      <c r="H14" s="174">
        <f>(Fichas!C267+Fichas!F267)/1000</f>
        <v>0</v>
      </c>
      <c r="J14" s="174">
        <f>(Fichas!C264+Fichas!C268+Fichas!C269+Fichas!F264+Fichas!F268+Fichas!F269)/1000</f>
        <v>0</v>
      </c>
      <c r="L14" s="174">
        <f>(SUM(Fichas!C271:C272)+SUM(Fichas!F271:F272))/1000</f>
        <v>0</v>
      </c>
      <c r="N14" s="174">
        <f>(SUM(Fichas!C274:C276)+SUM(Fichas!F274:F276))/1000</f>
        <v>0</v>
      </c>
      <c r="P14" s="174">
        <f>(SUM(Fichas!C278:C280)+SUM(Fichas!F278:F280))/1000</f>
        <v>0</v>
      </c>
      <c r="R14" s="188">
        <f t="shared" si="0"/>
        <v>0</v>
      </c>
      <c r="S14" s="188"/>
      <c r="T14" s="269">
        <f>R14+'Cuadro 2'!R15-'Cuadro 1'!P15</f>
        <v>0</v>
      </c>
    </row>
    <row r="15" spans="2:20" ht="12.75" thickBot="1">
      <c r="B15" s="166" t="s">
        <v>153</v>
      </c>
      <c r="D15" s="174">
        <f>SUM(Fichas!C308:C312)/1000+SUM(Fichas!F308:F312)/1000</f>
        <v>276.795</v>
      </c>
      <c r="E15" s="170"/>
      <c r="F15" s="174">
        <f>(SUM(Fichas!C315:C316)+SUM(Fichas!F315:F316))/1000</f>
        <v>0</v>
      </c>
      <c r="G15" s="170"/>
      <c r="H15" s="174">
        <f>(Fichas!C317+Fichas!F317)/1000</f>
        <v>0</v>
      </c>
      <c r="J15" s="174">
        <f>(Fichas!C314+Fichas!C318+Fichas!C319+Fichas!F314+Fichas!F318+Fichas!F319)/1000</f>
        <v>0</v>
      </c>
      <c r="L15" s="174">
        <f>(SUM(Fichas!C321:C322)+SUM(Fichas!F321:F322))/1000</f>
        <v>0</v>
      </c>
      <c r="N15" s="174">
        <f>(SUM(Fichas!C324:C326)+SUM(Fichas!F324:F326))/1000</f>
        <v>0</v>
      </c>
      <c r="P15" s="174">
        <f>(SUM(Fichas!C328:C330)+SUM(Fichas!F328:F330))/1000</f>
        <v>598.239</v>
      </c>
      <c r="R15" s="188">
        <f t="shared" si="0"/>
        <v>875.0340000000001</v>
      </c>
      <c r="S15" s="188"/>
      <c r="T15" s="270">
        <f>R15+'Cuadro 2'!R16-'Cuadro 1'!P16</f>
        <v>0</v>
      </c>
    </row>
    <row r="16" spans="2:19" ht="12">
      <c r="B16" s="171"/>
      <c r="C16" s="171"/>
      <c r="D16" s="178"/>
      <c r="E16" s="179"/>
      <c r="F16" s="178"/>
      <c r="G16" s="179"/>
      <c r="H16" s="178"/>
      <c r="I16" s="171"/>
      <c r="J16" s="178"/>
      <c r="K16" s="171"/>
      <c r="L16" s="178"/>
      <c r="M16" s="171"/>
      <c r="N16" s="178"/>
      <c r="O16" s="171"/>
      <c r="P16" s="178"/>
      <c r="Q16" s="171"/>
      <c r="R16" s="191"/>
      <c r="S16" s="188"/>
    </row>
    <row r="17" spans="2:19" ht="12.75" thickBot="1">
      <c r="B17" s="166" t="s">
        <v>3</v>
      </c>
      <c r="D17" s="201">
        <f>SUM(D9:D15)</f>
        <v>697.335</v>
      </c>
      <c r="E17" s="175"/>
      <c r="F17" s="201">
        <f>SUM(F9:F15)</f>
        <v>0</v>
      </c>
      <c r="G17" s="175"/>
      <c r="H17" s="201">
        <f>SUM(H9:H15)</f>
        <v>0</v>
      </c>
      <c r="I17" s="175"/>
      <c r="J17" s="201">
        <f>SUM(J9:J15)</f>
        <v>0</v>
      </c>
      <c r="K17" s="175"/>
      <c r="L17" s="201">
        <f>SUM(L9:L15)</f>
        <v>0</v>
      </c>
      <c r="M17" s="208"/>
      <c r="N17" s="201">
        <f>SUM(N9:N15)</f>
        <v>0</v>
      </c>
      <c r="O17" s="208"/>
      <c r="P17" s="201">
        <f>SUM(P9:P15)</f>
        <v>598.239</v>
      </c>
      <c r="Q17" s="197"/>
      <c r="R17" s="201">
        <f>SUM(R9:R15)</f>
        <v>1295.574</v>
      </c>
      <c r="S17" s="201"/>
    </row>
    <row r="18" spans="2:20" ht="12.75" thickBot="1">
      <c r="B18" s="171" t="s">
        <v>24</v>
      </c>
      <c r="C18" s="171"/>
      <c r="D18" s="171">
        <v>568</v>
      </c>
      <c r="E18" s="171"/>
      <c r="F18" s="171">
        <v>0</v>
      </c>
      <c r="G18" s="171"/>
      <c r="H18" s="171">
        <v>0</v>
      </c>
      <c r="I18" s="171"/>
      <c r="J18" s="171">
        <v>0</v>
      </c>
      <c r="K18" s="171"/>
      <c r="L18" s="171">
        <v>0</v>
      </c>
      <c r="M18" s="202"/>
      <c r="N18" s="171">
        <v>0</v>
      </c>
      <c r="O18" s="202"/>
      <c r="P18" s="171">
        <v>217</v>
      </c>
      <c r="Q18" s="203"/>
      <c r="R18" s="171">
        <v>786</v>
      </c>
      <c r="S18" s="175"/>
      <c r="T18" s="204">
        <f>SUM(D17:P17)-R17</f>
        <v>0</v>
      </c>
    </row>
    <row r="19" spans="13:19" ht="12">
      <c r="M19" s="186"/>
      <c r="Q19" s="197"/>
      <c r="R19" s="188"/>
      <c r="S19" s="188"/>
    </row>
    <row r="20" spans="2:19" ht="12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</row>
    <row r="21" spans="2:19" ht="12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</row>
    <row r="22" spans="2:19" ht="12.75" thickBot="1">
      <c r="B22" s="189"/>
      <c r="C22" s="189"/>
      <c r="D22" s="188"/>
      <c r="E22" s="189"/>
      <c r="F22" s="188"/>
      <c r="G22" s="189"/>
      <c r="H22" s="188"/>
      <c r="I22" s="189"/>
      <c r="J22" s="188"/>
      <c r="K22" s="189"/>
      <c r="L22" s="188"/>
      <c r="M22" s="189"/>
      <c r="N22" s="188"/>
      <c r="O22" s="188"/>
      <c r="P22" s="189"/>
      <c r="Q22" s="188"/>
      <c r="R22" s="189"/>
      <c r="S22" s="189"/>
    </row>
    <row r="23" spans="2:20" ht="12.75" thickBot="1">
      <c r="B23" s="205" t="s">
        <v>40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T23" s="182">
        <f>R17+'Cuadro 2'!R18</f>
        <v>3598912.9420000003</v>
      </c>
    </row>
    <row r="24" spans="2:19" ht="12">
      <c r="B24" s="205" t="s">
        <v>38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</row>
    <row r="25" spans="2:19" ht="12">
      <c r="B25" s="205" t="s">
        <v>39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</row>
    <row r="26" spans="2:19" ht="12">
      <c r="B26" s="205" t="s">
        <v>164</v>
      </c>
      <c r="C26" s="206"/>
      <c r="D26" s="205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</row>
  </sheetData>
  <mergeCells count="6">
    <mergeCell ref="P6:P7"/>
    <mergeCell ref="R6:R7"/>
    <mergeCell ref="D6:D7"/>
    <mergeCell ref="L6:L7"/>
    <mergeCell ref="N6:N7"/>
    <mergeCell ref="F6:J6"/>
  </mergeCells>
  <printOptions/>
  <pageMargins left="0.75" right="0.75" top="1" bottom="1" header="0" footer="0"/>
  <pageSetup horizontalDpi="600" verticalDpi="600" orientation="landscape" scale="75" r:id="rId1"/>
  <ignoredErrors>
    <ignoredError sqref="F9:F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2:T39"/>
  <sheetViews>
    <sheetView zoomScale="75" zoomScaleNormal="75" workbookViewId="0" topLeftCell="A1">
      <selection activeCell="R24" sqref="R24"/>
    </sheetView>
  </sheetViews>
  <sheetFormatPr defaultColWidth="11.421875" defaultRowHeight="12.75"/>
  <cols>
    <col min="1" max="1" width="2.7109375" style="166" customWidth="1"/>
    <col min="2" max="3" width="11.421875" style="166" customWidth="1"/>
    <col min="4" max="4" width="10.00390625" style="166" customWidth="1"/>
    <col min="5" max="5" width="2.28125" style="166" customWidth="1"/>
    <col min="6" max="6" width="9.57421875" style="166" customWidth="1"/>
    <col min="7" max="7" width="2.00390625" style="166" customWidth="1"/>
    <col min="8" max="8" width="11.00390625" style="166" customWidth="1"/>
    <col min="9" max="9" width="2.140625" style="166" customWidth="1"/>
    <col min="10" max="10" width="8.00390625" style="166" customWidth="1"/>
    <col min="11" max="11" width="2.28125" style="166" customWidth="1"/>
    <col min="12" max="12" width="8.8515625" style="166" customWidth="1"/>
    <col min="13" max="13" width="2.28125" style="166" customWidth="1"/>
    <col min="14" max="14" width="8.421875" style="166" customWidth="1"/>
    <col min="15" max="15" width="2.140625" style="166" customWidth="1"/>
    <col min="16" max="16" width="12.00390625" style="166" bestFit="1" customWidth="1"/>
    <col min="17" max="17" width="4.140625" style="166" customWidth="1"/>
    <col min="18" max="18" width="10.00390625" style="166" customWidth="1"/>
    <col min="19" max="19" width="3.8515625" style="166" customWidth="1"/>
    <col min="20" max="20" width="15.28125" style="166" customWidth="1"/>
    <col min="21" max="16384" width="11.421875" style="166" customWidth="1"/>
  </cols>
  <sheetData>
    <row r="2" spans="1:18" ht="12">
      <c r="A2" s="205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12">
      <c r="A3" s="205"/>
      <c r="B3" s="166" t="s">
        <v>93</v>
      </c>
      <c r="R3" s="188"/>
    </row>
    <row r="4" spans="1:18" ht="12.75" customHeight="1">
      <c r="A4" s="205"/>
      <c r="B4" s="166" t="str">
        <f>Fichas!B3</f>
        <v>(Junio   de 2004, millones de pesos)</v>
      </c>
      <c r="R4" s="189"/>
    </row>
    <row r="5" spans="1:18" ht="12">
      <c r="A5" s="189"/>
      <c r="R5" s="188"/>
    </row>
    <row r="6" spans="1:18" ht="12.75" thickBot="1">
      <c r="A6" s="188"/>
      <c r="B6" s="171"/>
      <c r="C6" s="171"/>
      <c r="D6" s="329"/>
      <c r="E6" s="329"/>
      <c r="F6" s="329"/>
      <c r="G6" s="329"/>
      <c r="H6" s="329"/>
      <c r="I6" s="171"/>
      <c r="J6" s="329"/>
      <c r="K6" s="329"/>
      <c r="L6" s="329"/>
      <c r="M6" s="329"/>
      <c r="N6" s="329"/>
      <c r="O6" s="171"/>
      <c r="P6" s="171"/>
      <c r="Q6" s="171"/>
      <c r="R6" s="191"/>
    </row>
    <row r="7" spans="1:20" ht="27" customHeight="1" thickBot="1">
      <c r="A7" s="205"/>
      <c r="B7" s="175"/>
      <c r="C7" s="175"/>
      <c r="D7" s="330" t="s">
        <v>67</v>
      </c>
      <c r="E7" s="177"/>
      <c r="F7" s="329" t="s">
        <v>68</v>
      </c>
      <c r="G7" s="329"/>
      <c r="H7" s="329"/>
      <c r="I7" s="329"/>
      <c r="J7" s="329"/>
      <c r="K7" s="177"/>
      <c r="L7" s="332" t="s">
        <v>70</v>
      </c>
      <c r="M7" s="193"/>
      <c r="N7" s="332" t="s">
        <v>71</v>
      </c>
      <c r="O7" s="175"/>
      <c r="P7" s="332" t="s">
        <v>72</v>
      </c>
      <c r="Q7" s="175"/>
      <c r="R7" s="332" t="s">
        <v>11</v>
      </c>
      <c r="T7" s="168" t="s">
        <v>91</v>
      </c>
    </row>
    <row r="8" spans="1:18" ht="27.75" customHeight="1">
      <c r="A8" s="189"/>
      <c r="B8" s="171" t="s">
        <v>32</v>
      </c>
      <c r="C8" s="172"/>
      <c r="D8" s="331"/>
      <c r="E8" s="172"/>
      <c r="F8" s="172" t="s">
        <v>33</v>
      </c>
      <c r="G8" s="172"/>
      <c r="H8" s="195" t="s">
        <v>66</v>
      </c>
      <c r="I8" s="172"/>
      <c r="J8" s="195" t="s">
        <v>69</v>
      </c>
      <c r="K8" s="172"/>
      <c r="L8" s="333"/>
      <c r="M8" s="172"/>
      <c r="N8" s="333"/>
      <c r="O8" s="172"/>
      <c r="P8" s="333"/>
      <c r="Q8" s="172"/>
      <c r="R8" s="333"/>
    </row>
    <row r="9" spans="1:18" ht="12">
      <c r="A9" s="205"/>
      <c r="R9" s="196"/>
    </row>
    <row r="11" spans="1:18" ht="12">
      <c r="A11" s="205"/>
      <c r="B11" s="166" t="s">
        <v>15</v>
      </c>
      <c r="D11" s="174">
        <f>'Cuadro 2'!D13+'Cuadro 3'!D12</f>
        <v>469980.519</v>
      </c>
      <c r="E11" s="174"/>
      <c r="F11" s="174">
        <f>'Cuadro 2'!F13+'Cuadro 3'!F12</f>
        <v>263212.134</v>
      </c>
      <c r="G11" s="174"/>
      <c r="H11" s="174">
        <f>'Cuadro 2'!H13+'Cuadro 3'!H12</f>
        <v>895481.497</v>
      </c>
      <c r="I11" s="174"/>
      <c r="J11" s="174">
        <f>'Cuadro 2'!J13+'Cuadro 3'!J12</f>
        <v>11169.632</v>
      </c>
      <c r="K11" s="174"/>
      <c r="L11" s="174">
        <f>'Cuadro 2'!L13+'Cuadro 3'!L12</f>
        <v>0</v>
      </c>
      <c r="M11" s="174"/>
      <c r="N11" s="174">
        <f>'Cuadro 2'!N13+'Cuadro 3'!N12</f>
        <v>416224.09</v>
      </c>
      <c r="O11" s="174"/>
      <c r="P11" s="174">
        <f>'Cuadro 2'!P13+'Cuadro 3'!P12</f>
        <v>774819.802</v>
      </c>
      <c r="Q11" s="181" t="s">
        <v>35</v>
      </c>
      <c r="R11" s="188">
        <f aca="true" t="shared" si="0" ref="R11:R17">SUM(D11:P11)</f>
        <v>2830887.674</v>
      </c>
    </row>
    <row r="12" spans="2:18" ht="12">
      <c r="B12" s="166" t="s">
        <v>13</v>
      </c>
      <c r="D12" s="174">
        <f>'Cuadro 2'!D12+'Cuadro 3'!D11</f>
        <v>0</v>
      </c>
      <c r="E12" s="174"/>
      <c r="F12" s="174">
        <f>'Cuadro 2'!F12+'Cuadro 3'!F11</f>
        <v>0</v>
      </c>
      <c r="G12" s="174"/>
      <c r="H12" s="174">
        <f>'Cuadro 2'!H12+'Cuadro 3'!H11</f>
        <v>0</v>
      </c>
      <c r="I12" s="174"/>
      <c r="J12" s="174">
        <f>'Cuadro 2'!J12+'Cuadro 3'!J11</f>
        <v>0</v>
      </c>
      <c r="K12" s="174"/>
      <c r="L12" s="174">
        <f>'Cuadro 2'!L12+'Cuadro 3'!L11</f>
        <v>0</v>
      </c>
      <c r="M12" s="174"/>
      <c r="N12" s="174">
        <f>'Cuadro 2'!N12+'Cuadro 3'!N11</f>
        <v>0</v>
      </c>
      <c r="O12" s="174"/>
      <c r="P12" s="174">
        <f>'Cuadro 2'!P12+'Cuadro 3'!P11</f>
        <v>249157.669</v>
      </c>
      <c r="Q12" s="181" t="s">
        <v>35</v>
      </c>
      <c r="R12" s="188">
        <f t="shared" si="0"/>
        <v>249157.669</v>
      </c>
    </row>
    <row r="13" spans="1:18" ht="12.75" customHeight="1">
      <c r="A13" s="205"/>
      <c r="B13" s="166" t="s">
        <v>41</v>
      </c>
      <c r="D13" s="174">
        <f>'Cuadro 2'!D10+'Cuadro 3'!D9</f>
        <v>420.54</v>
      </c>
      <c r="E13" s="174"/>
      <c r="F13" s="174">
        <f>'Cuadro 2'!F10+'Cuadro 3'!F9</f>
        <v>3832.313</v>
      </c>
      <c r="G13" s="174"/>
      <c r="H13" s="174">
        <f>'Cuadro 2'!H10+'Cuadro 3'!H9</f>
        <v>134998.579</v>
      </c>
      <c r="I13" s="174"/>
      <c r="J13" s="174">
        <f>'Cuadro 2'!J10+'Cuadro 3'!J9</f>
        <v>420.54</v>
      </c>
      <c r="K13" s="174"/>
      <c r="L13" s="174">
        <f>'Cuadro 2'!L10+'Cuadro 3'!L9</f>
        <v>0</v>
      </c>
      <c r="M13" s="174"/>
      <c r="N13" s="174">
        <f>'Cuadro 2'!N10+'Cuadro 3'!N9</f>
        <v>76377.368</v>
      </c>
      <c r="O13" s="174"/>
      <c r="P13" s="174">
        <f>'Cuadro 2'!P10+'Cuadro 3'!P9</f>
        <v>0</v>
      </c>
      <c r="R13" s="188">
        <f t="shared" si="0"/>
        <v>216049.34000000003</v>
      </c>
    </row>
    <row r="14" spans="1:18" ht="12.75" customHeight="1">
      <c r="A14" s="205"/>
      <c r="B14" s="166" t="s">
        <v>42</v>
      </c>
      <c r="D14" s="174">
        <f>'Cuadro 2'!D11+'Cuadro 3'!D10</f>
        <v>0</v>
      </c>
      <c r="E14" s="174"/>
      <c r="F14" s="174">
        <f>'Cuadro 2'!F11+'Cuadro 3'!F10</f>
        <v>0</v>
      </c>
      <c r="G14" s="174"/>
      <c r="H14" s="174">
        <f>'Cuadro 2'!H11+'Cuadro 3'!H10</f>
        <v>0</v>
      </c>
      <c r="I14" s="174"/>
      <c r="J14" s="174">
        <f>'Cuadro 2'!J11+'Cuadro 3'!J10</f>
        <v>0</v>
      </c>
      <c r="K14" s="174"/>
      <c r="L14" s="174">
        <f>'Cuadro 2'!L11+'Cuadro 3'!L10</f>
        <v>0</v>
      </c>
      <c r="M14" s="174"/>
      <c r="N14" s="174">
        <f>'Cuadro 2'!N11+'Cuadro 3'!N10</f>
        <v>98.447</v>
      </c>
      <c r="O14" s="174"/>
      <c r="P14" s="174">
        <f>'Cuadro 2'!P11+'Cuadro 3'!P10</f>
        <v>210339.064</v>
      </c>
      <c r="Q14" s="181" t="s">
        <v>35</v>
      </c>
      <c r="R14" s="188">
        <f t="shared" si="0"/>
        <v>210437.511</v>
      </c>
    </row>
    <row r="15" spans="2:18" ht="12">
      <c r="B15" s="166" t="s">
        <v>16</v>
      </c>
      <c r="D15" s="174">
        <f>'Cuadro 2'!D14+'Cuadro 3'!D13</f>
        <v>0</v>
      </c>
      <c r="E15" s="174"/>
      <c r="F15" s="174">
        <f>'Cuadro 2'!F14+'Cuadro 3'!F13</f>
        <v>20312.713</v>
      </c>
      <c r="G15" s="174"/>
      <c r="H15" s="174">
        <f>'Cuadro 2'!H14+'Cuadro 3'!H13</f>
        <v>0</v>
      </c>
      <c r="I15" s="174"/>
      <c r="J15" s="174">
        <f>'Cuadro 2'!J14+'Cuadro 3'!J13</f>
        <v>0</v>
      </c>
      <c r="K15" s="174"/>
      <c r="L15" s="174">
        <f>'Cuadro 2'!L14+'Cuadro 3'!L13</f>
        <v>0</v>
      </c>
      <c r="M15" s="174"/>
      <c r="N15" s="174">
        <f>'Cuadro 2'!N14+'Cuadro 3'!N13</f>
        <v>12982.396</v>
      </c>
      <c r="O15" s="174"/>
      <c r="P15" s="174">
        <f>'Cuadro 2'!P14+'Cuadro 3'!P13</f>
        <v>57966.315</v>
      </c>
      <c r="Q15" s="181" t="s">
        <v>35</v>
      </c>
      <c r="R15" s="188">
        <f t="shared" si="0"/>
        <v>91261.424</v>
      </c>
    </row>
    <row r="16" spans="2:18" ht="12">
      <c r="B16" s="166" t="s">
        <v>152</v>
      </c>
      <c r="D16" s="174">
        <f>'Cuadro 2'!D16+'Cuadro 3'!D15</f>
        <v>347.499</v>
      </c>
      <c r="E16" s="174"/>
      <c r="F16" s="174">
        <f>'Cuadro 2'!F16+'Cuadro 3'!F15</f>
        <v>0</v>
      </c>
      <c r="G16" s="174"/>
      <c r="H16" s="174">
        <f>'Cuadro 2'!H16+'Cuadro 3'!H15</f>
        <v>0</v>
      </c>
      <c r="I16" s="174"/>
      <c r="J16" s="174">
        <f>'Cuadro 2'!J16+'Cuadro 3'!J15</f>
        <v>0</v>
      </c>
      <c r="K16" s="174"/>
      <c r="L16" s="174">
        <f>'Cuadro 2'!L16+'Cuadro 3'!L15</f>
        <v>0</v>
      </c>
      <c r="M16" s="174"/>
      <c r="N16" s="174">
        <f>'Cuadro 2'!N16+'Cuadro 3'!N15</f>
        <v>173.586</v>
      </c>
      <c r="O16" s="174"/>
      <c r="P16" s="174">
        <f>'Cuadro 2'!P16+'Cuadro 3'!P15</f>
        <v>598.239</v>
      </c>
      <c r="Q16" s="170"/>
      <c r="R16" s="188">
        <f t="shared" si="0"/>
        <v>1119.324</v>
      </c>
    </row>
    <row r="17" spans="2:18" ht="12">
      <c r="B17" s="166" t="s">
        <v>162</v>
      </c>
      <c r="D17" s="174">
        <f>'Cuadro 2'!D15+'Cuadro 3'!D14</f>
        <v>0</v>
      </c>
      <c r="E17" s="174"/>
      <c r="F17" s="174">
        <f>'Cuadro 2'!F15+'Cuadro 3'!F14</f>
        <v>0</v>
      </c>
      <c r="G17" s="174"/>
      <c r="H17" s="174">
        <f>'Cuadro 2'!H15+'Cuadro 3'!H14</f>
        <v>0</v>
      </c>
      <c r="I17" s="174"/>
      <c r="J17" s="174">
        <f>'Cuadro 2'!J15+'Cuadro 3'!J14</f>
        <v>0</v>
      </c>
      <c r="K17" s="174"/>
      <c r="L17" s="174">
        <f>'Cuadro 2'!L15+'Cuadro 3'!L14</f>
        <v>0</v>
      </c>
      <c r="M17" s="174"/>
      <c r="N17" s="174">
        <f>'Cuadro 2'!N15+'Cuadro 3'!N14</f>
        <v>0</v>
      </c>
      <c r="O17" s="174"/>
      <c r="P17" s="174">
        <f>'Cuadro 2'!P15+'Cuadro 3'!P14</f>
        <v>0</v>
      </c>
      <c r="Q17" s="170"/>
      <c r="R17" s="188">
        <f t="shared" si="0"/>
        <v>0</v>
      </c>
    </row>
    <row r="18" spans="1:18" ht="12.75" thickBot="1">
      <c r="A18" s="205"/>
      <c r="B18" s="171"/>
      <c r="C18" s="171"/>
      <c r="D18" s="178"/>
      <c r="E18" s="179"/>
      <c r="F18" s="178"/>
      <c r="G18" s="179"/>
      <c r="H18" s="178"/>
      <c r="I18" s="171"/>
      <c r="J18" s="178"/>
      <c r="K18" s="171"/>
      <c r="L18" s="178"/>
      <c r="M18" s="171"/>
      <c r="N18" s="178"/>
      <c r="O18" s="171"/>
      <c r="P18" s="178"/>
      <c r="Q18" s="179"/>
      <c r="R18" s="191"/>
    </row>
    <row r="19" spans="1:20" ht="12.75" thickBot="1">
      <c r="A19" s="205"/>
      <c r="B19" s="167" t="s">
        <v>3</v>
      </c>
      <c r="C19" s="167"/>
      <c r="D19" s="199">
        <f>SUM(D11:D17)</f>
        <v>470748.55799999996</v>
      </c>
      <c r="E19" s="167"/>
      <c r="F19" s="199">
        <f>SUM(F11:F17)</f>
        <v>287357.16000000003</v>
      </c>
      <c r="G19" s="167"/>
      <c r="H19" s="199">
        <f>SUM(H11:H17)</f>
        <v>1030480.076</v>
      </c>
      <c r="I19" s="167"/>
      <c r="J19" s="199">
        <f>SUM(J11:J17)</f>
        <v>11590.172</v>
      </c>
      <c r="K19" s="167"/>
      <c r="L19" s="199">
        <f>SUM(L11:L17)</f>
        <v>0</v>
      </c>
      <c r="M19" s="200"/>
      <c r="N19" s="199">
        <f>SUM(N11:N17)</f>
        <v>505855.88700000005</v>
      </c>
      <c r="O19" s="200"/>
      <c r="P19" s="199">
        <f>SUM(P11:P17)</f>
        <v>1292881.0890000002</v>
      </c>
      <c r="Q19" s="207" t="s">
        <v>36</v>
      </c>
      <c r="R19" s="199">
        <f>SUM(R11:R17)</f>
        <v>3598912.9420000003</v>
      </c>
      <c r="T19" s="209">
        <f>SUM(D19:P19)-R19</f>
        <v>0</v>
      </c>
    </row>
    <row r="20" spans="1:18" ht="12">
      <c r="A20" s="205"/>
      <c r="B20" s="171" t="s">
        <v>24</v>
      </c>
      <c r="C20" s="171"/>
      <c r="D20" s="217">
        <v>209819</v>
      </c>
      <c r="E20" s="171"/>
      <c r="F20" s="217">
        <v>408808</v>
      </c>
      <c r="G20" s="171"/>
      <c r="H20" s="217">
        <v>972771</v>
      </c>
      <c r="I20" s="171"/>
      <c r="J20" s="217">
        <v>5364</v>
      </c>
      <c r="K20" s="171"/>
      <c r="L20" s="171">
        <v>0</v>
      </c>
      <c r="M20" s="202"/>
      <c r="N20" s="217">
        <v>639820</v>
      </c>
      <c r="O20" s="202"/>
      <c r="P20" s="217">
        <v>958667</v>
      </c>
      <c r="Q20" s="184" t="s">
        <v>35</v>
      </c>
      <c r="R20" s="217">
        <v>3195249</v>
      </c>
    </row>
    <row r="21" spans="13:18" ht="12">
      <c r="M21" s="186"/>
      <c r="Q21" s="181"/>
      <c r="R21" s="188"/>
    </row>
    <row r="22" spans="2:18" ht="12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</row>
    <row r="23" spans="1:18" ht="12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</row>
    <row r="24" spans="1:18" ht="12">
      <c r="A24" s="188"/>
      <c r="B24" s="189"/>
      <c r="C24" s="189"/>
      <c r="D24" s="188"/>
      <c r="E24" s="189"/>
      <c r="F24" s="188"/>
      <c r="G24" s="189"/>
      <c r="H24" s="188"/>
      <c r="I24" s="189"/>
      <c r="J24" s="188"/>
      <c r="K24" s="189"/>
      <c r="L24" s="188"/>
      <c r="M24" s="189"/>
      <c r="N24" s="188"/>
      <c r="O24" s="188"/>
      <c r="P24" s="189"/>
      <c r="Q24" s="188"/>
      <c r="R24" s="189"/>
    </row>
    <row r="25" spans="1:16" ht="12">
      <c r="A25" s="188"/>
      <c r="B25" s="205" t="s">
        <v>145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</row>
    <row r="26" spans="1:18" ht="12">
      <c r="A26" s="188"/>
      <c r="B26" s="205" t="s">
        <v>38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1:18" ht="12">
      <c r="A27" s="188"/>
      <c r="B27" s="205" t="s">
        <v>39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1:18" ht="12">
      <c r="A28" s="189"/>
      <c r="B28" s="205" t="s">
        <v>165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1:18" ht="12">
      <c r="A29" s="205"/>
      <c r="B29" s="205" t="s">
        <v>166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</row>
    <row r="30" spans="1:18" ht="12">
      <c r="A30" s="205"/>
      <c r="B30" s="205" t="s">
        <v>148</v>
      </c>
      <c r="C30" s="206">
        <f>'M-E'!G16</f>
        <v>1196282.85</v>
      </c>
      <c r="D30" s="205" t="s">
        <v>160</v>
      </c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1:18" ht="12">
      <c r="A31" s="189"/>
      <c r="B31" s="189"/>
      <c r="C31" s="188"/>
      <c r="D31" s="189"/>
      <c r="E31" s="188"/>
      <c r="F31" s="189"/>
      <c r="G31" s="188"/>
      <c r="H31" s="189"/>
      <c r="I31" s="188"/>
      <c r="J31" s="189"/>
      <c r="K31" s="188"/>
      <c r="L31" s="189"/>
      <c r="M31" s="188"/>
      <c r="N31" s="188"/>
      <c r="O31" s="189"/>
      <c r="Q31" s="189"/>
      <c r="R31" s="188"/>
    </row>
    <row r="32" spans="1:16" ht="12">
      <c r="A32" s="205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</row>
    <row r="33" spans="1:18" ht="12">
      <c r="A33" s="205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1:18" ht="15" customHeight="1">
      <c r="A34" s="205"/>
      <c r="B34" s="336" t="s">
        <v>157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</row>
    <row r="35" spans="1:18" ht="12">
      <c r="A35" s="205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</row>
    <row r="36" spans="1:19" ht="57.75" customHeight="1">
      <c r="A36" s="205"/>
      <c r="B36" s="335" t="s">
        <v>159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254"/>
    </row>
    <row r="37" spans="1:18" ht="12">
      <c r="A37" s="205"/>
      <c r="B37" s="188"/>
      <c r="C37" s="188"/>
      <c r="D37" s="205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</row>
    <row r="38" spans="1:18" ht="12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</row>
    <row r="39" spans="1:18" ht="12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</row>
  </sheetData>
  <mergeCells count="10">
    <mergeCell ref="B36:R36"/>
    <mergeCell ref="B34:R34"/>
    <mergeCell ref="N7:N8"/>
    <mergeCell ref="P7:P8"/>
    <mergeCell ref="R7:R8"/>
    <mergeCell ref="D6:H6"/>
    <mergeCell ref="J6:N6"/>
    <mergeCell ref="F7:J7"/>
    <mergeCell ref="D7:D8"/>
    <mergeCell ref="L7:L8"/>
  </mergeCells>
  <printOptions/>
  <pageMargins left="0.75" right="0.75" top="1" bottom="1" header="0" footer="0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B3:T38"/>
  <sheetViews>
    <sheetView zoomScale="75" zoomScaleNormal="75" workbookViewId="0" topLeftCell="A1">
      <selection activeCell="R26" sqref="R26"/>
    </sheetView>
  </sheetViews>
  <sheetFormatPr defaultColWidth="11.421875" defaultRowHeight="12.75"/>
  <cols>
    <col min="1" max="1" width="2.7109375" style="166" customWidth="1"/>
    <col min="2" max="3" width="11.421875" style="166" customWidth="1"/>
    <col min="4" max="4" width="10.57421875" style="166" customWidth="1"/>
    <col min="5" max="5" width="2.421875" style="166" customWidth="1"/>
    <col min="6" max="6" width="9.7109375" style="166" bestFit="1" customWidth="1"/>
    <col min="7" max="7" width="2.421875" style="166" customWidth="1"/>
    <col min="8" max="8" width="11.00390625" style="166" bestFit="1" customWidth="1"/>
    <col min="9" max="9" width="2.421875" style="166" customWidth="1"/>
    <col min="10" max="10" width="7.421875" style="166" customWidth="1"/>
    <col min="11" max="11" width="2.421875" style="166" customWidth="1"/>
    <col min="12" max="12" width="9.28125" style="166" bestFit="1" customWidth="1"/>
    <col min="13" max="13" width="2.421875" style="166" customWidth="1"/>
    <col min="14" max="14" width="10.28125" style="166" customWidth="1"/>
    <col min="15" max="15" width="2.421875" style="166" customWidth="1"/>
    <col min="16" max="16" width="8.28125" style="166" customWidth="1"/>
    <col min="17" max="17" width="4.57421875" style="166" customWidth="1"/>
    <col min="18" max="18" width="11.421875" style="166" customWidth="1"/>
    <col min="19" max="19" width="4.00390625" style="166" customWidth="1"/>
    <col min="20" max="20" width="15.00390625" style="166" customWidth="1"/>
    <col min="21" max="16384" width="11.421875" style="166" customWidth="1"/>
  </cols>
  <sheetData>
    <row r="3" spans="2:18" ht="12">
      <c r="B3" s="166" t="s">
        <v>93</v>
      </c>
      <c r="R3" s="188"/>
    </row>
    <row r="4" spans="2:18" ht="12">
      <c r="B4" s="166" t="str">
        <f>Fichas!C3</f>
        <v>( Junio de 2004, porcentaje)</v>
      </c>
      <c r="R4" s="189"/>
    </row>
    <row r="5" ht="12">
      <c r="R5" s="188"/>
    </row>
    <row r="6" spans="2:18" ht="12.75" thickBot="1">
      <c r="B6" s="171"/>
      <c r="C6" s="171"/>
      <c r="D6" s="329"/>
      <c r="E6" s="329"/>
      <c r="F6" s="329"/>
      <c r="G6" s="329"/>
      <c r="H6" s="329"/>
      <c r="I6" s="171"/>
      <c r="J6" s="329"/>
      <c r="K6" s="329"/>
      <c r="L6" s="329"/>
      <c r="M6" s="329"/>
      <c r="N6" s="329"/>
      <c r="O6" s="171"/>
      <c r="P6" s="171"/>
      <c r="Q6" s="171"/>
      <c r="R6" s="191"/>
    </row>
    <row r="7" spans="2:20" ht="28.5" customHeight="1" thickBot="1">
      <c r="B7" s="175"/>
      <c r="C7" s="175"/>
      <c r="D7" s="341" t="s">
        <v>67</v>
      </c>
      <c r="E7" s="177"/>
      <c r="F7" s="329" t="s">
        <v>68</v>
      </c>
      <c r="G7" s="329"/>
      <c r="H7" s="329"/>
      <c r="I7" s="329"/>
      <c r="J7" s="329"/>
      <c r="K7" s="177"/>
      <c r="L7" s="340" t="s">
        <v>70</v>
      </c>
      <c r="M7" s="193"/>
      <c r="N7" s="340" t="s">
        <v>71</v>
      </c>
      <c r="O7" s="175"/>
      <c r="P7" s="340" t="s">
        <v>72</v>
      </c>
      <c r="Q7" s="175"/>
      <c r="R7" s="340" t="s">
        <v>11</v>
      </c>
      <c r="T7" s="168" t="s">
        <v>92</v>
      </c>
    </row>
    <row r="8" spans="2:18" ht="15.75" customHeight="1">
      <c r="B8" s="175"/>
      <c r="C8" s="175"/>
      <c r="D8" s="342"/>
      <c r="E8" s="175"/>
      <c r="F8" s="175"/>
      <c r="G8" s="175"/>
      <c r="H8" s="175"/>
      <c r="I8" s="175"/>
      <c r="J8" s="175"/>
      <c r="K8" s="175"/>
      <c r="L8" s="340"/>
      <c r="M8" s="175"/>
      <c r="N8" s="340"/>
      <c r="O8" s="175"/>
      <c r="P8" s="340"/>
      <c r="Q8" s="175"/>
      <c r="R8" s="340"/>
    </row>
    <row r="9" spans="2:18" ht="27.75" customHeight="1">
      <c r="B9" s="171" t="s">
        <v>32</v>
      </c>
      <c r="C9" s="172"/>
      <c r="D9" s="343"/>
      <c r="E9" s="172"/>
      <c r="F9" s="172" t="s">
        <v>33</v>
      </c>
      <c r="G9" s="172"/>
      <c r="H9" s="195" t="s">
        <v>66</v>
      </c>
      <c r="I9" s="172"/>
      <c r="J9" s="195" t="s">
        <v>69</v>
      </c>
      <c r="K9" s="172"/>
      <c r="L9" s="333"/>
      <c r="M9" s="172"/>
      <c r="N9" s="333" t="s">
        <v>9</v>
      </c>
      <c r="O9" s="172"/>
      <c r="P9" s="333" t="s">
        <v>11</v>
      </c>
      <c r="Q9" s="172"/>
      <c r="R9" s="333"/>
    </row>
    <row r="10" spans="2:18" ht="12"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210"/>
    </row>
    <row r="12" spans="2:18" ht="12">
      <c r="B12" s="175" t="str">
        <f>'Cuadro 4'!B11</f>
        <v>Santander S.A.</v>
      </c>
      <c r="C12" s="175"/>
      <c r="D12" s="211">
        <f>'Cuadro 4'!D11/'Cuadro 4'!D19*100</f>
        <v>99.83684729630123</v>
      </c>
      <c r="E12" s="211"/>
      <c r="F12" s="211">
        <f>'Cuadro 4'!F11/'Cuadro 4'!F19*100</f>
        <v>91.59755546025023</v>
      </c>
      <c r="G12" s="211"/>
      <c r="H12" s="211">
        <f>'Cuadro 4'!H11/'Cuadro 4'!H19*100</f>
        <v>86.89944792295043</v>
      </c>
      <c r="I12" s="211"/>
      <c r="J12" s="211">
        <f>'Cuadro 4'!J11/'Cuadro 4'!J19*100</f>
        <v>96.3715810257173</v>
      </c>
      <c r="K12" s="211"/>
      <c r="L12" s="211"/>
      <c r="M12" s="211"/>
      <c r="N12" s="211">
        <f>'Cuadro 4'!N11/'Cuadro 4'!N19*100</f>
        <v>82.2811596536782</v>
      </c>
      <c r="O12" s="211"/>
      <c r="P12" s="211">
        <f>'Cuadro 4'!P11/'Cuadro 4'!P19*100</f>
        <v>59.92970340368247</v>
      </c>
      <c r="Q12" s="213" t="s">
        <v>35</v>
      </c>
      <c r="R12" s="214">
        <f>'Cuadro 4'!R11/'Cuadro 4'!R19*100</f>
        <v>78.65952079482116</v>
      </c>
    </row>
    <row r="13" spans="2:18" ht="12">
      <c r="B13" s="175" t="str">
        <f>'Cuadro 4'!B12</f>
        <v>Monex S.A.</v>
      </c>
      <c r="C13" s="175"/>
      <c r="D13" s="211">
        <f>'Cuadro 4'!D12/'Cuadro 4'!D19*100</f>
        <v>0</v>
      </c>
      <c r="E13" s="211"/>
      <c r="F13" s="211">
        <f>'Cuadro 4'!F12/'Cuadro 4'!F19*100</f>
        <v>0</v>
      </c>
      <c r="G13" s="211"/>
      <c r="H13" s="211">
        <f>'Cuadro 4'!H12/'Cuadro 4'!H19*100</f>
        <v>0</v>
      </c>
      <c r="I13" s="211"/>
      <c r="J13" s="211">
        <f>'Cuadro 4'!J12/'Cuadro 4'!J19*100</f>
        <v>0</v>
      </c>
      <c r="K13" s="211"/>
      <c r="L13" s="211"/>
      <c r="M13" s="211"/>
      <c r="N13" s="211">
        <f>'Cuadro 4'!N12/'Cuadro 4'!N19*100</f>
        <v>0</v>
      </c>
      <c r="O13" s="211"/>
      <c r="P13" s="211">
        <f>'Cuadro 4'!P12/'Cuadro 4'!P19*100</f>
        <v>19.271506956043037</v>
      </c>
      <c r="Q13" s="213" t="s">
        <v>35</v>
      </c>
      <c r="R13" s="214">
        <f>'Cuadro 4'!R12/'Cuadro 4'!R19*100</f>
        <v>6.923136875368184</v>
      </c>
    </row>
    <row r="14" spans="2:18" ht="12">
      <c r="B14" s="175" t="str">
        <f>'Cuadro 4'!B13</f>
        <v>CHG S.A.</v>
      </c>
      <c r="C14" s="175"/>
      <c r="D14" s="211">
        <f>'Cuadro 4'!D13/'Cuadro 4'!D19*100</f>
        <v>0.08933431507186901</v>
      </c>
      <c r="E14" s="211"/>
      <c r="F14" s="211">
        <f>'Cuadro 4'!F13/'Cuadro 4'!F19*100</f>
        <v>1.3336410340358318</v>
      </c>
      <c r="G14" s="211"/>
      <c r="H14" s="211">
        <f>'Cuadro 4'!H13/'Cuadro 4'!H19*100</f>
        <v>13.10055207704957</v>
      </c>
      <c r="I14" s="211"/>
      <c r="J14" s="211">
        <f>'Cuadro 4'!J13/'Cuadro 4'!J19*100</f>
        <v>3.628418974282694</v>
      </c>
      <c r="K14" s="211"/>
      <c r="L14" s="211"/>
      <c r="M14" s="211"/>
      <c r="N14" s="211">
        <f>'Cuadro 4'!N13/'Cuadro 4'!N19*100</f>
        <v>15.098641720462966</v>
      </c>
      <c r="O14" s="211"/>
      <c r="P14" s="211">
        <f>'Cuadro 4'!P13/'Cuadro 4'!P19*100</f>
        <v>0</v>
      </c>
      <c r="R14" s="214">
        <f>'Cuadro 4'!R13/'Cuadro 4'!R19*100</f>
        <v>6.003183280113921</v>
      </c>
    </row>
    <row r="15" spans="2:18" ht="12">
      <c r="B15" s="175" t="str">
        <f>'Cuadro 4'!B14</f>
        <v>Citibank S.A.</v>
      </c>
      <c r="C15" s="175"/>
      <c r="D15" s="211">
        <f>'Cuadro 4'!D14/'Cuadro 4'!D19*100</f>
        <v>0</v>
      </c>
      <c r="E15" s="211"/>
      <c r="F15" s="211">
        <f>'Cuadro 4'!F14/'Cuadro 4'!F19*100</f>
        <v>0</v>
      </c>
      <c r="G15" s="211"/>
      <c r="H15" s="211">
        <f>'Cuadro 4'!H14/'Cuadro 4'!H19*100</f>
        <v>0</v>
      </c>
      <c r="I15" s="211"/>
      <c r="J15" s="211">
        <f>'Cuadro 4'!J14/'Cuadro 4'!J19*100</f>
        <v>0</v>
      </c>
      <c r="K15" s="211"/>
      <c r="L15" s="212"/>
      <c r="M15" s="211"/>
      <c r="N15" s="211">
        <f>'Cuadro 4'!N14/'Cuadro 4'!N19*100</f>
        <v>0.019461471642416607</v>
      </c>
      <c r="O15" s="211"/>
      <c r="P15" s="211">
        <f>'Cuadro 4'!P14/'Cuadro 4'!P19*100</f>
        <v>16.269018534619466</v>
      </c>
      <c r="Q15" s="213" t="s">
        <v>35</v>
      </c>
      <c r="R15" s="214">
        <f>'Cuadro 4'!R14/'Cuadro 4'!R19*100</f>
        <v>5.847252056146013</v>
      </c>
    </row>
    <row r="16" spans="2:18" ht="12">
      <c r="B16" s="175" t="str">
        <f>'Cuadro 4'!B15</f>
        <v>Sudameris S.A.</v>
      </c>
      <c r="C16" s="175"/>
      <c r="D16" s="211">
        <f>'Cuadro 4'!D15/'Cuadro 4'!D19*100</f>
        <v>0</v>
      </c>
      <c r="E16" s="211"/>
      <c r="F16" s="211">
        <f>'Cuadro 4'!F15/'Cuadro 4'!F19*100</f>
        <v>7.068803505713933</v>
      </c>
      <c r="G16" s="211"/>
      <c r="H16" s="211">
        <f>'Cuadro 4'!H15/'Cuadro 4'!H19*100</f>
        <v>0</v>
      </c>
      <c r="I16" s="211"/>
      <c r="J16" s="211">
        <f>'Cuadro 4'!J15/'Cuadro 4'!J19*100</f>
        <v>0</v>
      </c>
      <c r="K16" s="211"/>
      <c r="L16" s="211"/>
      <c r="M16" s="211"/>
      <c r="N16" s="211">
        <f>'Cuadro 4'!N15/'Cuadro 4'!N19*100</f>
        <v>2.566421847335346</v>
      </c>
      <c r="O16" s="211"/>
      <c r="P16" s="211">
        <f>'Cuadro 4'!P15/'Cuadro 4'!P19*100</f>
        <v>4.48349933286092</v>
      </c>
      <c r="Q16" s="213" t="s">
        <v>35</v>
      </c>
      <c r="R16" s="214">
        <f>'Cuadro 4'!R15/'Cuadro 4'!R19*100</f>
        <v>2.53580526872328</v>
      </c>
    </row>
    <row r="17" spans="2:18" ht="12">
      <c r="B17" s="175" t="str">
        <f>'Cuadro 4'!B16</f>
        <v>Zurich S.A.</v>
      </c>
      <c r="C17" s="175"/>
      <c r="D17" s="211">
        <f>'Cuadro 4'!D16/'Cuadro 4'!D19*100</f>
        <v>0.07381838862690687</v>
      </c>
      <c r="E17" s="211"/>
      <c r="F17" s="211">
        <f>'Cuadro 4'!F16/'Cuadro 4'!F19*100</f>
        <v>0</v>
      </c>
      <c r="G17" s="211"/>
      <c r="H17" s="211">
        <f>'Cuadro 4'!H16/'Cuadro 4'!H19*100</f>
        <v>0</v>
      </c>
      <c r="I17" s="211"/>
      <c r="J17" s="211">
        <f>'Cuadro 4'!J16/'Cuadro 4'!J19*100</f>
        <v>0</v>
      </c>
      <c r="K17" s="211"/>
      <c r="L17" s="211"/>
      <c r="M17" s="211"/>
      <c r="N17" s="211">
        <f>'Cuadro 4'!N16/'Cuadro 4'!N19*100</f>
        <v>0.03431530688106828</v>
      </c>
      <c r="O17" s="211"/>
      <c r="P17" s="211">
        <f>'Cuadro 4'!P16/'Cuadro 4'!P19*100</f>
        <v>0.04627177279410264</v>
      </c>
      <c r="Q17" s="177"/>
      <c r="R17" s="214">
        <f>'Cuadro 4'!R16/'Cuadro 4'!R19*100</f>
        <v>0.031101724827440964</v>
      </c>
    </row>
    <row r="18" spans="2:18" ht="12">
      <c r="B18" s="175" t="str">
        <f>'Cuadro 4'!B17</f>
        <v>VMF LTDA.</v>
      </c>
      <c r="C18" s="175"/>
      <c r="D18" s="211">
        <f>'Cuadro 4'!D17/'Cuadro 4'!D19*100</f>
        <v>0</v>
      </c>
      <c r="E18" s="211"/>
      <c r="F18" s="211">
        <f>'Cuadro 4'!F17/'Cuadro 4'!F19*100</f>
        <v>0</v>
      </c>
      <c r="G18" s="211"/>
      <c r="H18" s="211">
        <f>'Cuadro 4'!H17/'Cuadro 4'!H19*100</f>
        <v>0</v>
      </c>
      <c r="I18" s="211"/>
      <c r="J18" s="211">
        <f>'Cuadro 4'!J17/'Cuadro 4'!J19*100</f>
        <v>0</v>
      </c>
      <c r="K18" s="211"/>
      <c r="L18" s="211"/>
      <c r="M18" s="211"/>
      <c r="N18" s="211">
        <f>'Cuadro 4'!N17/'Cuadro 4'!N19*100</f>
        <v>0</v>
      </c>
      <c r="O18" s="211"/>
      <c r="P18" s="211">
        <f>'Cuadro 4'!P17/'Cuadro 4'!P19*100</f>
        <v>0</v>
      </c>
      <c r="Q18" s="177"/>
      <c r="R18" s="214">
        <f>'Cuadro 4'!R17/'Cuadro 4'!R19*100</f>
        <v>0</v>
      </c>
    </row>
    <row r="19" spans="2:18" ht="12">
      <c r="B19" s="171"/>
      <c r="C19" s="171"/>
      <c r="D19" s="178"/>
      <c r="E19" s="179"/>
      <c r="F19" s="178"/>
      <c r="G19" s="179"/>
      <c r="H19" s="178"/>
      <c r="I19" s="171"/>
      <c r="J19" s="178"/>
      <c r="K19" s="171"/>
      <c r="L19" s="178"/>
      <c r="M19" s="171"/>
      <c r="N19" s="178"/>
      <c r="O19" s="171"/>
      <c r="P19" s="178"/>
      <c r="Q19" s="179"/>
      <c r="R19" s="191"/>
    </row>
    <row r="20" spans="2:18" ht="12">
      <c r="B20" s="175" t="s">
        <v>3</v>
      </c>
      <c r="C20" s="175"/>
      <c r="D20" s="215">
        <f>SUM(D12:D18)</f>
        <v>100</v>
      </c>
      <c r="E20" s="215"/>
      <c r="F20" s="215">
        <f>SUM(F12:F18)</f>
        <v>100</v>
      </c>
      <c r="G20" s="215"/>
      <c r="H20" s="215">
        <f>SUM(H12:H18)</f>
        <v>100</v>
      </c>
      <c r="I20" s="215"/>
      <c r="J20" s="215">
        <f>SUM(J12:J18)</f>
        <v>100</v>
      </c>
      <c r="K20" s="215"/>
      <c r="L20" s="215">
        <f>SUM(L12:L18)</f>
        <v>0</v>
      </c>
      <c r="M20" s="216"/>
      <c r="N20" s="215">
        <f>SUM(N12:N18)</f>
        <v>100</v>
      </c>
      <c r="O20" s="216"/>
      <c r="P20" s="215">
        <f>SUM(P12:P18)</f>
        <v>99.99999999999999</v>
      </c>
      <c r="Q20" s="213" t="s">
        <v>36</v>
      </c>
      <c r="R20" s="215">
        <f>'Cuadro 4'!R19/'Cuadro 4'!R19*100</f>
        <v>100</v>
      </c>
    </row>
    <row r="21" spans="2:18" ht="12">
      <c r="B21" s="171" t="s">
        <v>146</v>
      </c>
      <c r="C21" s="171"/>
      <c r="D21" s="217">
        <f>'Cuadro 4'!D19</f>
        <v>470748.55799999996</v>
      </c>
      <c r="E21" s="171"/>
      <c r="F21" s="217">
        <f>'Cuadro 4'!F19</f>
        <v>287357.16000000003</v>
      </c>
      <c r="G21" s="171"/>
      <c r="H21" s="217">
        <f>'Cuadro 4'!H19</f>
        <v>1030480.076</v>
      </c>
      <c r="I21" s="171"/>
      <c r="J21" s="217">
        <f>'Cuadro 4'!J19</f>
        <v>11590.172</v>
      </c>
      <c r="K21" s="171"/>
      <c r="L21" s="217">
        <f>'Cuadro 4'!L19</f>
        <v>0</v>
      </c>
      <c r="M21" s="202"/>
      <c r="N21" s="217">
        <f>'Cuadro 4'!N19</f>
        <v>505855.88700000005</v>
      </c>
      <c r="O21" s="202"/>
      <c r="P21" s="217">
        <f>'Cuadro 4'!P19</f>
        <v>1292881.0890000002</v>
      </c>
      <c r="Q21" s="184" t="s">
        <v>35</v>
      </c>
      <c r="R21" s="217">
        <f>SUM(D21:P21)</f>
        <v>3598912.9420000003</v>
      </c>
    </row>
    <row r="22" spans="2:18" ht="12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218"/>
      <c r="N22" s="175"/>
      <c r="O22" s="175"/>
      <c r="P22" s="175"/>
      <c r="Q22" s="213"/>
      <c r="R22" s="190"/>
    </row>
    <row r="23" spans="2:18" ht="12">
      <c r="B23" s="189"/>
      <c r="C23" s="189"/>
      <c r="D23" s="188"/>
      <c r="E23" s="189"/>
      <c r="F23" s="188"/>
      <c r="G23" s="189"/>
      <c r="H23" s="188"/>
      <c r="I23" s="189"/>
      <c r="J23" s="188"/>
      <c r="K23" s="189"/>
      <c r="L23" s="188"/>
      <c r="M23" s="189"/>
      <c r="N23" s="188"/>
      <c r="O23" s="188"/>
      <c r="P23" s="189"/>
      <c r="Q23" s="188"/>
      <c r="R23" s="189"/>
    </row>
    <row r="24" spans="2:16" ht="12">
      <c r="B24" s="205" t="s">
        <v>145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</row>
    <row r="25" spans="2:18" ht="12">
      <c r="B25" s="205" t="s">
        <v>38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</row>
    <row r="26" spans="2:18" ht="12">
      <c r="B26" s="205" t="s">
        <v>39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2:18" ht="12">
      <c r="B27" s="205" t="s">
        <v>165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2:18" ht="12">
      <c r="B28" s="205" t="s">
        <v>166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2:18" ht="12">
      <c r="B29" s="205" t="s">
        <v>147</v>
      </c>
      <c r="C29" s="206">
        <f>'M-E'!G16</f>
        <v>1196282.85</v>
      </c>
      <c r="D29" s="205" t="s">
        <v>160</v>
      </c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</row>
    <row r="33" ht="12.75" thickBot="1"/>
    <row r="34" spans="4:18" ht="12.75" thickBot="1">
      <c r="D34" s="219"/>
      <c r="F34" s="220"/>
      <c r="H34" s="220"/>
      <c r="J34" s="220"/>
      <c r="L34" s="220"/>
      <c r="N34" s="220"/>
      <c r="P34" s="220"/>
      <c r="R34" s="220"/>
    </row>
    <row r="38" spans="2:18" ht="12">
      <c r="B38" s="337" t="s">
        <v>158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9"/>
    </row>
  </sheetData>
  <mergeCells count="9">
    <mergeCell ref="B38:R38"/>
    <mergeCell ref="P7:P9"/>
    <mergeCell ref="R7:R9"/>
    <mergeCell ref="D6:H6"/>
    <mergeCell ref="J6:N6"/>
    <mergeCell ref="L7:L9"/>
    <mergeCell ref="N7:N9"/>
    <mergeCell ref="F7:J7"/>
    <mergeCell ref="D7:D9"/>
  </mergeCells>
  <printOptions/>
  <pageMargins left="0.75" right="0.75" top="1" bottom="1" header="0" footer="0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3"/>
  </sheetPr>
  <dimension ref="B1:U52"/>
  <sheetViews>
    <sheetView zoomScale="75" zoomScaleNormal="75" workbookViewId="0" topLeftCell="E1">
      <selection activeCell="T40" sqref="T40"/>
    </sheetView>
  </sheetViews>
  <sheetFormatPr defaultColWidth="11.421875" defaultRowHeight="12.75"/>
  <cols>
    <col min="1" max="1" width="2.7109375" style="221" customWidth="1"/>
    <col min="2" max="2" width="3.28125" style="221" customWidth="1"/>
    <col min="3" max="3" width="4.00390625" style="221" customWidth="1"/>
    <col min="4" max="4" width="43.28125" style="221" customWidth="1"/>
    <col min="5" max="5" width="2.8515625" style="221" customWidth="1"/>
    <col min="6" max="6" width="12.421875" style="221" customWidth="1"/>
    <col min="7" max="7" width="2.28125" style="221" customWidth="1"/>
    <col min="8" max="8" width="11.7109375" style="221" customWidth="1"/>
    <col min="9" max="9" width="2.140625" style="221" customWidth="1"/>
    <col min="10" max="10" width="11.7109375" style="221" customWidth="1"/>
    <col min="11" max="11" width="2.28125" style="221" customWidth="1"/>
    <col min="12" max="12" width="13.57421875" style="221" customWidth="1"/>
    <col min="13" max="13" width="2.28125" style="221" customWidth="1"/>
    <col min="14" max="14" width="11.7109375" style="221" customWidth="1"/>
    <col min="15" max="15" width="2.8515625" style="221" customWidth="1"/>
    <col min="16" max="16" width="11.7109375" style="221" customWidth="1"/>
    <col min="17" max="17" width="3.421875" style="221" bestFit="1" customWidth="1"/>
    <col min="18" max="18" width="11.421875" style="221" customWidth="1"/>
    <col min="19" max="19" width="5.00390625" style="221" customWidth="1"/>
    <col min="20" max="16384" width="11.421875" style="221" customWidth="1"/>
  </cols>
  <sheetData>
    <row r="1" ht="12">
      <c r="D1" s="221" t="s">
        <v>141</v>
      </c>
    </row>
    <row r="2" ht="12">
      <c r="D2" s="221" t="s">
        <v>142</v>
      </c>
    </row>
    <row r="3" ht="12">
      <c r="D3" s="221" t="str">
        <f>Fichas!B3</f>
        <v>(Junio   de 2004, millones de pesos)</v>
      </c>
    </row>
    <row r="4" spans="4:18" ht="12"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</row>
    <row r="5" spans="4:18" ht="12.75" thickBot="1">
      <c r="D5" s="223"/>
      <c r="E5" s="223"/>
      <c r="F5" s="346" t="s">
        <v>61</v>
      </c>
      <c r="G5" s="346"/>
      <c r="H5" s="346"/>
      <c r="I5" s="346"/>
      <c r="J5" s="346"/>
      <c r="L5" s="346" t="s">
        <v>65</v>
      </c>
      <c r="M5" s="346"/>
      <c r="N5" s="346"/>
      <c r="O5" s="346"/>
      <c r="P5" s="346"/>
      <c r="R5" s="223"/>
    </row>
    <row r="6" spans="6:20" ht="24">
      <c r="F6" s="224" t="s">
        <v>62</v>
      </c>
      <c r="G6" s="225"/>
      <c r="H6" s="346" t="s">
        <v>64</v>
      </c>
      <c r="I6" s="346"/>
      <c r="J6" s="346"/>
      <c r="K6" s="225"/>
      <c r="L6" s="224" t="s">
        <v>62</v>
      </c>
      <c r="M6" s="225"/>
      <c r="N6" s="346" t="s">
        <v>64</v>
      </c>
      <c r="O6" s="346"/>
      <c r="P6" s="346"/>
      <c r="T6" s="344" t="s">
        <v>143</v>
      </c>
    </row>
    <row r="7" spans="4:20" ht="12.75" thickBot="1">
      <c r="D7" s="226"/>
      <c r="E7" s="226"/>
      <c r="F7" s="226" t="s">
        <v>63</v>
      </c>
      <c r="G7" s="226"/>
      <c r="H7" s="226" t="s">
        <v>8</v>
      </c>
      <c r="I7" s="226"/>
      <c r="J7" s="226" t="s">
        <v>9</v>
      </c>
      <c r="K7" s="226"/>
      <c r="L7" s="226" t="s">
        <v>10</v>
      </c>
      <c r="M7" s="226"/>
      <c r="N7" s="226" t="s">
        <v>8</v>
      </c>
      <c r="O7" s="226"/>
      <c r="P7" s="226" t="s">
        <v>9</v>
      </c>
      <c r="Q7" s="226"/>
      <c r="R7" s="226" t="s">
        <v>11</v>
      </c>
      <c r="S7" s="227"/>
      <c r="T7" s="345"/>
    </row>
    <row r="9" spans="2:4" ht="25.5" customHeight="1">
      <c r="B9" s="221" t="s">
        <v>95</v>
      </c>
      <c r="C9" s="228"/>
      <c r="D9" s="347" t="s">
        <v>96</v>
      </c>
    </row>
    <row r="10" ht="12">
      <c r="D10" s="347"/>
    </row>
    <row r="11" spans="3:18" ht="12">
      <c r="C11" s="221" t="s">
        <v>97</v>
      </c>
      <c r="D11" s="221" t="s">
        <v>98</v>
      </c>
      <c r="F11" s="229">
        <f>(Fichas!C13+Fichas!C60+Fichas!C110+Fichas!C159+Fichas!C208+Fichas!C258+Fichas!C308)/1000</f>
        <v>0</v>
      </c>
      <c r="H11" s="229">
        <f>(Fichas!D13+Fichas!D60+Fichas!D110+Fichas!D159+Fichas!D208+Fichas!D258+Fichas!D308)/1000</f>
        <v>0</v>
      </c>
      <c r="I11" s="229"/>
      <c r="J11" s="229">
        <f>(Fichas!E13+Fichas!E60+Fichas!E110+Fichas!E159+Fichas!E208+Fichas!E258+Fichas!E308)/1000</f>
        <v>0</v>
      </c>
      <c r="L11" s="229">
        <f>(Fichas!F13+Fichas!F60+Fichas!F110+Fichas!F159+Fichas!F208+Fichas!F258+Fichas!F308)/1000</f>
        <v>276.795</v>
      </c>
      <c r="N11" s="229">
        <f>(Fichas!G13+Fichas!G60+Fichas!G110+Fichas!G159+Fichas!G208+Fichas!G258+Fichas!G308)/1000</f>
        <v>238753.319</v>
      </c>
      <c r="P11" s="229">
        <f>(Fichas!H13+Fichas!H60+Fichas!H110+Fichas!H159+Fichas!H208+Fichas!H258+Fichas!H308)/1000</f>
        <v>211100.886</v>
      </c>
      <c r="R11" s="229">
        <f>SUM(F11:P11)</f>
        <v>450131</v>
      </c>
    </row>
    <row r="12" spans="3:18" ht="12">
      <c r="C12" s="221" t="s">
        <v>99</v>
      </c>
      <c r="D12" s="221" t="s">
        <v>100</v>
      </c>
      <c r="F12" s="229">
        <f>(Fichas!C14+Fichas!C61+Fichas!C111+Fichas!C160+Fichas!C209+Fichas!C259+Fichas!C309)/1000</f>
        <v>0</v>
      </c>
      <c r="H12" s="229">
        <f>(Fichas!D14+Fichas!D61+Fichas!D111+Fichas!D160+Fichas!D209+Fichas!D259+Fichas!D309)/1000</f>
        <v>0</v>
      </c>
      <c r="I12" s="229"/>
      <c r="J12" s="229">
        <f>(Fichas!E14+Fichas!E61+Fichas!E111+Fichas!E160+Fichas!E209+Fichas!E259+Fichas!E309)/1000</f>
        <v>0</v>
      </c>
      <c r="L12" s="229">
        <f>(Fichas!F14+Fichas!F61+Fichas!F111+Fichas!F160+Fichas!F209+Fichas!F259+Fichas!F309)/1000</f>
        <v>0</v>
      </c>
      <c r="N12" s="229">
        <f>(Fichas!G14+Fichas!G61+Fichas!G111+Fichas!G160+Fichas!G209+Fichas!G259+Fichas!G309)/1000</f>
        <v>0</v>
      </c>
      <c r="P12" s="229">
        <f>(Fichas!H14+Fichas!H61+Fichas!H111+Fichas!H160+Fichas!H209+Fichas!H259+Fichas!H309)/1000</f>
        <v>0</v>
      </c>
      <c r="R12" s="229">
        <f>SUM(F12:P12)</f>
        <v>0</v>
      </c>
    </row>
    <row r="13" spans="3:18" ht="12">
      <c r="C13" s="221" t="s">
        <v>101</v>
      </c>
      <c r="D13" s="221" t="s">
        <v>102</v>
      </c>
      <c r="F13" s="229">
        <f>(Fichas!C15+Fichas!C62+Fichas!C112+Fichas!C161+Fichas!C210+Fichas!C260+Fichas!C310)/1000</f>
        <v>0</v>
      </c>
      <c r="H13" s="229">
        <f>(Fichas!D15+Fichas!D62+Fichas!D112+Fichas!D161+Fichas!D210+Fichas!D260+Fichas!D310)/1000</f>
        <v>0</v>
      </c>
      <c r="I13" s="229"/>
      <c r="J13" s="229">
        <f>(Fichas!E15+Fichas!E62+Fichas!E112+Fichas!E161+Fichas!E210+Fichas!E260+Fichas!E310)/1000</f>
        <v>0</v>
      </c>
      <c r="L13" s="229">
        <f>(Fichas!F15+Fichas!F62+Fichas!F112+Fichas!F161+Fichas!F210+Fichas!F260+Fichas!F310)/1000</f>
        <v>0</v>
      </c>
      <c r="N13" s="229">
        <f>(Fichas!G15+Fichas!G62+Fichas!G112+Fichas!G161+Fichas!G210+Fichas!G260+Fichas!G310)/1000</f>
        <v>0</v>
      </c>
      <c r="P13" s="229">
        <f>(Fichas!H15+Fichas!H62+Fichas!H112+Fichas!H161+Fichas!H210+Fichas!H260+Fichas!H310)/1000</f>
        <v>0</v>
      </c>
      <c r="R13" s="229">
        <f>SUM(F13:P13)</f>
        <v>0</v>
      </c>
    </row>
    <row r="14" spans="3:18" ht="12.75" thickBot="1">
      <c r="C14" s="221" t="s">
        <v>103</v>
      </c>
      <c r="D14" s="221" t="s">
        <v>104</v>
      </c>
      <c r="F14" s="229">
        <f>(Fichas!C16+Fichas!C63+Fichas!C113+Fichas!C162+Fichas!C211+Fichas!C261+Fichas!C311)/1000</f>
        <v>0</v>
      </c>
      <c r="H14" s="229">
        <f>(Fichas!D16+Fichas!D63+Fichas!D113+Fichas!D162+Fichas!D211+Fichas!D261+Fichas!D311)/1000</f>
        <v>0</v>
      </c>
      <c r="I14" s="229"/>
      <c r="J14" s="229">
        <f>(Fichas!E16+Fichas!E63+Fichas!E113+Fichas!E162+Fichas!E211+Fichas!E261+Fichas!E311)/1000</f>
        <v>0</v>
      </c>
      <c r="L14" s="229">
        <f>(Fichas!F16+Fichas!F63+Fichas!F113+Fichas!F162+Fichas!F211+Fichas!F261+Fichas!F311)/1000</f>
        <v>420.54</v>
      </c>
      <c r="N14" s="229">
        <f>(Fichas!G16+Fichas!G63+Fichas!G113+Fichas!G162+Fichas!G211+Fichas!G261+Fichas!G311)/1000</f>
        <v>0</v>
      </c>
      <c r="P14" s="229">
        <f>(Fichas!H16+Fichas!H63+Fichas!H113+Fichas!H162+Fichas!H211+Fichas!H261+Fichas!H311)/1000</f>
        <v>0</v>
      </c>
      <c r="R14" s="229">
        <f>SUM(F14:P14)</f>
        <v>420.54</v>
      </c>
    </row>
    <row r="15" spans="3:21" ht="12.75" thickBot="1">
      <c r="C15" s="221" t="s">
        <v>105</v>
      </c>
      <c r="D15" s="221" t="s">
        <v>106</v>
      </c>
      <c r="F15" s="229">
        <f>(Fichas!C17+Fichas!C64+Fichas!C114+Fichas!C163+Fichas!C212+Fichas!C262+Fichas!C312)/1000</f>
        <v>0</v>
      </c>
      <c r="H15" s="229">
        <f>(Fichas!D17+Fichas!D64+Fichas!D114+Fichas!D163+Fichas!D212+Fichas!D262+Fichas!D312)/1000</f>
        <v>0</v>
      </c>
      <c r="I15" s="229"/>
      <c r="J15" s="229">
        <f>(Fichas!E17+Fichas!E64+Fichas!E114+Fichas!E163+Fichas!E212+Fichas!E262+Fichas!E312)/1000</f>
        <v>0</v>
      </c>
      <c r="L15" s="229">
        <f>(Fichas!F17+Fichas!F64+Fichas!F114+Fichas!F163+Fichas!F212+Fichas!F262+Fichas!F312)/1000</f>
        <v>0</v>
      </c>
      <c r="N15" s="229">
        <f>(Fichas!G17+Fichas!G64+Fichas!G114+Fichas!G163+Fichas!G212+Fichas!G262+Fichas!G312)/1000</f>
        <v>8647.215</v>
      </c>
      <c r="P15" s="229">
        <f>(Fichas!H17+Fichas!H64+Fichas!H114+Fichas!H163+Fichas!H212+Fichas!H262+Fichas!H312)/1000</f>
        <v>11549.803</v>
      </c>
      <c r="R15" s="229">
        <f>SUM(F15:P15)</f>
        <v>20197.018</v>
      </c>
      <c r="T15" s="230">
        <f>SUM(R11:R15)</f>
        <v>470748.55799999996</v>
      </c>
      <c r="U15" s="230">
        <f>('Cuadro 2'!D18+'Cuadro 3'!D17)-'Cuadro 4'!D19</f>
        <v>0</v>
      </c>
    </row>
    <row r="16" spans="6:20" ht="12.75" thickBot="1">
      <c r="F16" s="229"/>
      <c r="H16" s="229"/>
      <c r="I16" s="229"/>
      <c r="J16" s="229"/>
      <c r="L16" s="229"/>
      <c r="N16" s="229"/>
      <c r="P16" s="229"/>
      <c r="R16" s="229"/>
      <c r="T16" s="230">
        <f>SUM(F11:Q15)-T15</f>
        <v>0</v>
      </c>
    </row>
    <row r="17" spans="2:18" ht="12">
      <c r="B17" s="221" t="s">
        <v>107</v>
      </c>
      <c r="D17" s="221" t="s">
        <v>108</v>
      </c>
      <c r="F17" s="229"/>
      <c r="H17" s="229"/>
      <c r="I17" s="229"/>
      <c r="J17" s="229"/>
      <c r="L17" s="229"/>
      <c r="N17" s="229"/>
      <c r="P17" s="229"/>
      <c r="R17" s="229"/>
    </row>
    <row r="18" spans="3:18" ht="12">
      <c r="C18" s="221" t="s">
        <v>109</v>
      </c>
      <c r="D18" s="221" t="s">
        <v>98</v>
      </c>
      <c r="F18" s="229">
        <f>(Fichas!C19+Fichas!C66+Fichas!C116+Fichas!C165+Fichas!C214+Fichas!C264+Fichas!C314)/1000</f>
        <v>0</v>
      </c>
      <c r="G18" s="229"/>
      <c r="H18" s="229">
        <f>(Fichas!D19+Fichas!D66+Fichas!D116+Fichas!D165+Fichas!D214+Fichas!D264+Fichas!D314)/1000</f>
        <v>0</v>
      </c>
      <c r="I18" s="229"/>
      <c r="J18" s="229">
        <f>(Fichas!E19+Fichas!E66+Fichas!E116+Fichas!E165+Fichas!E214+Fichas!E264+Fichas!E314)/1000</f>
        <v>0</v>
      </c>
      <c r="K18" s="229"/>
      <c r="L18" s="229">
        <f>(Fichas!F19+Fichas!F66+Fichas!F116+Fichas!F165+Fichas!F214+Fichas!F264+Fichas!F314)/1000</f>
        <v>0</v>
      </c>
      <c r="M18" s="229"/>
      <c r="N18" s="229">
        <f>(Fichas!G19+Fichas!G66+Fichas!G116+Fichas!G165+Fichas!G214+Fichas!G264+Fichas!G314)/1000</f>
        <v>5798.84</v>
      </c>
      <c r="O18" s="229"/>
      <c r="P18" s="229">
        <f>(Fichas!H19+Fichas!H66+Fichas!H116+Fichas!H165+Fichas!H214+Fichas!H264+Fichas!H314)/1000</f>
        <v>5370.792</v>
      </c>
      <c r="Q18" s="229"/>
      <c r="R18" s="229">
        <f aca="true" t="shared" si="0" ref="R18:R23">SUM(F18:P18)</f>
        <v>11169.632000000001</v>
      </c>
    </row>
    <row r="19" spans="3:18" ht="12">
      <c r="C19" s="221" t="s">
        <v>110</v>
      </c>
      <c r="D19" s="221" t="s">
        <v>115</v>
      </c>
      <c r="F19" s="229">
        <f>(Fichas!C20+Fichas!C67+Fichas!C117+Fichas!C166+Fichas!C215+Fichas!C265+Fichas!C315)/1000</f>
        <v>0</v>
      </c>
      <c r="H19" s="229">
        <f>(Fichas!D20+Fichas!D67+Fichas!D117+Fichas!D166+Fichas!D215+Fichas!D265+Fichas!D315)/1000</f>
        <v>0</v>
      </c>
      <c r="I19" s="229"/>
      <c r="J19" s="229">
        <f>(Fichas!E20+Fichas!E67+Fichas!E117+Fichas!E166+Fichas!E215+Fichas!E265+Fichas!E315)/1000</f>
        <v>0</v>
      </c>
      <c r="K19" s="229"/>
      <c r="L19" s="229">
        <f>(Fichas!F20+Fichas!F67+Fichas!F117+Fichas!F166+Fichas!F215+Fichas!F265+Fichas!F315)/1000</f>
        <v>0</v>
      </c>
      <c r="M19" s="229"/>
      <c r="N19" s="229">
        <f>(Fichas!G20+Fichas!G67+Fichas!G117+Fichas!G166+Fichas!G215+Fichas!G265+Fichas!G315)/1000</f>
        <v>2055.537</v>
      </c>
      <c r="O19" s="229"/>
      <c r="P19" s="229">
        <f>(Fichas!H20+Fichas!H67+Fichas!H117+Fichas!H166+Fichas!H215+Fichas!H265+Fichas!H315)/1000</f>
        <v>2125.534</v>
      </c>
      <c r="R19" s="229">
        <f t="shared" si="0"/>
        <v>4181.071</v>
      </c>
    </row>
    <row r="20" spans="3:18" ht="12">
      <c r="C20" s="221" t="s">
        <v>111</v>
      </c>
      <c r="D20" s="221" t="s">
        <v>116</v>
      </c>
      <c r="F20" s="229">
        <f>(Fichas!C21+Fichas!C68+Fichas!C118+Fichas!C167+Fichas!C216+Fichas!C266+Fichas!C316)/1000</f>
        <v>0</v>
      </c>
      <c r="H20" s="229">
        <f>(Fichas!D21+Fichas!D68+Fichas!D118+Fichas!D167+Fichas!D216+Fichas!D266+Fichas!D316)/1000</f>
        <v>2.661</v>
      </c>
      <c r="I20" s="229"/>
      <c r="J20" s="229">
        <f>(Fichas!E21+Fichas!E68+Fichas!E118+Fichas!E167+Fichas!E216+Fichas!E266+Fichas!E316)/1000</f>
        <v>0</v>
      </c>
      <c r="L20" s="229">
        <f>(Fichas!F21+Fichas!F68+Fichas!F118+Fichas!F167+Fichas!F216+Fichas!F266+Fichas!F316)/1000</f>
        <v>0</v>
      </c>
      <c r="N20" s="229">
        <f>(Fichas!G21+Fichas!G68+Fichas!G118+Fichas!G167+Fichas!G216+Fichas!G266+Fichas!G316)/1000</f>
        <v>135436.894</v>
      </c>
      <c r="P20" s="229">
        <f>(Fichas!H21+Fichas!H68+Fichas!H118+Fichas!H167+Fichas!H216+Fichas!H266+Fichas!H316)/1000</f>
        <v>147736.534</v>
      </c>
      <c r="R20" s="229">
        <f t="shared" si="0"/>
        <v>283176.08900000004</v>
      </c>
    </row>
    <row r="21" spans="3:18" ht="12">
      <c r="C21" s="221" t="s">
        <v>112</v>
      </c>
      <c r="D21" s="221" t="s">
        <v>117</v>
      </c>
      <c r="F21" s="229">
        <f>(Fichas!C22+Fichas!C69+Fichas!C119+Fichas!C168+Fichas!C217+Fichas!C267+Fichas!C317)/1000</f>
        <v>0</v>
      </c>
      <c r="H21" s="229">
        <f>(Fichas!D22+Fichas!D69+Fichas!D119+Fichas!D168+Fichas!D217+Fichas!D267+Fichas!D317)/1000</f>
        <v>8951.969</v>
      </c>
      <c r="I21" s="229"/>
      <c r="J21" s="229">
        <f>(Fichas!E22+Fichas!E69+Fichas!E119+Fichas!E168+Fichas!E217+Fichas!E267+Fichas!E317)/1000</f>
        <v>420.171</v>
      </c>
      <c r="L21" s="229">
        <f>(Fichas!F22+Fichas!F69+Fichas!F119+Fichas!F168+Fichas!F217+Fichas!F267+Fichas!F317)/1000</f>
        <v>0</v>
      </c>
      <c r="N21" s="229">
        <f>(Fichas!G22+Fichas!G69+Fichas!G119+Fichas!G168+Fichas!G217+Fichas!G267+Fichas!G317)/1000</f>
        <v>508655.779</v>
      </c>
      <c r="P21" s="229">
        <f>(Fichas!H22+Fichas!H69+Fichas!H119+Fichas!H168+Fichas!H217+Fichas!H267+Fichas!H317)/1000</f>
        <v>512452.157</v>
      </c>
      <c r="R21" s="229">
        <f t="shared" si="0"/>
        <v>1030480.076</v>
      </c>
    </row>
    <row r="22" spans="3:18" ht="12.75" thickBot="1">
      <c r="C22" s="221" t="s">
        <v>113</v>
      </c>
      <c r="D22" s="221" t="s">
        <v>104</v>
      </c>
      <c r="F22" s="229">
        <f>(Fichas!C23+Fichas!C70+Fichas!C120+Fichas!C169+Fichas!C218+Fichas!C268+Fichas!C318)/1000</f>
        <v>0</v>
      </c>
      <c r="H22" s="229">
        <f>(Fichas!D23+Fichas!D70+Fichas!D120+Fichas!D169+Fichas!D218+Fichas!D268+Fichas!D318)/1000</f>
        <v>0</v>
      </c>
      <c r="I22" s="229"/>
      <c r="J22" s="229">
        <f>(Fichas!E23+Fichas!E70+Fichas!E120+Fichas!E169+Fichas!E218+Fichas!E268+Fichas!E318)/1000</f>
        <v>0</v>
      </c>
      <c r="L22" s="229">
        <f>(Fichas!F23+Fichas!F70+Fichas!F120+Fichas!F169+Fichas!F218+Fichas!F268+Fichas!F318)/1000</f>
        <v>0</v>
      </c>
      <c r="N22" s="229">
        <f>(Fichas!G23+Fichas!G70+Fichas!G120+Fichas!G169+Fichas!G218+Fichas!G268+Fichas!G318)/1000</f>
        <v>0</v>
      </c>
      <c r="P22" s="229">
        <f>(Fichas!H23+Fichas!H70+Fichas!H120+Fichas!H169+Fichas!H218+Fichas!H268+Fichas!H318)/1000</f>
        <v>420.54</v>
      </c>
      <c r="R22" s="229">
        <f t="shared" si="0"/>
        <v>420.54</v>
      </c>
    </row>
    <row r="23" spans="3:21" ht="12.75" thickBot="1">
      <c r="C23" s="221" t="s">
        <v>114</v>
      </c>
      <c r="D23" s="221" t="s">
        <v>106</v>
      </c>
      <c r="F23" s="229">
        <f>(Fichas!C24+Fichas!C71+Fichas!C121+Fichas!C170+Fichas!C219+Fichas!C269+Fichas!C319)/1000</f>
        <v>0</v>
      </c>
      <c r="H23" s="229">
        <f>(Fichas!D24+Fichas!D71+Fichas!D121+Fichas!D170+Fichas!D219+Fichas!D269+Fichas!D319)/1000</f>
        <v>0</v>
      </c>
      <c r="I23" s="229"/>
      <c r="J23" s="229">
        <f>(Fichas!E24+Fichas!E71+Fichas!E121+Fichas!E170+Fichas!E219+Fichas!E269+Fichas!E319)/1000</f>
        <v>0</v>
      </c>
      <c r="L23" s="229">
        <f>(Fichas!F24+Fichas!F71+Fichas!F121+Fichas!F170+Fichas!F219+Fichas!F269+Fichas!F319)/1000</f>
        <v>0</v>
      </c>
      <c r="N23" s="229">
        <f>(Fichas!G24+Fichas!G71+Fichas!G121+Fichas!G170+Fichas!G219+Fichas!G269+Fichas!G319)/1000</f>
        <v>0</v>
      </c>
      <c r="P23" s="229">
        <f>(Fichas!H24+Fichas!H71+Fichas!H121+Fichas!H170+Fichas!H219+Fichas!H269+Fichas!H319)/1000</f>
        <v>0</v>
      </c>
      <c r="R23" s="229">
        <f t="shared" si="0"/>
        <v>0</v>
      </c>
      <c r="T23" s="230">
        <f>SUM(R18:R23)</f>
        <v>1329427.408</v>
      </c>
      <c r="U23" s="230">
        <f>('Cuadro 2'!F18+'Cuadro 2'!H18+'Cuadro 2'!J18+'Cuadro 3'!F17+'Cuadro 3'!H17+'Cuadro 3'!J17)-('Cuadro 4'!F19+'Cuadro 4'!H19+'Cuadro 4'!J19)</f>
        <v>0</v>
      </c>
    </row>
    <row r="24" spans="6:20" ht="12.75" thickBot="1">
      <c r="F24" s="229"/>
      <c r="H24" s="229"/>
      <c r="I24" s="229"/>
      <c r="J24" s="229"/>
      <c r="L24" s="229"/>
      <c r="N24" s="229"/>
      <c r="P24" s="229"/>
      <c r="R24" s="229"/>
      <c r="T24" s="230">
        <f>SUM(F18:Q23)-T23</f>
        <v>0</v>
      </c>
    </row>
    <row r="25" spans="2:18" ht="12">
      <c r="B25" s="221" t="s">
        <v>118</v>
      </c>
      <c r="D25" s="221" t="s">
        <v>119</v>
      </c>
      <c r="F25" s="229"/>
      <c r="H25" s="229"/>
      <c r="I25" s="229"/>
      <c r="J25" s="229"/>
      <c r="L25" s="229"/>
      <c r="N25" s="229"/>
      <c r="P25" s="229"/>
      <c r="R25" s="229"/>
    </row>
    <row r="26" spans="3:18" ht="12.75" thickBot="1">
      <c r="C26" s="221" t="s">
        <v>120</v>
      </c>
      <c r="D26" s="221" t="s">
        <v>121</v>
      </c>
      <c r="F26" s="229">
        <f>(Fichas!C26+Fichas!C73+Fichas!C123+Fichas!C172+Fichas!C221+Fichas!C271+Fichas!C321)/1000</f>
        <v>0</v>
      </c>
      <c r="H26" s="229">
        <f>(Fichas!D26+Fichas!D73+Fichas!D123+Fichas!D172+Fichas!D221+Fichas!D271+Fichas!D321)/1000</f>
        <v>0</v>
      </c>
      <c r="I26" s="229"/>
      <c r="J26" s="229">
        <f>(Fichas!E26+Fichas!E73+Fichas!E123+Fichas!E172+Fichas!E221+Fichas!E271+Fichas!E321)/1000</f>
        <v>0</v>
      </c>
      <c r="L26" s="229">
        <f>(Fichas!F26+Fichas!F73+Fichas!F123+Fichas!F172+Fichas!F221+Fichas!F271+Fichas!F321)/1000</f>
        <v>0</v>
      </c>
      <c r="M26" s="229"/>
      <c r="N26" s="229">
        <f>(Fichas!G26+Fichas!G73+Fichas!G123+Fichas!G172+Fichas!G221+Fichas!G271+Fichas!G321)/1000</f>
        <v>0</v>
      </c>
      <c r="O26" s="229"/>
      <c r="P26" s="229">
        <f>(Fichas!H26+Fichas!H73+Fichas!H123+Fichas!H172+Fichas!H221+Fichas!H271+Fichas!H321)/1000</f>
        <v>0</v>
      </c>
      <c r="R26" s="229">
        <f>SUM(F26:P26)</f>
        <v>0</v>
      </c>
    </row>
    <row r="27" spans="3:21" ht="12.75" thickBot="1">
      <c r="C27" s="221" t="s">
        <v>122</v>
      </c>
      <c r="D27" s="221" t="s">
        <v>123</v>
      </c>
      <c r="F27" s="229">
        <f>(Fichas!C27+Fichas!C74+Fichas!C124+Fichas!C173+Fichas!C222+Fichas!C272+Fichas!C322)/1000</f>
        <v>0</v>
      </c>
      <c r="H27" s="229">
        <f>(Fichas!D27+Fichas!D74+Fichas!D124+Fichas!D173+Fichas!D222+Fichas!D272+Fichas!D322)/1000</f>
        <v>0</v>
      </c>
      <c r="J27" s="229">
        <f>(Fichas!E27+Fichas!E74+Fichas!E124+Fichas!E173+Fichas!E222+Fichas!E272+Fichas!E322)/1000</f>
        <v>0</v>
      </c>
      <c r="L27" s="229">
        <f>(Fichas!F27+Fichas!F74+Fichas!F124+Fichas!F173+Fichas!F222+Fichas!F272+Fichas!F322)/1000</f>
        <v>0</v>
      </c>
      <c r="M27" s="229"/>
      <c r="N27" s="229">
        <f>(Fichas!G27+Fichas!G74+Fichas!G124+Fichas!G173+Fichas!G222+Fichas!G272+Fichas!G322)/1000</f>
        <v>0</v>
      </c>
      <c r="O27" s="229"/>
      <c r="P27" s="229">
        <f>(Fichas!H27+Fichas!H74+Fichas!H124+Fichas!H173+Fichas!H222+Fichas!H272+Fichas!H322)/1000</f>
        <v>0</v>
      </c>
      <c r="R27" s="229">
        <f>SUM(F27:P27)</f>
        <v>0</v>
      </c>
      <c r="T27" s="230">
        <f>SUM(R26:R27)</f>
        <v>0</v>
      </c>
      <c r="U27" s="230">
        <f>('Cuadro 2'!L18+'Cuadro 3'!L17)-'Cuadro 4'!L19</f>
        <v>0</v>
      </c>
    </row>
    <row r="28" spans="8:20" ht="12.75" thickBot="1">
      <c r="H28" s="229"/>
      <c r="I28" s="229"/>
      <c r="J28" s="229"/>
      <c r="L28" s="229"/>
      <c r="N28" s="229"/>
      <c r="R28" s="229"/>
      <c r="T28" s="230">
        <f>SUM(F26:Q27)-T27</f>
        <v>0</v>
      </c>
    </row>
    <row r="29" spans="2:18" ht="12">
      <c r="B29" s="221" t="s">
        <v>124</v>
      </c>
      <c r="D29" s="221" t="s">
        <v>125</v>
      </c>
      <c r="F29" s="229"/>
      <c r="H29" s="229"/>
      <c r="I29" s="229"/>
      <c r="J29" s="229"/>
      <c r="L29" s="229"/>
      <c r="N29" s="229"/>
      <c r="R29" s="229"/>
    </row>
    <row r="30" spans="3:18" ht="12">
      <c r="C30" s="221" t="s">
        <v>126</v>
      </c>
      <c r="D30" s="221" t="s">
        <v>139</v>
      </c>
      <c r="F30" s="229">
        <f>(Fichas!C29+Fichas!C76+Fichas!C126+Fichas!C175+Fichas!C224+Fichas!C274+Fichas!C324)/1000</f>
        <v>0</v>
      </c>
      <c r="G30" s="229"/>
      <c r="H30" s="229">
        <f>(Fichas!D29+Fichas!D76+Fichas!D126+Fichas!D175+Fichas!D224+Fichas!D274+Fichas!D324)/1000</f>
        <v>0</v>
      </c>
      <c r="I30" s="229"/>
      <c r="J30" s="229">
        <f>(Fichas!E29+Fichas!E76+Fichas!E126+Fichas!E175+Fichas!E224+Fichas!E274+Fichas!E324)/1000</f>
        <v>0</v>
      </c>
      <c r="K30" s="229"/>
      <c r="L30" s="229">
        <f>(Fichas!F29+Fichas!F76+Fichas!F126+Fichas!F175+Fichas!F224+Fichas!F274+Fichas!F324)/1000</f>
        <v>0</v>
      </c>
      <c r="M30" s="229"/>
      <c r="N30" s="229">
        <f>(Fichas!G29+Fichas!G76+Fichas!G126+Fichas!G175+Fichas!G224+Fichas!G274+Fichas!G324)/1000</f>
        <v>229013.864</v>
      </c>
      <c r="O30" s="229"/>
      <c r="P30" s="229">
        <f>(Fichas!H29+Fichas!H76+Fichas!H126+Fichas!H175+Fichas!H224+Fichas!H274+Fichas!H324)/1000</f>
        <v>242471.625</v>
      </c>
      <c r="R30" s="229">
        <f>SUM(F30:P30)</f>
        <v>471485.489</v>
      </c>
    </row>
    <row r="31" spans="3:18" ht="12.75" thickBot="1">
      <c r="C31" s="221" t="s">
        <v>127</v>
      </c>
      <c r="D31" s="221" t="s">
        <v>129</v>
      </c>
      <c r="F31" s="229">
        <f>(Fichas!C30+Fichas!C77+Fichas!C127+Fichas!C176+Fichas!C225+Fichas!C275+Fichas!C325)/1000</f>
        <v>0</v>
      </c>
      <c r="H31" s="229">
        <f>(Fichas!D30+Fichas!D77+Fichas!D127+Fichas!D176+Fichas!D225+Fichas!D275+Fichas!D325)/1000</f>
        <v>0</v>
      </c>
      <c r="I31" s="229"/>
      <c r="J31" s="229">
        <f>(Fichas!E30+Fichas!E77+Fichas!E127+Fichas!E176+Fichas!E225+Fichas!E275+Fichas!E325)/1000</f>
        <v>0</v>
      </c>
      <c r="L31" s="229">
        <f>(Fichas!F30+Fichas!F77+Fichas!F127+Fichas!F176+Fichas!F225+Fichas!F275+Fichas!F325)/1000</f>
        <v>0</v>
      </c>
      <c r="N31" s="229">
        <f>(Fichas!G30+Fichas!G77+Fichas!G127+Fichas!G176+Fichas!G225+Fichas!G275+Fichas!G325)/1000</f>
        <v>10717.048</v>
      </c>
      <c r="P31" s="229">
        <f>(Fichas!H30+Fichas!H77+Fichas!H127+Fichas!H176+Fichas!H225+Fichas!H275+Fichas!H325)/1000</f>
        <v>10871.872</v>
      </c>
      <c r="R31" s="229">
        <f>SUM(F31:P31)</f>
        <v>21588.92</v>
      </c>
    </row>
    <row r="32" spans="3:21" ht="12.75" thickBot="1">
      <c r="C32" s="221" t="s">
        <v>128</v>
      </c>
      <c r="D32" s="221" t="s">
        <v>106</v>
      </c>
      <c r="F32" s="229">
        <f>(Fichas!C31+Fichas!C78+Fichas!C128+Fichas!C177+Fichas!C226+Fichas!C276+Fichas!C326)/1000</f>
        <v>0</v>
      </c>
      <c r="H32" s="229">
        <f>(Fichas!D31+Fichas!D78+Fichas!D128+Fichas!D177+Fichas!D226+Fichas!D276+Fichas!D326)/1000</f>
        <v>0</v>
      </c>
      <c r="I32" s="229"/>
      <c r="J32" s="229">
        <f>(Fichas!E31+Fichas!E78+Fichas!E128+Fichas!E177+Fichas!E226+Fichas!E276+Fichas!E326)/1000</f>
        <v>0</v>
      </c>
      <c r="L32" s="229">
        <f>(Fichas!F31+Fichas!F78+Fichas!F128+Fichas!F177+Fichas!F226+Fichas!F276+Fichas!F326)/1000</f>
        <v>0</v>
      </c>
      <c r="N32" s="229">
        <f>(Fichas!G31+Fichas!G78+Fichas!G128+Fichas!G177+Fichas!G226+Fichas!G276+Fichas!G326)/1000</f>
        <v>6394.174</v>
      </c>
      <c r="P32" s="229">
        <f>(Fichas!H31+Fichas!H78+Fichas!H128+Fichas!H177+Fichas!H226+Fichas!H276+Fichas!H326)/1000</f>
        <v>6387.304</v>
      </c>
      <c r="R32" s="229">
        <f>SUM(F32:P32)</f>
        <v>12781.478</v>
      </c>
      <c r="T32" s="230">
        <f>SUM(R30:R32)</f>
        <v>505855.887</v>
      </c>
      <c r="U32" s="230">
        <f>('Cuadro 2'!N18+'Cuadro 3'!N17)-'Cuadro 4'!N19</f>
        <v>0</v>
      </c>
    </row>
    <row r="33" spans="6:20" ht="12.75" thickBot="1">
      <c r="F33" s="229"/>
      <c r="H33" s="229"/>
      <c r="I33" s="229"/>
      <c r="J33" s="229"/>
      <c r="L33" s="229"/>
      <c r="N33" s="229"/>
      <c r="R33" s="229"/>
      <c r="T33" s="230">
        <f>SUM(F30:Q32)-T32</f>
        <v>0</v>
      </c>
    </row>
    <row r="34" spans="2:18" ht="12">
      <c r="B34" s="221" t="s">
        <v>131</v>
      </c>
      <c r="D34" s="221" t="s">
        <v>132</v>
      </c>
      <c r="F34" s="229"/>
      <c r="H34" s="229"/>
      <c r="I34" s="229"/>
      <c r="J34" s="229"/>
      <c r="L34" s="229"/>
      <c r="N34" s="229"/>
      <c r="R34" s="229"/>
    </row>
    <row r="35" spans="3:18" ht="12">
      <c r="C35" s="221" t="s">
        <v>133</v>
      </c>
      <c r="D35" s="221" t="s">
        <v>136</v>
      </c>
      <c r="F35" s="229">
        <f>(Fichas!C33+Fichas!C80+Fichas!C130+Fichas!C179+Fichas!C228+Fichas!C278+Fichas!C328)/1000</f>
        <v>0</v>
      </c>
      <c r="G35" s="229"/>
      <c r="H35" s="229">
        <f>(Fichas!D33+Fichas!D80+Fichas!D130+Fichas!D179+Fichas!D228+Fichas!D278+Fichas!D328)/1000</f>
        <v>0</v>
      </c>
      <c r="I35" s="229"/>
      <c r="J35" s="229">
        <f>(Fichas!E33+Fichas!E80+Fichas!E130+Fichas!E179+Fichas!E228+Fichas!E278+Fichas!E328)/1000</f>
        <v>0</v>
      </c>
      <c r="K35" s="229"/>
      <c r="L35" s="229">
        <f>(Fichas!F33+Fichas!F80+Fichas!F130+Fichas!F179+Fichas!F228+Fichas!F278+Fichas!F328)/1000</f>
        <v>598.239</v>
      </c>
      <c r="M35" s="229"/>
      <c r="N35" s="229">
        <f>(Fichas!G33+Fichas!G80+Fichas!G130+Fichas!G179+Fichas!G228+Fichas!G278+Fichas!G328)/1000</f>
        <v>48000</v>
      </c>
      <c r="O35" s="229"/>
      <c r="P35" s="229">
        <f>(Fichas!H33+Fichas!H80+Fichas!H130+Fichas!H179+Fichas!H228+Fichas!H278+Fichas!H328)/1000</f>
        <v>48000</v>
      </c>
      <c r="R35" s="229">
        <f>SUM(F35:P35)</f>
        <v>96598.239</v>
      </c>
    </row>
    <row r="36" spans="3:18" ht="12.75" thickBot="1">
      <c r="C36" s="221" t="s">
        <v>134</v>
      </c>
      <c r="D36" s="223" t="s">
        <v>130</v>
      </c>
      <c r="E36" s="223"/>
      <c r="F36" s="229">
        <f>(Fichas!C34+Fichas!C81+Fichas!C131+Fichas!C180+Fichas!C229+Fichas!C279+Fichas!C329)/1000</f>
        <v>0</v>
      </c>
      <c r="G36" s="223"/>
      <c r="H36" s="229">
        <f>(Fichas!D34+Fichas!D81+Fichas!D131+Fichas!D180+Fichas!D229+Fichas!D279+Fichas!D329)/1000</f>
        <v>0</v>
      </c>
      <c r="I36" s="223"/>
      <c r="J36" s="229">
        <f>(Fichas!E34+Fichas!E81+Fichas!E131+Fichas!E180+Fichas!E229+Fichas!E279+Fichas!E329)/1000</f>
        <v>0</v>
      </c>
      <c r="K36" s="223"/>
      <c r="L36" s="229">
        <f>(Fichas!F34+Fichas!F81+Fichas!F131+Fichas!F180+Fichas!F229+Fichas!F279+Fichas!F329)/1000</f>
        <v>0</v>
      </c>
      <c r="M36" s="223"/>
      <c r="N36" s="229">
        <f>(Fichas!G34+Fichas!G81+Fichas!G131+Fichas!G180+Fichas!G229+Fichas!G279+Fichas!G329)/1000</f>
        <v>0</v>
      </c>
      <c r="O36" s="223"/>
      <c r="P36" s="229">
        <f>(Fichas!H34+Fichas!H81+Fichas!H131+Fichas!H180+Fichas!H229+Fichas!H279+Fichas!H329)/1000</f>
        <v>0</v>
      </c>
      <c r="Q36" s="223"/>
      <c r="R36" s="253">
        <f>SUM(F36:P36)</f>
        <v>0</v>
      </c>
    </row>
    <row r="37" spans="3:21" ht="12.75" thickBot="1">
      <c r="C37" s="221" t="s">
        <v>135</v>
      </c>
      <c r="D37" s="223" t="s">
        <v>106</v>
      </c>
      <c r="E37" s="223"/>
      <c r="F37" s="229">
        <f>(Fichas!C35+Fichas!C82+Fichas!C132+Fichas!C181+Fichas!C230+Fichas!C280+Fichas!C330)/1000</f>
        <v>0</v>
      </c>
      <c r="G37" s="223"/>
      <c r="H37" s="229">
        <f>(Fichas!D35+Fichas!D82+Fichas!D132+Fichas!D181+Fichas!D230+Fichas!D280+Fichas!D330)/1000</f>
        <v>0</v>
      </c>
      <c r="I37" s="223"/>
      <c r="J37" s="229">
        <f>(Fichas!E35+Fichas!E82+Fichas!E132+Fichas!E181+Fichas!E230+Fichas!E280+Fichas!E330)/1000</f>
        <v>0</v>
      </c>
      <c r="K37" s="223"/>
      <c r="L37" s="229">
        <f>(Fichas!F35+Fichas!F82+Fichas!F132+Fichas!F181+Fichas!F230+Fichas!F280+Fichas!F330)/1000</f>
        <v>0</v>
      </c>
      <c r="M37" s="223"/>
      <c r="N37" s="229">
        <f>(Fichas!G35+Fichas!G82+Fichas!G132+Fichas!G181+Fichas!G230+Fichas!G280+Fichas!G330)/1000</f>
        <v>712145.143</v>
      </c>
      <c r="O37" s="233" t="s">
        <v>22</v>
      </c>
      <c r="P37" s="229">
        <f>(Fichas!H35+Fichas!H82+Fichas!H132+Fichas!H181+Fichas!H230+Fichas!H280+Fichas!H330)/1000</f>
        <v>484137.707</v>
      </c>
      <c r="Q37" s="233" t="s">
        <v>23</v>
      </c>
      <c r="R37" s="232">
        <f>SUM(F37:P37)</f>
        <v>1196282.85</v>
      </c>
      <c r="T37" s="230">
        <f>SUM(R35:R37)</f>
        <v>1292881.0890000002</v>
      </c>
      <c r="U37" s="230">
        <f>('Cuadro 2'!P18+'Cuadro 3'!P17)-'Cuadro 4'!P19</f>
        <v>0</v>
      </c>
    </row>
    <row r="38" spans="4:20" ht="12.75" thickBot="1">
      <c r="D38" s="226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T38" s="230">
        <f>SUM(F35:Q37)-T37</f>
        <v>0</v>
      </c>
    </row>
    <row r="39" spans="4:18" ht="12">
      <c r="D39" s="221" t="s">
        <v>3</v>
      </c>
      <c r="F39" s="231">
        <f>SUM(F11:F37)</f>
        <v>0</v>
      </c>
      <c r="G39" s="231"/>
      <c r="H39" s="231">
        <f aca="true" t="shared" si="1" ref="H39:R39">SUM(H11:H37)</f>
        <v>8954.63</v>
      </c>
      <c r="I39" s="231"/>
      <c r="J39" s="231">
        <f t="shared" si="1"/>
        <v>420.171</v>
      </c>
      <c r="K39" s="231"/>
      <c r="L39" s="231">
        <f t="shared" si="1"/>
        <v>1295.574</v>
      </c>
      <c r="M39" s="231"/>
      <c r="N39" s="231">
        <f t="shared" si="1"/>
        <v>1905617.813</v>
      </c>
      <c r="O39" s="231"/>
      <c r="P39" s="231">
        <f t="shared" si="1"/>
        <v>1682624.754</v>
      </c>
      <c r="Q39" s="231"/>
      <c r="R39" s="231">
        <f t="shared" si="1"/>
        <v>3598912.9420000003</v>
      </c>
    </row>
    <row r="40" spans="4:18" ht="12">
      <c r="D40" s="234" t="s">
        <v>24</v>
      </c>
      <c r="E40" s="222"/>
      <c r="F40" s="222">
        <v>0</v>
      </c>
      <c r="G40" s="222"/>
      <c r="H40" s="272">
        <v>21583</v>
      </c>
      <c r="I40" s="222"/>
      <c r="J40" s="272">
        <v>574</v>
      </c>
      <c r="K40" s="222"/>
      <c r="L40" s="222">
        <v>786</v>
      </c>
      <c r="M40" s="222"/>
      <c r="N40" s="272">
        <v>1728002</v>
      </c>
      <c r="O40" s="235" t="s">
        <v>0</v>
      </c>
      <c r="P40" s="272">
        <v>1444305</v>
      </c>
      <c r="Q40" s="235" t="s">
        <v>0</v>
      </c>
      <c r="R40" s="272">
        <v>3195249</v>
      </c>
    </row>
    <row r="42" spans="4:7" ht="12">
      <c r="D42" s="236" t="s">
        <v>144</v>
      </c>
      <c r="E42" s="221" t="s">
        <v>76</v>
      </c>
      <c r="F42" s="229">
        <f>'M-E'!E16</f>
        <v>712145.1429999999</v>
      </c>
      <c r="G42" s="221" t="s">
        <v>160</v>
      </c>
    </row>
    <row r="43" spans="3:7" ht="12">
      <c r="C43" s="237"/>
      <c r="D43" s="236" t="s">
        <v>137</v>
      </c>
      <c r="E43" s="221" t="s">
        <v>76</v>
      </c>
      <c r="F43" s="229">
        <f>'M-E'!F16</f>
        <v>484137.707</v>
      </c>
      <c r="G43" s="221" t="s">
        <v>160</v>
      </c>
    </row>
    <row r="44" spans="3:5" ht="12">
      <c r="C44" s="238"/>
      <c r="D44" s="236" t="s">
        <v>138</v>
      </c>
      <c r="E44" s="221" t="s">
        <v>161</v>
      </c>
    </row>
    <row r="45" ht="12">
      <c r="C45" s="238"/>
    </row>
    <row r="48" ht="12.75" thickBot="1"/>
    <row r="49" spans="6:18" s="229" customFormat="1" ht="12.75" thickBot="1">
      <c r="F49" s="230">
        <f>SUM(F11:F37)-'Cuadro 1'!D18</f>
        <v>0</v>
      </c>
      <c r="H49" s="230">
        <f>SUM(H11:H37)-'Cuadro 1'!F18</f>
        <v>0</v>
      </c>
      <c r="J49" s="230">
        <f>SUM(J11:J37)-'Cuadro 1'!H18</f>
        <v>0</v>
      </c>
      <c r="L49" s="230">
        <f>SUM(L11:L37)-'Cuadro 1'!J18</f>
        <v>0</v>
      </c>
      <c r="N49" s="230">
        <f>SUM(N11:N37)-'Cuadro 1'!L18</f>
        <v>0</v>
      </c>
      <c r="P49" s="230">
        <f>SUM(P11:P37)-'Cuadro 1'!N18</f>
        <v>0</v>
      </c>
      <c r="R49" s="230">
        <f>SUM(R11:R37)-'Cuadro 1'!P18</f>
        <v>0</v>
      </c>
    </row>
    <row r="52" spans="4:12" ht="12.75">
      <c r="D52" s="324" t="s">
        <v>158</v>
      </c>
      <c r="E52" s="348"/>
      <c r="F52" s="348"/>
      <c r="G52" s="348"/>
      <c r="H52" s="348"/>
      <c r="I52" s="348"/>
      <c r="J52" s="348"/>
      <c r="K52" s="348"/>
      <c r="L52" s="349"/>
    </row>
  </sheetData>
  <mergeCells count="7">
    <mergeCell ref="D52:L52"/>
    <mergeCell ref="T6:T7"/>
    <mergeCell ref="N6:P6"/>
    <mergeCell ref="D9:D10"/>
    <mergeCell ref="F5:J5"/>
    <mergeCell ref="L5:P5"/>
    <mergeCell ref="H6:J6"/>
  </mergeCells>
  <printOptions/>
  <pageMargins left="0.75" right="0.75" top="1" bottom="1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BVasquez</dc:creator>
  <cp:keywords/>
  <dc:description/>
  <cp:lastModifiedBy>BVasquez</cp:lastModifiedBy>
  <cp:lastPrinted>2003-02-13T19:51:25Z</cp:lastPrinted>
  <dcterms:created xsi:type="dcterms:W3CDTF">2002-12-05T15:40:22Z</dcterms:created>
  <dcterms:modified xsi:type="dcterms:W3CDTF">2004-07-14T20:21:07Z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269563107</vt:i4>
  </property>
  <property fmtid="{D5CDD505-2E9C-101B-9397-08002B2CF9AE}" pid="4" name="_EmailSubje">
    <vt:lpwstr/>
  </property>
  <property fmtid="{D5CDD505-2E9C-101B-9397-08002B2CF9AE}" pid="5" name="_AuthorEma">
    <vt:lpwstr>BVasquez@svs.cl</vt:lpwstr>
  </property>
  <property fmtid="{D5CDD505-2E9C-101B-9397-08002B2CF9AE}" pid="6" name="_AuthorEmailDisplayNa">
    <vt:lpwstr>Vasquez Pena Bernardita</vt:lpwstr>
  </property>
</Properties>
</file>