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71" yWindow="65506" windowWidth="11580" windowHeight="5910" activeTab="0"/>
  </bookViews>
  <sheets>
    <sheet name="BE" sheetId="1" r:id="rId1"/>
  </sheets>
  <definedNames>
    <definedName name="_xlnm.Print_Area" localSheetId="0">'BE'!$A$110:$H$112</definedName>
  </definedNames>
  <calcPr fullCalcOnLoad="1"/>
</workbook>
</file>

<file path=xl/sharedStrings.xml><?xml version="1.0" encoding="utf-8"?>
<sst xmlns="http://schemas.openxmlformats.org/spreadsheetml/2006/main" count="196" uniqueCount="47">
  <si>
    <t>TRANSACCIONES EN LA BOLSA ELECTRONICA, POR INSTRUMENTO</t>
  </si>
  <si>
    <t>Transactions at the Stock Exchange, by type of security</t>
  </si>
  <si>
    <t>Período</t>
  </si>
  <si>
    <t>Period</t>
  </si>
  <si>
    <t>Acciones (1)</t>
  </si>
  <si>
    <t>Equities</t>
  </si>
  <si>
    <t>Oro</t>
  </si>
  <si>
    <t>Gold</t>
  </si>
  <si>
    <t>Dólar</t>
  </si>
  <si>
    <t>Dollars</t>
  </si>
  <si>
    <t>Renta fija (2)</t>
  </si>
  <si>
    <t>Fixed income</t>
  </si>
  <si>
    <t>securities</t>
  </si>
  <si>
    <t>Intermediación</t>
  </si>
  <si>
    <t>financiera (3)</t>
  </si>
  <si>
    <t>Commercial</t>
  </si>
  <si>
    <t>papers</t>
  </si>
  <si>
    <t>Cuotas</t>
  </si>
  <si>
    <t>fondos</t>
  </si>
  <si>
    <t>inversión</t>
  </si>
  <si>
    <t>Investment</t>
  </si>
  <si>
    <t>fund shares</t>
  </si>
  <si>
    <t>Total</t>
  </si>
  <si>
    <t>MILLONES DE PESOS DE DICIEMBRE DE CADA AÑO</t>
  </si>
  <si>
    <t>MILLONES DE PESOS DE CADA MES</t>
  </si>
  <si>
    <t>Enero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</si>
  <si>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</si>
  <si>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</si>
  <si>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</si>
  <si>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</si>
  <si>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</si>
  <si>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</si>
  <si>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</si>
  <si>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</si>
  <si>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</si>
  <si>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</si>
  <si>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Julio</t>
  </si>
  <si>
    <t xml:space="preserve">a esta Superintendencia. La información correspondiente a años anteriores incluye antecedentes remitidos a este </t>
  </si>
  <si>
    <t>and listed and non-listed shares in auction.</t>
  </si>
  <si>
    <t xml:space="preserve">(2) Se refiere a bonos, letras hipotecarias, pagarés bancarios, pagarés de tesorería e instrumentos reajustables </t>
  </si>
  <si>
    <t>de largo plazo del Banco Central transados en rueda como fuera de rueda.</t>
  </si>
  <si>
    <t>(3) Se refiere a efectos de comercio, depósitos a plazo reajustables y no reajustables; P.D.B.C. y P.R.B.C.,</t>
  </si>
  <si>
    <t>transados tanto en rueda como fuera de ella.</t>
  </si>
  <si>
    <t>FUENTE: A partir de enero de 2001, elaborada en base a información remitida por la Bolsa Electrónica de Chile</t>
  </si>
  <si>
    <t>Servicio por los corredores miembros de la Bolsa Electrónica de Chile, en virtud de la Circular Nº 412 de 1984.</t>
  </si>
  <si>
    <t xml:space="preserve">(1) Incluye transacciones en rueda y remate de acciones inscritas y no inscritas en bolsa. Including transactions in the trading floor </t>
  </si>
  <si>
    <t xml:space="preserve">Enero 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</si>
</sst>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.000;[Red]#,##0.000"/>
    <numFmt numFmtId="197" formatCode="#,##0;[Red]#,##0"/>
    <numFmt numFmtId="198" formatCode="0;[Red]0"/>
    <numFmt numFmtId="199" formatCode="0.000;[Red]0.000"/>
    <numFmt numFmtId="200" formatCode="0.00;[Red]0.00"/>
    <numFmt numFmtId="201" formatCode="0.0;[Red]0.0"/>
    <numFmt numFmtId="202" formatCode="0.0000;[Red]0.0000"/>
    <numFmt numFmtId="203" formatCode="_-* #,##0.0\ _p_t_a_-;\-* #,##0.0\ _p_t_a_-;_-* &quot;-&quot;??\ _p_t_a_-;_-@_-"/>
    <numFmt numFmtId="204" formatCode="_-* #,##0.000\ _p_t_a_-;\-* #,##0.000\ _p_t_a_-;_-* &quot;-&quot;??\ _p_t_a_-;_-@_-"/>
    <numFmt numFmtId="205" formatCode="#,##0.0;[Red]#,##0.0"/>
    <numFmt numFmtId="206" formatCode="#,##0.00;[Red]#,##0.00"/>
    <numFmt numFmtId="207" formatCode="#,##0.0000;[Red]#,##0.0000"/>
    <numFmt numFmtId="208" formatCode="#,##0.00000;[Red]#,##0.00000"/>
    <numFmt numFmtId="209" formatCode="#,##0.000000;[Red]#,##0.000000"/>
    <numFmt numFmtId="210" formatCode="0.000"/>
    <numFmt numFmtId="211" formatCode="[$-340A]dddd\,\ dd&quot; de &quot;mmmm&quot; de &quot;yyyy"/>
    <numFmt numFmtId="212" formatCode="0.0"/>
    <numFmt numFmtId="213" formatCode="#,##0\ _€;[Red]#,##0\ _€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197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3" xfId="0" applyFont="1" applyBorder="1" applyAlignment="1">
      <alignment horizontal="left"/>
    </xf>
    <xf numFmtId="3" fontId="0" fillId="0" borderId="0" xfId="0" applyNumberFormat="1" applyBorder="1" applyAlignment="1">
      <alignment/>
    </xf>
    <xf numFmtId="196" fontId="0" fillId="0" borderId="0" xfId="0" applyNumberFormat="1" applyBorder="1" applyAlignment="1">
      <alignment/>
    </xf>
    <xf numFmtId="199" fontId="0" fillId="0" borderId="0" xfId="0" applyNumberFormat="1" applyBorder="1" applyAlignment="1">
      <alignment/>
    </xf>
    <xf numFmtId="196" fontId="0" fillId="0" borderId="0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229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685925" y="3714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229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685925" y="3714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229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685925" y="3714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229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685925" y="3714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229</xdr:row>
      <xdr:rowOff>0</xdr:rowOff>
    </xdr:from>
    <xdr:ext cx="76200" cy="200025"/>
    <xdr:sp fLocksText="0">
      <xdr:nvSpPr>
        <xdr:cNvPr id="5" name="Text Box 1"/>
        <xdr:cNvSpPr txBox="1">
          <a:spLocks noChangeArrowheads="1"/>
        </xdr:cNvSpPr>
      </xdr:nvSpPr>
      <xdr:spPr>
        <a:xfrm>
          <a:off x="1685925" y="3714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229</xdr:row>
      <xdr:rowOff>0</xdr:rowOff>
    </xdr:from>
    <xdr:ext cx="76200" cy="200025"/>
    <xdr:sp fLocksText="0">
      <xdr:nvSpPr>
        <xdr:cNvPr id="6" name="Text Box 2"/>
        <xdr:cNvSpPr txBox="1">
          <a:spLocks noChangeArrowheads="1"/>
        </xdr:cNvSpPr>
      </xdr:nvSpPr>
      <xdr:spPr>
        <a:xfrm>
          <a:off x="1685925" y="3714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"/>
  <sheetViews>
    <sheetView tabSelected="1" zoomScalePageLayoutView="0" workbookViewId="0" topLeftCell="A1">
      <pane ySplit="7" topLeftCell="A206" activePane="bottomLeft" state="frozen"/>
      <selection pane="topLeft" activeCell="A1" sqref="A1"/>
      <selection pane="bottomLeft" activeCell="G218" sqref="G218"/>
    </sheetView>
  </sheetViews>
  <sheetFormatPr defaultColWidth="11.421875" defaultRowHeight="12.75" outlineLevelRow="1"/>
  <cols>
    <col min="2" max="2" width="13.421875" style="0" bestFit="1" customWidth="1"/>
    <col min="5" max="5" width="13.00390625" style="0" customWidth="1"/>
    <col min="6" max="6" width="15.00390625" style="0" customWidth="1"/>
    <col min="7" max="7" width="10.421875" style="0" customWidth="1"/>
    <col min="8" max="8" width="10.8515625" style="0" customWidth="1"/>
    <col min="9" max="9" width="13.00390625" style="0" customWidth="1"/>
    <col min="10" max="10" width="16.7109375" style="0" customWidth="1"/>
  </cols>
  <sheetData>
    <row r="1" spans="1:9" ht="13.5" outlineLevel="1" thickTop="1">
      <c r="A1" s="2" t="s">
        <v>0</v>
      </c>
      <c r="B1" s="26"/>
      <c r="C1" s="26"/>
      <c r="D1" s="26"/>
      <c r="E1" s="26"/>
      <c r="F1" s="26"/>
      <c r="G1" s="27"/>
      <c r="H1" s="27"/>
      <c r="I1" s="4"/>
    </row>
    <row r="2" spans="1:9" ht="13.5" outlineLevel="1" thickBot="1">
      <c r="A2" s="5" t="s">
        <v>1</v>
      </c>
      <c r="B2" s="28"/>
      <c r="C2" s="28"/>
      <c r="D2" s="28"/>
      <c r="E2" s="28"/>
      <c r="F2" s="8"/>
      <c r="G2" s="8"/>
      <c r="H2" s="8"/>
      <c r="I2" s="9"/>
    </row>
    <row r="3" spans="1:9" ht="13.5" thickTop="1">
      <c r="A3" s="2" t="s">
        <v>2</v>
      </c>
      <c r="B3" s="3" t="s">
        <v>4</v>
      </c>
      <c r="C3" s="3" t="s">
        <v>6</v>
      </c>
      <c r="D3" s="3" t="s">
        <v>8</v>
      </c>
      <c r="E3" s="3" t="s">
        <v>10</v>
      </c>
      <c r="F3" s="3" t="s">
        <v>13</v>
      </c>
      <c r="G3" s="3" t="s">
        <v>17</v>
      </c>
      <c r="H3" s="3" t="s">
        <v>22</v>
      </c>
      <c r="I3" s="4"/>
    </row>
    <row r="4" spans="1:9" ht="12.75">
      <c r="A4" s="5" t="s">
        <v>3</v>
      </c>
      <c r="B4" s="6" t="s">
        <v>5</v>
      </c>
      <c r="C4" s="6" t="s">
        <v>7</v>
      </c>
      <c r="D4" s="6" t="s">
        <v>9</v>
      </c>
      <c r="E4" s="6" t="s">
        <v>11</v>
      </c>
      <c r="F4" s="7" t="s">
        <v>14</v>
      </c>
      <c r="G4" s="7" t="s">
        <v>18</v>
      </c>
      <c r="H4" s="8"/>
      <c r="I4" s="9"/>
    </row>
    <row r="5" spans="1:9" ht="12.75">
      <c r="A5" s="10"/>
      <c r="B5" s="11"/>
      <c r="C5" s="11"/>
      <c r="D5" s="11"/>
      <c r="E5" s="6" t="s">
        <v>12</v>
      </c>
      <c r="F5" s="6" t="s">
        <v>15</v>
      </c>
      <c r="G5" s="7" t="s">
        <v>19</v>
      </c>
      <c r="H5" s="8"/>
      <c r="I5" s="9"/>
    </row>
    <row r="6" spans="1:9" ht="12.75">
      <c r="A6" s="10"/>
      <c r="B6" s="11"/>
      <c r="C6" s="11"/>
      <c r="D6" s="11"/>
      <c r="E6" s="11"/>
      <c r="F6" s="6" t="s">
        <v>16</v>
      </c>
      <c r="G6" s="6" t="s">
        <v>20</v>
      </c>
      <c r="H6" s="8"/>
      <c r="I6" s="9"/>
    </row>
    <row r="7" spans="1:9" ht="13.5" thickBot="1">
      <c r="A7" s="23"/>
      <c r="B7" s="24"/>
      <c r="C7" s="24"/>
      <c r="D7" s="24"/>
      <c r="E7" s="24"/>
      <c r="F7" s="24"/>
      <c r="G7" s="29" t="s">
        <v>21</v>
      </c>
      <c r="H7" s="24"/>
      <c r="I7" s="25"/>
    </row>
    <row r="8" spans="1:9" ht="13.5" outlineLevel="1" thickTop="1">
      <c r="A8" s="12" t="s">
        <v>23</v>
      </c>
      <c r="B8" s="13"/>
      <c r="C8" s="13"/>
      <c r="D8" s="13"/>
      <c r="E8" s="13"/>
      <c r="F8" s="8"/>
      <c r="G8" s="8"/>
      <c r="H8" s="8"/>
      <c r="I8" s="9"/>
    </row>
    <row r="9" spans="1:9" ht="12.75">
      <c r="A9" s="14">
        <v>1994</v>
      </c>
      <c r="B9" s="15">
        <v>621639</v>
      </c>
      <c r="C9" s="16">
        <v>64</v>
      </c>
      <c r="D9" s="15">
        <v>4181037</v>
      </c>
      <c r="E9" s="15">
        <v>24479647</v>
      </c>
      <c r="F9" s="15">
        <v>24018480</v>
      </c>
      <c r="G9" s="15">
        <v>11362</v>
      </c>
      <c r="H9" s="15">
        <v>53312227</v>
      </c>
      <c r="I9" s="9"/>
    </row>
    <row r="10" spans="1:9" ht="12.75">
      <c r="A10" s="14">
        <v>1995</v>
      </c>
      <c r="B10" s="15">
        <v>950777</v>
      </c>
      <c r="C10" s="16">
        <v>45</v>
      </c>
      <c r="D10" s="15">
        <v>7697905</v>
      </c>
      <c r="E10" s="15">
        <v>30773231</v>
      </c>
      <c r="F10" s="15">
        <v>40124682</v>
      </c>
      <c r="G10" s="15">
        <v>2488</v>
      </c>
      <c r="H10" s="15">
        <v>79549128</v>
      </c>
      <c r="I10" s="9"/>
    </row>
    <row r="11" spans="1:9" ht="12.75">
      <c r="A11" s="14">
        <v>1996</v>
      </c>
      <c r="B11" s="15">
        <v>1336937</v>
      </c>
      <c r="C11" s="16">
        <v>5</v>
      </c>
      <c r="D11" s="15">
        <v>10685474</v>
      </c>
      <c r="E11" s="15">
        <v>31172772</v>
      </c>
      <c r="F11" s="15">
        <v>53332707</v>
      </c>
      <c r="G11" s="15">
        <v>1037</v>
      </c>
      <c r="H11" s="15">
        <v>96528932</v>
      </c>
      <c r="I11" s="9"/>
    </row>
    <row r="12" spans="1:9" ht="12.75">
      <c r="A12" s="14">
        <v>1997</v>
      </c>
      <c r="B12" s="15">
        <v>1058180</v>
      </c>
      <c r="C12" s="16"/>
      <c r="D12" s="15">
        <v>14878724</v>
      </c>
      <c r="E12" s="15">
        <v>33365128</v>
      </c>
      <c r="F12" s="15">
        <v>69291751</v>
      </c>
      <c r="G12" s="15">
        <v>8047</v>
      </c>
      <c r="H12" s="15">
        <v>118601831</v>
      </c>
      <c r="I12" s="9"/>
    </row>
    <row r="13" spans="1:9" ht="12.75">
      <c r="A13" s="14">
        <v>1998</v>
      </c>
      <c r="B13" s="15">
        <v>511775</v>
      </c>
      <c r="C13" s="16">
        <v>2</v>
      </c>
      <c r="D13" s="15">
        <v>20681744</v>
      </c>
      <c r="E13" s="15">
        <v>30907193</v>
      </c>
      <c r="F13" s="15">
        <v>101685187</v>
      </c>
      <c r="G13" s="16">
        <v>4</v>
      </c>
      <c r="H13" s="15">
        <v>153785905</v>
      </c>
      <c r="I13" s="9"/>
    </row>
    <row r="14" spans="1:9" ht="12.75">
      <c r="A14" s="14">
        <v>1999</v>
      </c>
      <c r="B14" s="15">
        <v>603303</v>
      </c>
      <c r="C14" s="16"/>
      <c r="D14" s="15">
        <v>16213435</v>
      </c>
      <c r="E14" s="15">
        <v>23436661</v>
      </c>
      <c r="F14" s="15">
        <v>107627352</v>
      </c>
      <c r="G14" s="15">
        <v>2436</v>
      </c>
      <c r="H14" s="15">
        <v>147883187</v>
      </c>
      <c r="I14" s="9"/>
    </row>
    <row r="15" spans="1:9" ht="12.75">
      <c r="A15" s="14">
        <v>2000</v>
      </c>
      <c r="B15" s="15">
        <v>800752</v>
      </c>
      <c r="C15" s="16"/>
      <c r="D15" s="15">
        <v>15099731</v>
      </c>
      <c r="E15" s="15">
        <v>26284903</v>
      </c>
      <c r="F15" s="15">
        <v>125434314</v>
      </c>
      <c r="G15" s="16">
        <v>509</v>
      </c>
      <c r="H15" s="15">
        <v>167620209</v>
      </c>
      <c r="I15" s="9"/>
    </row>
    <row r="16" spans="1:9" ht="12.75">
      <c r="A16" s="14">
        <v>2001</v>
      </c>
      <c r="B16" s="15">
        <v>1029470</v>
      </c>
      <c r="C16" s="16"/>
      <c r="D16" s="15">
        <v>10914026</v>
      </c>
      <c r="E16" s="15">
        <v>10122249</v>
      </c>
      <c r="F16" s="15">
        <v>25742363</v>
      </c>
      <c r="G16" s="15">
        <v>1471</v>
      </c>
      <c r="H16" s="15">
        <v>47809580</v>
      </c>
      <c r="I16" s="9"/>
    </row>
    <row r="17" spans="1:9" ht="12.75">
      <c r="A17" s="14">
        <v>2002</v>
      </c>
      <c r="B17" s="15">
        <v>893126</v>
      </c>
      <c r="C17" s="15"/>
      <c r="D17" s="15">
        <v>6954213</v>
      </c>
      <c r="E17" s="15">
        <v>11649869</v>
      </c>
      <c r="F17" s="15">
        <v>21357137</v>
      </c>
      <c r="G17" s="15">
        <v>442</v>
      </c>
      <c r="H17" s="15">
        <v>40854788</v>
      </c>
      <c r="I17" s="9"/>
    </row>
    <row r="18" spans="1:9" ht="12.75">
      <c r="A18" s="14">
        <v>2003</v>
      </c>
      <c r="B18" s="15">
        <v>1344581</v>
      </c>
      <c r="C18" s="15"/>
      <c r="D18" s="15">
        <v>4956407</v>
      </c>
      <c r="E18" s="15">
        <v>3038451</v>
      </c>
      <c r="F18" s="15">
        <v>10042793</v>
      </c>
      <c r="G18" s="15">
        <v>18245</v>
      </c>
      <c r="H18" s="15">
        <v>19400476</v>
      </c>
      <c r="I18" s="9"/>
    </row>
    <row r="19" spans="1:9" ht="12.75">
      <c r="A19" s="14">
        <v>2004</v>
      </c>
      <c r="B19" s="15">
        <v>1546775</v>
      </c>
      <c r="C19" s="15"/>
      <c r="D19" s="15">
        <v>1723328.1649999998</v>
      </c>
      <c r="E19" s="15">
        <v>1276235.1639999999</v>
      </c>
      <c r="F19" s="15">
        <v>7462906.035</v>
      </c>
      <c r="G19" s="15">
        <v>13960.273</v>
      </c>
      <c r="H19" s="15">
        <v>12023204.637</v>
      </c>
      <c r="I19" s="9"/>
    </row>
    <row r="20" spans="1:9" ht="12.75">
      <c r="A20" s="14">
        <v>2005</v>
      </c>
      <c r="B20" s="15">
        <v>2198687.0745</v>
      </c>
      <c r="C20" s="15"/>
      <c r="D20" s="15">
        <v>427022.404</v>
      </c>
      <c r="E20" s="15">
        <v>447058.12049999996</v>
      </c>
      <c r="F20" s="15">
        <v>6606601.2634999985</v>
      </c>
      <c r="G20" s="15">
        <v>5573.044</v>
      </c>
      <c r="H20" s="15">
        <v>9684941.9065</v>
      </c>
      <c r="I20" s="9"/>
    </row>
    <row r="21" spans="1:9" ht="12.75">
      <c r="A21" s="14">
        <v>2006</v>
      </c>
      <c r="B21" s="15">
        <v>2334146.993675532</v>
      </c>
      <c r="C21" s="15"/>
      <c r="D21" s="15">
        <v>523150.18845399993</v>
      </c>
      <c r="E21" s="15">
        <v>1204861.5530569998</v>
      </c>
      <c r="F21" s="15">
        <v>5668208.549575001</v>
      </c>
      <c r="G21" s="15">
        <v>40594.633711</v>
      </c>
      <c r="H21" s="15">
        <v>9770961.918472532</v>
      </c>
      <c r="I21" s="9"/>
    </row>
    <row r="22" spans="1:9" ht="12.75">
      <c r="A22" s="14">
        <v>2007</v>
      </c>
      <c r="B22" s="15">
        <v>3961631.3614999996</v>
      </c>
      <c r="C22" s="15"/>
      <c r="D22" s="15">
        <v>802252.6719999999</v>
      </c>
      <c r="E22" s="15">
        <v>1602719.3624999998</v>
      </c>
      <c r="F22" s="15">
        <v>6565079.760000001</v>
      </c>
      <c r="G22" s="15">
        <v>23843.707000000002</v>
      </c>
      <c r="H22" s="15">
        <v>12955526.863</v>
      </c>
      <c r="I22" s="9"/>
    </row>
    <row r="23" spans="1:9" ht="12.75">
      <c r="A23" s="14">
        <v>2008</v>
      </c>
      <c r="B23" s="15">
        <v>2853294.708558297</v>
      </c>
      <c r="C23" s="15"/>
      <c r="D23" s="15">
        <v>372919.21699999995</v>
      </c>
      <c r="E23" s="15">
        <v>239694.925</v>
      </c>
      <c r="F23" s="15">
        <v>7559912.647</v>
      </c>
      <c r="G23" s="15">
        <v>39092.9385</v>
      </c>
      <c r="H23" s="15">
        <v>11064914.436058298</v>
      </c>
      <c r="I23" s="9"/>
    </row>
    <row r="24" spans="1:9" ht="12.75">
      <c r="A24" s="14">
        <v>2009</v>
      </c>
      <c r="B24" s="15">
        <v>2719712.9343249598</v>
      </c>
      <c r="C24" s="15"/>
      <c r="D24" s="15">
        <v>9318.721</v>
      </c>
      <c r="E24" s="15">
        <v>125505.306</v>
      </c>
      <c r="F24" s="15">
        <v>254158.08086199997</v>
      </c>
      <c r="G24" s="15">
        <v>59443.429000000004</v>
      </c>
      <c r="H24" s="15">
        <v>3168138.47118696</v>
      </c>
      <c r="I24" s="9"/>
    </row>
    <row r="25" spans="1:9" ht="12.75">
      <c r="A25" s="14">
        <v>2010</v>
      </c>
      <c r="B25" s="15">
        <v>4403186.080321992</v>
      </c>
      <c r="C25" s="15"/>
      <c r="D25" s="15">
        <v>11502.535</v>
      </c>
      <c r="E25" s="15">
        <v>413159.302977743</v>
      </c>
      <c r="F25" s="15">
        <v>136887.26602918</v>
      </c>
      <c r="G25" s="15">
        <v>110589.1536439825</v>
      </c>
      <c r="H25" s="15">
        <v>5075324.337972896</v>
      </c>
      <c r="I25" s="9"/>
    </row>
    <row r="26" spans="1:9" ht="12.75">
      <c r="A26" s="14">
        <v>2011</v>
      </c>
      <c r="B26" s="15">
        <v>4487391.6371571</v>
      </c>
      <c r="C26" s="15"/>
      <c r="D26" s="15">
        <v>7719.649555511998</v>
      </c>
      <c r="E26" s="15">
        <v>764671.269708415</v>
      </c>
      <c r="F26" s="15">
        <v>191977.087009111</v>
      </c>
      <c r="G26" s="15">
        <v>142176.92777198149</v>
      </c>
      <c r="H26" s="15">
        <v>5593936.571202119</v>
      </c>
      <c r="I26" s="9"/>
    </row>
    <row r="27" spans="1:9" ht="12.75">
      <c r="A27" s="10"/>
      <c r="B27" s="8"/>
      <c r="C27" s="8"/>
      <c r="D27" s="8"/>
      <c r="E27" s="8"/>
      <c r="F27" s="8"/>
      <c r="G27" s="8"/>
      <c r="H27" s="8"/>
      <c r="I27" s="9"/>
    </row>
    <row r="28" spans="1:9" ht="12.75" outlineLevel="1">
      <c r="A28" s="12" t="s">
        <v>24</v>
      </c>
      <c r="B28" s="8"/>
      <c r="C28" s="8"/>
      <c r="D28" s="8"/>
      <c r="E28" s="8"/>
      <c r="F28" s="8"/>
      <c r="G28" s="8"/>
      <c r="H28" s="8"/>
      <c r="I28" s="9"/>
    </row>
    <row r="29" spans="1:9" ht="12.75" outlineLevel="1">
      <c r="A29" s="14"/>
      <c r="B29" s="15"/>
      <c r="C29" s="15"/>
      <c r="D29" s="15"/>
      <c r="E29" s="15"/>
      <c r="F29" s="15"/>
      <c r="G29" s="15"/>
      <c r="H29" s="15"/>
      <c r="I29" s="9"/>
    </row>
    <row r="30" spans="1:9" ht="12.75" outlineLevel="1">
      <c r="A30" s="17">
        <v>1999</v>
      </c>
      <c r="B30" s="15"/>
      <c r="C30" s="15"/>
      <c r="D30" s="15"/>
      <c r="E30" s="15"/>
      <c r="F30" s="15"/>
      <c r="G30" s="15"/>
      <c r="H30" s="15"/>
      <c r="I30" s="9"/>
    </row>
    <row r="31" spans="1:9" ht="12.75" outlineLevel="1">
      <c r="A31" s="14" t="s">
        <v>25</v>
      </c>
      <c r="B31" s="15">
        <v>39771</v>
      </c>
      <c r="C31" s="15"/>
      <c r="D31" s="15">
        <v>1161001</v>
      </c>
      <c r="E31" s="15">
        <v>2163007</v>
      </c>
      <c r="F31" s="15">
        <v>7683194</v>
      </c>
      <c r="G31" s="15"/>
      <c r="H31" s="15">
        <v>11046973</v>
      </c>
      <c r="I31" s="9"/>
    </row>
    <row r="32" spans="1:9" ht="12.75" outlineLevel="1">
      <c r="A32" s="14" t="s">
        <v>26</v>
      </c>
      <c r="B32" s="15">
        <v>33338</v>
      </c>
      <c r="C32" s="15"/>
      <c r="D32" s="15">
        <v>980457</v>
      </c>
      <c r="E32" s="15">
        <v>2272323</v>
      </c>
      <c r="F32" s="15">
        <v>6606995</v>
      </c>
      <c r="G32" s="15"/>
      <c r="H32" s="15">
        <v>9893113</v>
      </c>
      <c r="I32" s="9"/>
    </row>
    <row r="33" spans="1:9" ht="12.75" outlineLevel="1">
      <c r="A33" s="14" t="s">
        <v>27</v>
      </c>
      <c r="B33" s="15">
        <v>49163</v>
      </c>
      <c r="C33" s="15"/>
      <c r="D33" s="15">
        <v>1342608</v>
      </c>
      <c r="E33" s="15">
        <v>2275500</v>
      </c>
      <c r="F33" s="15">
        <v>10415961</v>
      </c>
      <c r="G33" s="15"/>
      <c r="H33" s="15">
        <v>14083232</v>
      </c>
      <c r="I33" s="9"/>
    </row>
    <row r="34" spans="1:9" ht="12.75" outlineLevel="1">
      <c r="A34" s="14" t="s">
        <v>28</v>
      </c>
      <c r="B34" s="15">
        <v>57808</v>
      </c>
      <c r="C34" s="15"/>
      <c r="D34" s="15">
        <v>1491685</v>
      </c>
      <c r="E34" s="15">
        <v>1629618</v>
      </c>
      <c r="F34" s="15">
        <v>7805363</v>
      </c>
      <c r="G34" s="15"/>
      <c r="H34" s="15">
        <v>10984474</v>
      </c>
      <c r="I34" s="9"/>
    </row>
    <row r="35" spans="1:9" ht="12.75" outlineLevel="1">
      <c r="A35" s="14" t="s">
        <v>29</v>
      </c>
      <c r="B35" s="15">
        <v>53000</v>
      </c>
      <c r="C35" s="15"/>
      <c r="D35" s="15">
        <v>2088791</v>
      </c>
      <c r="E35" s="15">
        <v>1959873</v>
      </c>
      <c r="F35" s="15">
        <v>7132208</v>
      </c>
      <c r="G35" s="15">
        <v>206</v>
      </c>
      <c r="H35" s="15">
        <v>11234078</v>
      </c>
      <c r="I35" s="9"/>
    </row>
    <row r="36" spans="1:9" ht="12.75" outlineLevel="1">
      <c r="A36" s="14" t="s">
        <v>30</v>
      </c>
      <c r="B36" s="15">
        <v>40272</v>
      </c>
      <c r="C36" s="15"/>
      <c r="D36" s="15">
        <v>1357858</v>
      </c>
      <c r="E36" s="15">
        <v>1717255</v>
      </c>
      <c r="F36" s="15">
        <v>8850412</v>
      </c>
      <c r="G36" s="15"/>
      <c r="H36" s="15">
        <v>11965797</v>
      </c>
      <c r="I36" s="9"/>
    </row>
    <row r="37" spans="1:9" ht="12.75" outlineLevel="1">
      <c r="A37" s="14" t="s">
        <v>36</v>
      </c>
      <c r="B37" s="15">
        <v>64269</v>
      </c>
      <c r="C37" s="15"/>
      <c r="D37" s="15">
        <v>1239633</v>
      </c>
      <c r="E37" s="15">
        <v>1661596</v>
      </c>
      <c r="F37" s="15">
        <v>10442458</v>
      </c>
      <c r="G37" s="15">
        <v>2205</v>
      </c>
      <c r="H37" s="15">
        <v>13410161</v>
      </c>
      <c r="I37" s="9"/>
    </row>
    <row r="38" spans="1:9" ht="12.75" outlineLevel="1">
      <c r="A38" s="14" t="s">
        <v>31</v>
      </c>
      <c r="B38" s="15">
        <v>34787</v>
      </c>
      <c r="C38" s="15"/>
      <c r="D38" s="15">
        <v>1069637</v>
      </c>
      <c r="E38" s="15">
        <v>1503352</v>
      </c>
      <c r="F38" s="15">
        <v>8442958</v>
      </c>
      <c r="G38" s="15"/>
      <c r="H38" s="15">
        <v>11050734</v>
      </c>
      <c r="I38" s="9"/>
    </row>
    <row r="39" spans="1:9" ht="12.75" outlineLevel="1">
      <c r="A39" s="14" t="s">
        <v>32</v>
      </c>
      <c r="B39" s="15">
        <v>60973</v>
      </c>
      <c r="C39" s="15"/>
      <c r="D39" s="15">
        <v>1331734</v>
      </c>
      <c r="E39" s="15">
        <v>1352264</v>
      </c>
      <c r="F39" s="15">
        <v>10408974</v>
      </c>
      <c r="G39" s="15"/>
      <c r="H39" s="15">
        <v>13126945</v>
      </c>
      <c r="I39" s="9"/>
    </row>
    <row r="40" spans="1:9" ht="12.75" outlineLevel="1">
      <c r="A40" s="14" t="s">
        <v>33</v>
      </c>
      <c r="B40" s="15">
        <v>45895</v>
      </c>
      <c r="C40" s="15"/>
      <c r="D40" s="15">
        <v>1014090</v>
      </c>
      <c r="E40" s="15">
        <v>1400346</v>
      </c>
      <c r="F40" s="15">
        <v>9602415</v>
      </c>
      <c r="G40" s="15"/>
      <c r="H40" s="15">
        <v>12062746</v>
      </c>
      <c r="I40" s="9"/>
    </row>
    <row r="41" spans="1:9" ht="12.75" outlineLevel="1">
      <c r="A41" s="14" t="s">
        <v>34</v>
      </c>
      <c r="B41" s="15">
        <v>51970</v>
      </c>
      <c r="C41" s="15"/>
      <c r="D41" s="15">
        <v>1725831</v>
      </c>
      <c r="E41" s="15">
        <v>4014472</v>
      </c>
      <c r="F41" s="15">
        <v>5935064</v>
      </c>
      <c r="G41" s="15"/>
      <c r="H41" s="15">
        <v>11727337</v>
      </c>
      <c r="I41" s="9"/>
    </row>
    <row r="42" spans="1:9" ht="12.75" outlineLevel="1">
      <c r="A42" s="14" t="s">
        <v>35</v>
      </c>
      <c r="B42" s="15">
        <v>65399</v>
      </c>
      <c r="C42" s="15"/>
      <c r="D42" s="15">
        <v>1222473</v>
      </c>
      <c r="E42" s="15">
        <v>1234355</v>
      </c>
      <c r="F42" s="15">
        <v>13094371</v>
      </c>
      <c r="G42" s="15"/>
      <c r="H42" s="15">
        <v>15616598</v>
      </c>
      <c r="I42" s="9"/>
    </row>
    <row r="43" spans="1:9" ht="12.75" outlineLevel="1">
      <c r="A43" s="14"/>
      <c r="B43" s="15"/>
      <c r="C43" s="15"/>
      <c r="D43" s="15"/>
      <c r="E43" s="15"/>
      <c r="F43" s="15"/>
      <c r="G43" s="15"/>
      <c r="H43" s="15"/>
      <c r="I43" s="9"/>
    </row>
    <row r="44" spans="1:9" ht="12.75">
      <c r="A44" s="17">
        <v>2000</v>
      </c>
      <c r="B44" s="8"/>
      <c r="C44" s="8"/>
      <c r="D44" s="8"/>
      <c r="E44" s="8"/>
      <c r="F44" s="8"/>
      <c r="G44" s="8"/>
      <c r="H44" s="8"/>
      <c r="I44" s="9"/>
    </row>
    <row r="45" spans="1:9" ht="12.75">
      <c r="A45" s="10" t="s">
        <v>25</v>
      </c>
      <c r="B45" s="15">
        <v>69661</v>
      </c>
      <c r="C45" s="8"/>
      <c r="D45" s="15">
        <v>909506</v>
      </c>
      <c r="E45" s="15">
        <v>1048475</v>
      </c>
      <c r="F45" s="15">
        <v>11921202</v>
      </c>
      <c r="G45" s="8"/>
      <c r="H45" s="15">
        <v>13948844</v>
      </c>
      <c r="I45" s="9"/>
    </row>
    <row r="46" spans="1:9" ht="12.75">
      <c r="A46" s="10" t="s">
        <v>26</v>
      </c>
      <c r="B46" s="15">
        <v>45619</v>
      </c>
      <c r="C46" s="8"/>
      <c r="D46" s="15">
        <v>800513</v>
      </c>
      <c r="E46" s="15">
        <v>1338829</v>
      </c>
      <c r="F46" s="15">
        <v>8578191</v>
      </c>
      <c r="G46" s="8"/>
      <c r="H46" s="15">
        <v>10763152</v>
      </c>
      <c r="I46" s="9"/>
    </row>
    <row r="47" spans="1:9" ht="12.75">
      <c r="A47" s="10" t="s">
        <v>27</v>
      </c>
      <c r="B47" s="15">
        <v>73925</v>
      </c>
      <c r="C47" s="8"/>
      <c r="D47" s="15">
        <v>812948</v>
      </c>
      <c r="E47" s="15">
        <v>2007283</v>
      </c>
      <c r="F47" s="15">
        <v>8619588</v>
      </c>
      <c r="G47" s="8"/>
      <c r="H47" s="15">
        <v>11513744</v>
      </c>
      <c r="I47" s="9"/>
    </row>
    <row r="48" spans="1:9" ht="12.75">
      <c r="A48" s="10" t="s">
        <v>28</v>
      </c>
      <c r="B48" s="15">
        <v>49719</v>
      </c>
      <c r="C48" s="8"/>
      <c r="D48" s="15">
        <v>1325951</v>
      </c>
      <c r="E48" s="15">
        <v>2661978</v>
      </c>
      <c r="F48" s="15">
        <v>10079028</v>
      </c>
      <c r="G48" s="8"/>
      <c r="H48" s="15">
        <v>14116676</v>
      </c>
      <c r="I48" s="9"/>
    </row>
    <row r="49" spans="1:9" ht="12.75">
      <c r="A49" s="10" t="s">
        <v>29</v>
      </c>
      <c r="B49" s="15">
        <v>58992</v>
      </c>
      <c r="C49" s="8"/>
      <c r="D49" s="15">
        <v>1273141</v>
      </c>
      <c r="E49" s="15">
        <v>2008765</v>
      </c>
      <c r="F49" s="15">
        <v>10959540</v>
      </c>
      <c r="G49" s="8"/>
      <c r="H49" s="15">
        <v>14300438</v>
      </c>
      <c r="I49" s="9"/>
    </row>
    <row r="50" spans="1:9" ht="12.75">
      <c r="A50" s="10" t="s">
        <v>30</v>
      </c>
      <c r="B50" s="15">
        <v>63268</v>
      </c>
      <c r="C50" s="8"/>
      <c r="D50" s="15">
        <v>1139572</v>
      </c>
      <c r="E50" s="15">
        <v>2034000</v>
      </c>
      <c r="F50" s="15">
        <v>13061574</v>
      </c>
      <c r="G50" s="8"/>
      <c r="H50" s="15">
        <v>16298414</v>
      </c>
      <c r="I50" s="9"/>
    </row>
    <row r="51" spans="1:9" ht="12.75">
      <c r="A51" s="10" t="s">
        <v>36</v>
      </c>
      <c r="B51" s="15">
        <v>57086</v>
      </c>
      <c r="C51" s="8"/>
      <c r="D51" s="15">
        <v>1390289</v>
      </c>
      <c r="E51" s="15">
        <v>1826394</v>
      </c>
      <c r="F51" s="15">
        <v>10365984</v>
      </c>
      <c r="G51" s="16">
        <v>499</v>
      </c>
      <c r="H51" s="15">
        <v>13640252</v>
      </c>
      <c r="I51" s="9"/>
    </row>
    <row r="52" spans="1:9" ht="12.75">
      <c r="A52" s="10" t="s">
        <v>31</v>
      </c>
      <c r="B52" s="15">
        <v>51127</v>
      </c>
      <c r="C52" s="8"/>
      <c r="D52" s="15">
        <v>1450152</v>
      </c>
      <c r="E52" s="15">
        <v>3199977</v>
      </c>
      <c r="F52" s="15">
        <v>10907148</v>
      </c>
      <c r="G52" s="8"/>
      <c r="H52" s="15">
        <v>15608404</v>
      </c>
      <c r="I52" s="9"/>
    </row>
    <row r="53" spans="1:9" ht="12.75">
      <c r="A53" s="10" t="s">
        <v>32</v>
      </c>
      <c r="B53" s="15">
        <v>40424</v>
      </c>
      <c r="C53" s="8"/>
      <c r="D53" s="15">
        <v>1002078</v>
      </c>
      <c r="E53" s="15">
        <v>2158636</v>
      </c>
      <c r="F53" s="15">
        <v>7405991</v>
      </c>
      <c r="G53" s="8"/>
      <c r="H53" s="15">
        <v>10607129</v>
      </c>
      <c r="I53" s="9"/>
    </row>
    <row r="54" spans="1:9" ht="12.75">
      <c r="A54" s="10" t="s">
        <v>33</v>
      </c>
      <c r="B54" s="15">
        <v>81292</v>
      </c>
      <c r="C54" s="8"/>
      <c r="D54" s="15">
        <v>1280840</v>
      </c>
      <c r="E54" s="15">
        <v>2395002</v>
      </c>
      <c r="F54" s="15">
        <v>9559708</v>
      </c>
      <c r="G54" s="8"/>
      <c r="H54" s="15">
        <v>13316842</v>
      </c>
      <c r="I54" s="9"/>
    </row>
    <row r="55" spans="1:9" ht="12.75">
      <c r="A55" s="10" t="s">
        <v>34</v>
      </c>
      <c r="B55" s="15">
        <v>86175</v>
      </c>
      <c r="C55" s="8"/>
      <c r="D55" s="15">
        <v>1662973</v>
      </c>
      <c r="E55" s="15">
        <v>3117659</v>
      </c>
      <c r="F55" s="15">
        <v>12040434</v>
      </c>
      <c r="G55" s="8"/>
      <c r="H55" s="15">
        <v>16907241</v>
      </c>
      <c r="I55" s="9"/>
    </row>
    <row r="56" spans="1:9" ht="12.75">
      <c r="A56" s="10" t="s">
        <v>35</v>
      </c>
      <c r="B56" s="15">
        <v>107873</v>
      </c>
      <c r="C56" s="8"/>
      <c r="D56" s="15">
        <v>1768325</v>
      </c>
      <c r="E56" s="15">
        <v>1983550</v>
      </c>
      <c r="F56" s="15">
        <v>9253826</v>
      </c>
      <c r="G56" s="8"/>
      <c r="H56" s="15">
        <v>13113574</v>
      </c>
      <c r="I56" s="9"/>
    </row>
    <row r="57" spans="1:9" ht="12.75">
      <c r="A57" s="10"/>
      <c r="B57" s="8"/>
      <c r="C57" s="8"/>
      <c r="D57" s="8"/>
      <c r="E57" s="8"/>
      <c r="F57" s="8"/>
      <c r="G57" s="8"/>
      <c r="H57" s="8"/>
      <c r="I57" s="9"/>
    </row>
    <row r="58" spans="1:9" ht="12.75">
      <c r="A58" s="17">
        <v>2001</v>
      </c>
      <c r="B58" s="8"/>
      <c r="C58" s="8"/>
      <c r="D58" s="8"/>
      <c r="E58" s="8"/>
      <c r="F58" s="8"/>
      <c r="G58" s="8"/>
      <c r="H58" s="8"/>
      <c r="I58" s="9"/>
    </row>
    <row r="59" spans="1:9" ht="12.75">
      <c r="A59" s="10" t="s">
        <v>25</v>
      </c>
      <c r="B59" s="18">
        <v>81149</v>
      </c>
      <c r="C59" s="8"/>
      <c r="D59" s="18">
        <v>840713</v>
      </c>
      <c r="E59" s="18">
        <v>726574</v>
      </c>
      <c r="F59" s="18">
        <v>2447219</v>
      </c>
      <c r="G59" s="18"/>
      <c r="H59" s="18">
        <v>4095655</v>
      </c>
      <c r="I59" s="9"/>
    </row>
    <row r="60" spans="1:9" ht="12.75">
      <c r="A60" s="10" t="s">
        <v>26</v>
      </c>
      <c r="B60" s="18">
        <v>26503</v>
      </c>
      <c r="C60" s="8"/>
      <c r="D60" s="18">
        <v>791050</v>
      </c>
      <c r="E60" s="18">
        <v>720374</v>
      </c>
      <c r="F60" s="18">
        <v>2322316</v>
      </c>
      <c r="G60" s="18"/>
      <c r="H60" s="18">
        <v>3860243</v>
      </c>
      <c r="I60" s="9"/>
    </row>
    <row r="61" spans="1:9" ht="12.75">
      <c r="A61" s="10" t="s">
        <v>27</v>
      </c>
      <c r="B61" s="18">
        <v>67239</v>
      </c>
      <c r="C61" s="8"/>
      <c r="D61" s="18">
        <v>949117</v>
      </c>
      <c r="E61" s="18">
        <v>814357</v>
      </c>
      <c r="F61" s="18">
        <v>1827023</v>
      </c>
      <c r="G61" s="18"/>
      <c r="H61" s="18">
        <v>3657736</v>
      </c>
      <c r="I61" s="9"/>
    </row>
    <row r="62" spans="1:9" ht="12.75">
      <c r="A62" s="10" t="s">
        <v>28</v>
      </c>
      <c r="B62" s="18">
        <v>66702</v>
      </c>
      <c r="C62" s="19"/>
      <c r="D62" s="18">
        <v>826472</v>
      </c>
      <c r="E62" s="18">
        <v>719749</v>
      </c>
      <c r="F62" s="18">
        <v>2247725</v>
      </c>
      <c r="G62" s="18"/>
      <c r="H62" s="18">
        <v>3860648</v>
      </c>
      <c r="I62" s="9"/>
    </row>
    <row r="63" spans="1:9" ht="12.75">
      <c r="A63" s="10" t="s">
        <v>29</v>
      </c>
      <c r="B63" s="18">
        <v>105271</v>
      </c>
      <c r="C63" s="19"/>
      <c r="D63" s="18">
        <v>843127</v>
      </c>
      <c r="E63" s="18">
        <v>821940</v>
      </c>
      <c r="F63" s="18">
        <v>2117744</v>
      </c>
      <c r="G63" s="18"/>
      <c r="H63" s="18">
        <v>3888082</v>
      </c>
      <c r="I63" s="9"/>
    </row>
    <row r="64" spans="1:9" ht="12.75">
      <c r="A64" s="10" t="s">
        <v>30</v>
      </c>
      <c r="B64" s="18">
        <v>97427</v>
      </c>
      <c r="C64" s="19"/>
      <c r="D64" s="18">
        <v>909796</v>
      </c>
      <c r="E64" s="18">
        <v>789341</v>
      </c>
      <c r="F64" s="18">
        <v>2054531</v>
      </c>
      <c r="G64" s="18"/>
      <c r="H64" s="18">
        <v>3851095</v>
      </c>
      <c r="I64" s="9"/>
    </row>
    <row r="65" spans="1:9" ht="12.75">
      <c r="A65" s="10" t="s">
        <v>36</v>
      </c>
      <c r="B65" s="18">
        <v>83186</v>
      </c>
      <c r="C65" s="19"/>
      <c r="D65" s="18">
        <v>970832</v>
      </c>
      <c r="E65" s="18">
        <v>692900</v>
      </c>
      <c r="F65" s="18">
        <v>2387842</v>
      </c>
      <c r="G65" s="18"/>
      <c r="H65" s="18">
        <v>4134760</v>
      </c>
      <c r="I65" s="9"/>
    </row>
    <row r="66" spans="1:9" ht="12.75">
      <c r="A66" s="10" t="s">
        <v>31</v>
      </c>
      <c r="B66" s="18">
        <v>83178</v>
      </c>
      <c r="C66" s="19"/>
      <c r="D66" s="18">
        <v>915808</v>
      </c>
      <c r="E66" s="18">
        <v>676290</v>
      </c>
      <c r="F66" s="18">
        <v>2894811</v>
      </c>
      <c r="G66" s="18"/>
      <c r="H66" s="18">
        <v>4570087</v>
      </c>
      <c r="I66" s="9"/>
    </row>
    <row r="67" spans="1:9" ht="12.75">
      <c r="A67" s="10" t="s">
        <v>32</v>
      </c>
      <c r="B67" s="18">
        <v>63820</v>
      </c>
      <c r="C67" s="19"/>
      <c r="D67" s="18">
        <v>508221</v>
      </c>
      <c r="E67" s="18">
        <v>645767</v>
      </c>
      <c r="F67" s="18">
        <v>1885440</v>
      </c>
      <c r="G67" s="18"/>
      <c r="H67" s="18">
        <v>3103248</v>
      </c>
      <c r="I67" s="9"/>
    </row>
    <row r="68" spans="1:9" ht="12.75">
      <c r="A68" s="10" t="s">
        <v>33</v>
      </c>
      <c r="B68" s="18">
        <v>127046</v>
      </c>
      <c r="C68" s="19"/>
      <c r="D68" s="18">
        <v>849335</v>
      </c>
      <c r="E68" s="18">
        <v>1207422</v>
      </c>
      <c r="F68" s="18">
        <v>1543933</v>
      </c>
      <c r="G68" s="18"/>
      <c r="H68" s="18">
        <v>3727736</v>
      </c>
      <c r="I68" s="9"/>
    </row>
    <row r="69" spans="1:9" ht="12.75">
      <c r="A69" s="10" t="s">
        <v>34</v>
      </c>
      <c r="B69" s="18">
        <v>111107</v>
      </c>
      <c r="C69" s="19"/>
      <c r="D69" s="18">
        <v>1200912</v>
      </c>
      <c r="E69" s="18">
        <v>1168577</v>
      </c>
      <c r="F69" s="18">
        <v>1581218</v>
      </c>
      <c r="G69" s="18">
        <v>1471</v>
      </c>
      <c r="H69" s="18">
        <v>4063285</v>
      </c>
      <c r="I69" s="9"/>
    </row>
    <row r="70" spans="1:9" ht="12.75">
      <c r="A70" s="10" t="s">
        <v>35</v>
      </c>
      <c r="B70" s="18">
        <v>103238</v>
      </c>
      <c r="C70" s="19"/>
      <c r="D70" s="18">
        <v>1149431</v>
      </c>
      <c r="E70" s="18">
        <v>1000352</v>
      </c>
      <c r="F70" s="18">
        <v>2015120</v>
      </c>
      <c r="G70" s="18"/>
      <c r="H70" s="18">
        <v>4268141</v>
      </c>
      <c r="I70" s="9"/>
    </row>
    <row r="71" spans="1:9" ht="12.75">
      <c r="A71" s="10"/>
      <c r="B71" s="20"/>
      <c r="C71" s="19"/>
      <c r="D71" s="21"/>
      <c r="E71" s="21"/>
      <c r="F71" s="21"/>
      <c r="G71" s="19"/>
      <c r="H71" s="21"/>
      <c r="I71" s="9"/>
    </row>
    <row r="72" spans="1:9" ht="12.75">
      <c r="A72" s="17">
        <v>2002</v>
      </c>
      <c r="B72" s="8"/>
      <c r="C72" s="8"/>
      <c r="D72" s="8"/>
      <c r="E72" s="8"/>
      <c r="F72" s="8"/>
      <c r="G72" s="8"/>
      <c r="H72" s="8"/>
      <c r="I72" s="9"/>
    </row>
    <row r="73" spans="1:9" ht="12.75">
      <c r="A73" s="10" t="s">
        <v>25</v>
      </c>
      <c r="B73" s="18">
        <v>77833</v>
      </c>
      <c r="C73" s="18"/>
      <c r="D73" s="18">
        <v>913385</v>
      </c>
      <c r="E73" s="15">
        <v>1319932</v>
      </c>
      <c r="F73" s="15">
        <v>1701570</v>
      </c>
      <c r="G73" s="18"/>
      <c r="H73" s="15">
        <v>4012720</v>
      </c>
      <c r="I73" s="9"/>
    </row>
    <row r="74" spans="1:9" ht="12.75">
      <c r="A74" s="10" t="s">
        <v>26</v>
      </c>
      <c r="B74" s="18">
        <v>53241</v>
      </c>
      <c r="C74" s="18"/>
      <c r="D74" s="18">
        <v>808631</v>
      </c>
      <c r="E74" s="18">
        <v>674938</v>
      </c>
      <c r="F74" s="15">
        <v>1686489</v>
      </c>
      <c r="G74" s="18"/>
      <c r="H74" s="15">
        <v>3223299</v>
      </c>
      <c r="I74" s="9"/>
    </row>
    <row r="75" spans="1:9" ht="12.75">
      <c r="A75" s="10" t="s">
        <v>27</v>
      </c>
      <c r="B75" s="18">
        <v>91336</v>
      </c>
      <c r="C75" s="18"/>
      <c r="D75" s="18">
        <v>892909</v>
      </c>
      <c r="E75" s="18">
        <v>776152</v>
      </c>
      <c r="F75" s="15">
        <v>1832974</v>
      </c>
      <c r="G75" s="18"/>
      <c r="H75" s="15">
        <v>3593371</v>
      </c>
      <c r="I75" s="9"/>
    </row>
    <row r="76" spans="1:9" ht="12.75">
      <c r="A76" s="10" t="s">
        <v>28</v>
      </c>
      <c r="B76" s="18">
        <v>109048</v>
      </c>
      <c r="C76" s="18"/>
      <c r="D76" s="18">
        <v>569771</v>
      </c>
      <c r="E76" s="18">
        <v>756064</v>
      </c>
      <c r="F76" s="15">
        <v>2074136</v>
      </c>
      <c r="G76" s="18"/>
      <c r="H76" s="15">
        <v>3509019</v>
      </c>
      <c r="I76" s="9"/>
    </row>
    <row r="77" spans="1:9" ht="12.75">
      <c r="A77" s="10" t="s">
        <v>29</v>
      </c>
      <c r="B77" s="18">
        <v>88666</v>
      </c>
      <c r="C77" s="18"/>
      <c r="D77" s="18">
        <v>584123</v>
      </c>
      <c r="E77" s="18">
        <v>768560</v>
      </c>
      <c r="F77" s="15">
        <v>1468495</v>
      </c>
      <c r="G77" s="18"/>
      <c r="H77" s="15">
        <v>2909844</v>
      </c>
      <c r="I77" s="9"/>
    </row>
    <row r="78" spans="1:9" ht="12.75">
      <c r="A78" s="10" t="s">
        <v>30</v>
      </c>
      <c r="B78" s="18">
        <v>79678</v>
      </c>
      <c r="C78" s="18"/>
      <c r="D78" s="18">
        <v>531426</v>
      </c>
      <c r="E78" s="18">
        <v>951825</v>
      </c>
      <c r="F78" s="15">
        <v>1508409</v>
      </c>
      <c r="G78" s="18">
        <v>30</v>
      </c>
      <c r="H78" s="15">
        <v>3071368</v>
      </c>
      <c r="I78" s="9"/>
    </row>
    <row r="79" spans="1:9" ht="12.75">
      <c r="A79" s="10" t="s">
        <v>36</v>
      </c>
      <c r="B79" s="18">
        <v>70191</v>
      </c>
      <c r="C79" s="18"/>
      <c r="D79" s="18">
        <v>530943</v>
      </c>
      <c r="E79" s="15">
        <v>1154384</v>
      </c>
      <c r="F79" s="15">
        <v>1887049</v>
      </c>
      <c r="G79" s="18">
        <v>21</v>
      </c>
      <c r="H79" s="15">
        <v>3642588</v>
      </c>
      <c r="I79" s="9"/>
    </row>
    <row r="80" spans="1:9" ht="12.75">
      <c r="A80" s="10" t="s">
        <v>31</v>
      </c>
      <c r="B80" s="18">
        <v>50947</v>
      </c>
      <c r="C80" s="18"/>
      <c r="D80" s="18">
        <v>384618</v>
      </c>
      <c r="E80" s="15">
        <v>1040784</v>
      </c>
      <c r="F80" s="15">
        <v>1646612</v>
      </c>
      <c r="G80" s="18"/>
      <c r="H80" s="15">
        <v>3122961</v>
      </c>
      <c r="I80" s="9"/>
    </row>
    <row r="81" spans="1:9" ht="12.75">
      <c r="A81" s="10" t="s">
        <v>32</v>
      </c>
      <c r="B81" s="18">
        <v>45906</v>
      </c>
      <c r="C81" s="18"/>
      <c r="D81" s="18">
        <v>371270</v>
      </c>
      <c r="E81" s="15">
        <v>878525</v>
      </c>
      <c r="F81" s="15">
        <v>1370777</v>
      </c>
      <c r="G81" s="18"/>
      <c r="H81" s="15">
        <v>2666478</v>
      </c>
      <c r="I81" s="9"/>
    </row>
    <row r="82" spans="1:9" ht="12.75">
      <c r="A82" s="10" t="s">
        <v>33</v>
      </c>
      <c r="B82" s="18">
        <v>63769</v>
      </c>
      <c r="C82" s="18"/>
      <c r="D82" s="15">
        <v>532327</v>
      </c>
      <c r="E82" s="15">
        <v>1093002</v>
      </c>
      <c r="F82" s="15">
        <v>1791944</v>
      </c>
      <c r="G82" s="18">
        <v>365</v>
      </c>
      <c r="H82" s="15">
        <f>SUM(B82:G82)</f>
        <v>3481407</v>
      </c>
      <c r="I82" s="9"/>
    </row>
    <row r="83" spans="1:9" ht="12.75">
      <c r="A83" s="10" t="s">
        <v>34</v>
      </c>
      <c r="B83" s="18">
        <v>69160</v>
      </c>
      <c r="C83" s="18"/>
      <c r="D83" s="18">
        <v>278033</v>
      </c>
      <c r="E83" s="15">
        <v>1108140</v>
      </c>
      <c r="F83" s="15">
        <v>1699625</v>
      </c>
      <c r="G83" s="18">
        <v>22</v>
      </c>
      <c r="H83" s="15">
        <f>SUM(B83:G83)</f>
        <v>3154980</v>
      </c>
      <c r="I83" s="9"/>
    </row>
    <row r="84" spans="1:9" ht="12.75">
      <c r="A84" s="10" t="s">
        <v>35</v>
      </c>
      <c r="B84" s="18">
        <v>74835</v>
      </c>
      <c r="C84" s="18"/>
      <c r="D84" s="18">
        <v>395423</v>
      </c>
      <c r="E84" s="18">
        <v>900685</v>
      </c>
      <c r="F84" s="15">
        <v>2268854</v>
      </c>
      <c r="G84" s="18"/>
      <c r="H84" s="15">
        <f>SUM(B84:G84)</f>
        <v>3639797</v>
      </c>
      <c r="I84" s="9"/>
    </row>
    <row r="85" spans="1:9" ht="12.75">
      <c r="A85" s="10"/>
      <c r="B85" s="20"/>
      <c r="C85" s="19"/>
      <c r="D85" s="21"/>
      <c r="E85" s="21"/>
      <c r="F85" s="21"/>
      <c r="G85" s="19"/>
      <c r="H85" s="21"/>
      <c r="I85" s="9"/>
    </row>
    <row r="86" spans="1:9" ht="12.75">
      <c r="A86" s="17">
        <v>2003</v>
      </c>
      <c r="B86" s="20"/>
      <c r="C86" s="19"/>
      <c r="D86" s="21"/>
      <c r="E86" s="21"/>
      <c r="F86" s="21"/>
      <c r="G86" s="19"/>
      <c r="H86" s="21"/>
      <c r="I86" s="9"/>
    </row>
    <row r="87" spans="1:9" ht="12.75">
      <c r="A87" s="10" t="s">
        <v>25</v>
      </c>
      <c r="B87" s="18">
        <v>75662</v>
      </c>
      <c r="C87" s="18"/>
      <c r="D87" s="15">
        <v>519218</v>
      </c>
      <c r="E87" s="15">
        <v>514036</v>
      </c>
      <c r="F87" s="15">
        <v>1392553</v>
      </c>
      <c r="G87" s="18"/>
      <c r="H87" s="15">
        <f aca="true" t="shared" si="0" ref="H87:H93">SUM(B87:G87)</f>
        <v>2501469</v>
      </c>
      <c r="I87" s="9"/>
    </row>
    <row r="88" spans="1:9" ht="12.75">
      <c r="A88" s="10" t="s">
        <v>26</v>
      </c>
      <c r="B88" s="18">
        <v>52782</v>
      </c>
      <c r="C88" s="18"/>
      <c r="D88" s="15">
        <v>422125</v>
      </c>
      <c r="E88" s="15">
        <v>326569</v>
      </c>
      <c r="F88" s="15">
        <v>934632</v>
      </c>
      <c r="G88" s="18">
        <v>17</v>
      </c>
      <c r="H88" s="15">
        <f t="shared" si="0"/>
        <v>1736125</v>
      </c>
      <c r="I88" s="9"/>
    </row>
    <row r="89" spans="1:9" ht="12.75">
      <c r="A89" s="10" t="s">
        <v>27</v>
      </c>
      <c r="B89" s="18">
        <v>104668</v>
      </c>
      <c r="C89" s="18"/>
      <c r="D89" s="15">
        <v>263187</v>
      </c>
      <c r="E89" s="15">
        <v>206975</v>
      </c>
      <c r="F89" s="15">
        <v>1346712</v>
      </c>
      <c r="G89" s="18">
        <v>178</v>
      </c>
      <c r="H89" s="15">
        <f t="shared" si="0"/>
        <v>1921720</v>
      </c>
      <c r="I89" s="9"/>
    </row>
    <row r="90" spans="1:9" ht="12.75">
      <c r="A90" s="10" t="s">
        <v>28</v>
      </c>
      <c r="B90" s="18">
        <v>88011</v>
      </c>
      <c r="C90" s="18"/>
      <c r="D90" s="15">
        <v>433613</v>
      </c>
      <c r="E90" s="15">
        <v>164694</v>
      </c>
      <c r="F90" s="15">
        <v>784380</v>
      </c>
      <c r="G90" s="8"/>
      <c r="H90" s="15">
        <f>SUM(B90:G90)</f>
        <v>1470698</v>
      </c>
      <c r="I90" s="9"/>
    </row>
    <row r="91" spans="1:9" ht="12.75">
      <c r="A91" s="10" t="s">
        <v>29</v>
      </c>
      <c r="B91" s="18">
        <v>99676</v>
      </c>
      <c r="C91" s="18"/>
      <c r="D91" s="15">
        <v>394954</v>
      </c>
      <c r="E91" s="15">
        <v>169349</v>
      </c>
      <c r="F91" s="15">
        <v>673181</v>
      </c>
      <c r="G91" s="18">
        <v>47</v>
      </c>
      <c r="H91" s="15">
        <f t="shared" si="0"/>
        <v>1337207</v>
      </c>
      <c r="I91" s="9"/>
    </row>
    <row r="92" spans="1:9" ht="12.75">
      <c r="A92" s="10" t="s">
        <v>30</v>
      </c>
      <c r="B92" s="18">
        <v>104594</v>
      </c>
      <c r="C92" s="18"/>
      <c r="D92" s="15">
        <v>566871</v>
      </c>
      <c r="E92" s="15">
        <v>163489</v>
      </c>
      <c r="F92" s="15">
        <v>634664</v>
      </c>
      <c r="G92" s="18">
        <v>395</v>
      </c>
      <c r="H92" s="15">
        <f t="shared" si="0"/>
        <v>1470013</v>
      </c>
      <c r="I92" s="9"/>
    </row>
    <row r="93" spans="1:9" ht="12.75">
      <c r="A93" s="10" t="s">
        <v>36</v>
      </c>
      <c r="B93" s="18">
        <v>66087</v>
      </c>
      <c r="C93" s="18"/>
      <c r="D93" s="15">
        <v>637293</v>
      </c>
      <c r="E93" s="15">
        <v>245286</v>
      </c>
      <c r="F93" s="15">
        <v>742035</v>
      </c>
      <c r="G93" s="18">
        <v>39</v>
      </c>
      <c r="H93" s="15">
        <f t="shared" si="0"/>
        <v>1690740</v>
      </c>
      <c r="I93" s="9"/>
    </row>
    <row r="94" spans="1:9" ht="12.75">
      <c r="A94" s="10" t="s">
        <v>31</v>
      </c>
      <c r="B94" s="18">
        <v>127841</v>
      </c>
      <c r="C94" s="18"/>
      <c r="D94" s="15">
        <v>406126</v>
      </c>
      <c r="E94" s="15">
        <v>217006</v>
      </c>
      <c r="F94" s="15">
        <v>591426</v>
      </c>
      <c r="G94" s="18">
        <v>16514</v>
      </c>
      <c r="H94" s="15">
        <f>SUM(B94:G94)</f>
        <v>1358913</v>
      </c>
      <c r="I94" s="9"/>
    </row>
    <row r="95" spans="1:9" ht="12.75">
      <c r="A95" s="10" t="s">
        <v>32</v>
      </c>
      <c r="B95" s="18">
        <v>107378</v>
      </c>
      <c r="C95" s="18"/>
      <c r="D95" s="15">
        <v>359222</v>
      </c>
      <c r="E95" s="15">
        <v>268660</v>
      </c>
      <c r="F95" s="15">
        <v>760745</v>
      </c>
      <c r="G95" s="18"/>
      <c r="H95" s="15">
        <f>SUM(B95:G95)</f>
        <v>1496005</v>
      </c>
      <c r="I95" s="9"/>
    </row>
    <row r="96" spans="1:9" ht="12.75">
      <c r="A96" s="10" t="s">
        <v>33</v>
      </c>
      <c r="B96" s="18">
        <v>233011</v>
      </c>
      <c r="C96" s="18"/>
      <c r="D96" s="15">
        <v>327329</v>
      </c>
      <c r="E96" s="15">
        <v>418143</v>
      </c>
      <c r="F96" s="15">
        <v>807170</v>
      </c>
      <c r="G96" s="18"/>
      <c r="H96" s="15">
        <f>SUM(B96:G96)</f>
        <v>1785653</v>
      </c>
      <c r="I96" s="9"/>
    </row>
    <row r="97" spans="1:9" ht="12.75">
      <c r="A97" s="10" t="s">
        <v>34</v>
      </c>
      <c r="B97" s="18">
        <v>144964</v>
      </c>
      <c r="C97" s="18"/>
      <c r="D97" s="15">
        <v>314367</v>
      </c>
      <c r="E97" s="15">
        <v>192215</v>
      </c>
      <c r="F97" s="15">
        <v>637937</v>
      </c>
      <c r="G97" s="18">
        <v>105</v>
      </c>
      <c r="H97" s="15">
        <f>SUM(B97:G97)</f>
        <v>1289588</v>
      </c>
      <c r="I97" s="9"/>
    </row>
    <row r="98" spans="1:9" ht="12.75">
      <c r="A98" s="10" t="s">
        <v>35</v>
      </c>
      <c r="B98" s="18">
        <v>137638</v>
      </c>
      <c r="C98" s="18"/>
      <c r="D98" s="15">
        <v>298029</v>
      </c>
      <c r="E98" s="15">
        <v>139552</v>
      </c>
      <c r="F98" s="15">
        <v>698978</v>
      </c>
      <c r="G98" s="18">
        <v>949</v>
      </c>
      <c r="H98" s="15">
        <f>SUM(B98:G98)</f>
        <v>1275146</v>
      </c>
      <c r="I98" s="9"/>
    </row>
    <row r="99" spans="1:9" ht="12.75">
      <c r="A99" s="10"/>
      <c r="B99" s="18"/>
      <c r="C99" s="18"/>
      <c r="D99" s="15"/>
      <c r="E99" s="15"/>
      <c r="F99" s="15"/>
      <c r="G99" s="18"/>
      <c r="H99" s="15"/>
      <c r="I99" s="9"/>
    </row>
    <row r="100" spans="1:9" ht="12.75">
      <c r="A100" s="17">
        <v>2004</v>
      </c>
      <c r="B100" s="18"/>
      <c r="C100" s="18"/>
      <c r="D100" s="15"/>
      <c r="E100" s="8"/>
      <c r="F100" s="8"/>
      <c r="G100" s="18"/>
      <c r="H100" s="15"/>
      <c r="I100" s="9"/>
    </row>
    <row r="101" spans="1:9" ht="12.75">
      <c r="A101" s="10" t="s">
        <v>25</v>
      </c>
      <c r="B101" s="18">
        <v>108706</v>
      </c>
      <c r="C101" s="8"/>
      <c r="D101" s="15">
        <v>186662</v>
      </c>
      <c r="E101" s="15">
        <v>68001</v>
      </c>
      <c r="F101" s="15">
        <v>736595</v>
      </c>
      <c r="G101" s="18"/>
      <c r="H101" s="15">
        <f aca="true" t="shared" si="1" ref="H101:H112">SUM(B101:G101)</f>
        <v>1099964</v>
      </c>
      <c r="I101" s="22"/>
    </row>
    <row r="102" spans="1:9" ht="12.75">
      <c r="A102" s="10" t="s">
        <v>26</v>
      </c>
      <c r="B102" s="18">
        <v>143504</v>
      </c>
      <c r="C102" s="18"/>
      <c r="D102" s="15">
        <v>250865</v>
      </c>
      <c r="E102" s="15">
        <v>124977</v>
      </c>
      <c r="F102" s="15">
        <v>439727</v>
      </c>
      <c r="G102" s="18"/>
      <c r="H102" s="15">
        <f t="shared" si="1"/>
        <v>959073</v>
      </c>
      <c r="I102" s="22"/>
    </row>
    <row r="103" spans="1:10" ht="12.75">
      <c r="A103" s="10" t="s">
        <v>27</v>
      </c>
      <c r="B103" s="18">
        <v>143750</v>
      </c>
      <c r="C103" s="18"/>
      <c r="D103" s="15">
        <v>191571</v>
      </c>
      <c r="E103" s="15">
        <v>266640</v>
      </c>
      <c r="F103" s="15">
        <v>565580</v>
      </c>
      <c r="G103" s="18"/>
      <c r="H103" s="15">
        <f t="shared" si="1"/>
        <v>1167541</v>
      </c>
      <c r="I103" s="22"/>
      <c r="J103" s="1"/>
    </row>
    <row r="104" spans="1:9" ht="12.75">
      <c r="A104" s="10" t="s">
        <v>28</v>
      </c>
      <c r="B104" s="18">
        <v>73902</v>
      </c>
      <c r="C104" s="18"/>
      <c r="D104" s="15">
        <v>263893</v>
      </c>
      <c r="E104" s="15">
        <v>168948</v>
      </c>
      <c r="F104" s="15">
        <v>521664</v>
      </c>
      <c r="G104" s="18"/>
      <c r="H104" s="15">
        <f t="shared" si="1"/>
        <v>1028407</v>
      </c>
      <c r="I104" s="22"/>
    </row>
    <row r="105" spans="1:9" ht="12.75">
      <c r="A105" s="10" t="s">
        <v>29</v>
      </c>
      <c r="B105" s="18">
        <v>123621</v>
      </c>
      <c r="C105" s="18"/>
      <c r="D105" s="15">
        <v>316628</v>
      </c>
      <c r="E105" s="15">
        <v>256337</v>
      </c>
      <c r="F105" s="15">
        <v>636336</v>
      </c>
      <c r="G105" s="18"/>
      <c r="H105" s="15">
        <f t="shared" si="1"/>
        <v>1332922</v>
      </c>
      <c r="I105" s="22"/>
    </row>
    <row r="106" spans="1:9" ht="12.75">
      <c r="A106" s="10" t="s">
        <v>30</v>
      </c>
      <c r="B106" s="18">
        <v>58413</v>
      </c>
      <c r="C106" s="18"/>
      <c r="D106" s="15">
        <v>217574</v>
      </c>
      <c r="E106" s="15">
        <v>124488</v>
      </c>
      <c r="F106" s="15">
        <v>801060</v>
      </c>
      <c r="G106" s="18"/>
      <c r="H106" s="15">
        <f t="shared" si="1"/>
        <v>1201535</v>
      </c>
      <c r="I106" s="22"/>
    </row>
    <row r="107" spans="1:9" ht="12.75">
      <c r="A107" s="10" t="s">
        <v>36</v>
      </c>
      <c r="B107" s="18">
        <v>81692</v>
      </c>
      <c r="C107" s="18"/>
      <c r="D107" s="15">
        <v>63874</v>
      </c>
      <c r="E107" s="15">
        <v>114584</v>
      </c>
      <c r="F107" s="15">
        <v>818854</v>
      </c>
      <c r="G107" s="18"/>
      <c r="H107" s="15">
        <f t="shared" si="1"/>
        <v>1079004</v>
      </c>
      <c r="I107" s="22"/>
    </row>
    <row r="108" spans="1:9" ht="12.75">
      <c r="A108" s="10" t="s">
        <v>31</v>
      </c>
      <c r="B108" s="18">
        <v>170526</v>
      </c>
      <c r="C108" s="18"/>
      <c r="D108" s="15">
        <v>63011</v>
      </c>
      <c r="E108" s="15">
        <v>58231</v>
      </c>
      <c r="F108" s="15">
        <v>721683</v>
      </c>
      <c r="G108" s="18">
        <v>1088</v>
      </c>
      <c r="H108" s="15">
        <f t="shared" si="1"/>
        <v>1014539</v>
      </c>
      <c r="I108" s="22"/>
    </row>
    <row r="109" spans="1:9" ht="12.75">
      <c r="A109" s="10" t="s">
        <v>32</v>
      </c>
      <c r="B109" s="18">
        <v>127079</v>
      </c>
      <c r="C109" s="18"/>
      <c r="D109" s="15">
        <v>43156</v>
      </c>
      <c r="E109" s="15">
        <v>10758</v>
      </c>
      <c r="F109" s="15">
        <v>605865</v>
      </c>
      <c r="G109" s="18">
        <v>1229</v>
      </c>
      <c r="H109" s="15">
        <f t="shared" si="1"/>
        <v>788087</v>
      </c>
      <c r="I109" s="22"/>
    </row>
    <row r="110" spans="1:9" ht="12.75">
      <c r="A110" s="10" t="s">
        <v>33</v>
      </c>
      <c r="B110" s="18">
        <v>197395</v>
      </c>
      <c r="C110" s="18"/>
      <c r="D110" s="15">
        <v>19312</v>
      </c>
      <c r="E110" s="15">
        <v>21772</v>
      </c>
      <c r="F110" s="15">
        <v>473089</v>
      </c>
      <c r="G110" s="18">
        <v>9266</v>
      </c>
      <c r="H110" s="15">
        <f t="shared" si="1"/>
        <v>720834</v>
      </c>
      <c r="I110" s="22"/>
    </row>
    <row r="111" spans="1:9" ht="12.75">
      <c r="A111" s="10" t="s">
        <v>34</v>
      </c>
      <c r="B111" s="18">
        <v>175488</v>
      </c>
      <c r="C111" s="18"/>
      <c r="D111" s="15">
        <v>33221</v>
      </c>
      <c r="E111" s="15">
        <v>10514</v>
      </c>
      <c r="F111" s="15">
        <v>569592</v>
      </c>
      <c r="G111" s="18">
        <v>1563</v>
      </c>
      <c r="H111" s="15">
        <f t="shared" si="1"/>
        <v>790378</v>
      </c>
      <c r="I111" s="22"/>
    </row>
    <row r="112" spans="1:9" ht="12.75">
      <c r="A112" s="10" t="s">
        <v>35</v>
      </c>
      <c r="B112" s="18">
        <v>120442</v>
      </c>
      <c r="C112" s="18"/>
      <c r="D112" s="15">
        <v>35684</v>
      </c>
      <c r="E112" s="15">
        <v>23022</v>
      </c>
      <c r="F112" s="15">
        <v>456144</v>
      </c>
      <c r="G112" s="18">
        <v>745</v>
      </c>
      <c r="H112" s="15">
        <f t="shared" si="1"/>
        <v>636037</v>
      </c>
      <c r="I112" s="22"/>
    </row>
    <row r="113" spans="1:9" ht="12.75">
      <c r="A113" s="10"/>
      <c r="B113" s="18"/>
      <c r="C113" s="18"/>
      <c r="D113" s="15"/>
      <c r="E113" s="15"/>
      <c r="F113" s="15"/>
      <c r="G113" s="18"/>
      <c r="H113" s="15"/>
      <c r="I113" s="22"/>
    </row>
    <row r="114" spans="1:9" ht="12.75">
      <c r="A114" s="17">
        <v>2005</v>
      </c>
      <c r="B114" s="18"/>
      <c r="C114" s="18"/>
      <c r="D114" s="15"/>
      <c r="E114" s="15"/>
      <c r="F114" s="15"/>
      <c r="G114" s="18"/>
      <c r="H114" s="15"/>
      <c r="I114" s="22"/>
    </row>
    <row r="115" spans="1:9" ht="12.75">
      <c r="A115" s="10" t="s">
        <v>46</v>
      </c>
      <c r="B115" s="18">
        <v>127792</v>
      </c>
      <c r="C115" s="18"/>
      <c r="D115" s="15">
        <v>32554</v>
      </c>
      <c r="E115" s="15">
        <v>14036</v>
      </c>
      <c r="F115" s="15">
        <v>714412</v>
      </c>
      <c r="G115" s="33"/>
      <c r="H115" s="15">
        <f aca="true" t="shared" si="2" ref="H115:H126">SUM(B115:G115)</f>
        <v>888794</v>
      </c>
      <c r="I115" s="22"/>
    </row>
    <row r="116" spans="1:9" ht="12.75">
      <c r="A116" s="10" t="s">
        <v>26</v>
      </c>
      <c r="B116" s="18">
        <v>71158</v>
      </c>
      <c r="C116" s="18"/>
      <c r="D116" s="15">
        <v>27535</v>
      </c>
      <c r="E116" s="15">
        <v>8245</v>
      </c>
      <c r="F116" s="15">
        <v>410665</v>
      </c>
      <c r="G116" s="33">
        <v>13</v>
      </c>
      <c r="H116" s="15">
        <f t="shared" si="2"/>
        <v>517616</v>
      </c>
      <c r="I116" s="22"/>
    </row>
    <row r="117" spans="1:9" ht="12.75">
      <c r="A117" s="10" t="s">
        <v>27</v>
      </c>
      <c r="B117" s="18">
        <v>138625</v>
      </c>
      <c r="C117" s="18"/>
      <c r="D117" s="15">
        <v>25835</v>
      </c>
      <c r="E117" s="15">
        <v>12417</v>
      </c>
      <c r="F117" s="15">
        <v>439000</v>
      </c>
      <c r="G117" s="33"/>
      <c r="H117" s="15">
        <f t="shared" si="2"/>
        <v>615877</v>
      </c>
      <c r="I117" s="22"/>
    </row>
    <row r="118" spans="1:9" ht="12.75">
      <c r="A118" s="10" t="s">
        <v>28</v>
      </c>
      <c r="B118" s="18">
        <v>160147</v>
      </c>
      <c r="C118" s="18"/>
      <c r="D118" s="15">
        <v>35618</v>
      </c>
      <c r="E118" s="15">
        <v>9642</v>
      </c>
      <c r="F118" s="15">
        <v>549713</v>
      </c>
      <c r="G118" s="33">
        <v>1268</v>
      </c>
      <c r="H118" s="15">
        <f t="shared" si="2"/>
        <v>756388</v>
      </c>
      <c r="I118" s="22"/>
    </row>
    <row r="119" spans="1:9" ht="12.75">
      <c r="A119" s="10" t="s">
        <v>29</v>
      </c>
      <c r="B119" s="18">
        <v>149355</v>
      </c>
      <c r="C119" s="18"/>
      <c r="D119" s="15">
        <v>44115</v>
      </c>
      <c r="E119" s="15">
        <v>9967</v>
      </c>
      <c r="F119" s="15">
        <v>434584</v>
      </c>
      <c r="G119" s="33">
        <v>942</v>
      </c>
      <c r="H119" s="15">
        <f t="shared" si="2"/>
        <v>638963</v>
      </c>
      <c r="I119" s="22"/>
    </row>
    <row r="120" spans="1:9" ht="12.75">
      <c r="A120" s="10" t="s">
        <v>30</v>
      </c>
      <c r="B120" s="18">
        <v>219193</v>
      </c>
      <c r="C120" s="18"/>
      <c r="D120" s="15">
        <v>33344</v>
      </c>
      <c r="E120" s="15">
        <v>17257</v>
      </c>
      <c r="F120" s="15">
        <v>445084</v>
      </c>
      <c r="G120" s="33">
        <v>288</v>
      </c>
      <c r="H120" s="15">
        <f t="shared" si="2"/>
        <v>715166</v>
      </c>
      <c r="I120" s="22"/>
    </row>
    <row r="121" spans="1:9" ht="12.75">
      <c r="A121" s="10" t="s">
        <v>36</v>
      </c>
      <c r="B121" s="18">
        <f>438837/2</f>
        <v>219418.5</v>
      </c>
      <c r="C121" s="18"/>
      <c r="D121" s="15">
        <v>68498</v>
      </c>
      <c r="E121" s="15">
        <f>33655/2+22370/2+22354</f>
        <v>50366.5</v>
      </c>
      <c r="F121" s="15">
        <f>12937.5+512427</f>
        <v>525364.5</v>
      </c>
      <c r="G121" s="33">
        <v>16.5</v>
      </c>
      <c r="H121" s="15">
        <f t="shared" si="2"/>
        <v>863664</v>
      </c>
      <c r="I121" s="22"/>
    </row>
    <row r="122" spans="1:9" ht="12.75">
      <c r="A122" s="10" t="s">
        <v>31</v>
      </c>
      <c r="B122" s="18">
        <f>449379/2</f>
        <v>224689.5</v>
      </c>
      <c r="C122" s="18"/>
      <c r="D122" s="15">
        <v>36644</v>
      </c>
      <c r="E122" s="15">
        <f>10830.5+39105</f>
        <v>49935.5</v>
      </c>
      <c r="F122" s="15">
        <f>78563/2+658770</f>
        <v>698051.5</v>
      </c>
      <c r="G122" s="33">
        <v>1425</v>
      </c>
      <c r="H122" s="15">
        <f t="shared" si="2"/>
        <v>1010745.5</v>
      </c>
      <c r="I122" s="22"/>
    </row>
    <row r="123" spans="1:9" ht="12.75">
      <c r="A123" s="10" t="s">
        <v>32</v>
      </c>
      <c r="B123" s="18">
        <f>289885/2</f>
        <v>144942.5</v>
      </c>
      <c r="C123" s="18"/>
      <c r="D123" s="15">
        <v>29769</v>
      </c>
      <c r="E123" s="15">
        <f>12030.5+13185/2+42920</f>
        <v>61543</v>
      </c>
      <c r="F123" s="15">
        <f>5452.5+542866</f>
        <v>548318.5</v>
      </c>
      <c r="G123" s="33">
        <v>9</v>
      </c>
      <c r="H123" s="15">
        <f t="shared" si="2"/>
        <v>784582</v>
      </c>
      <c r="I123" s="22"/>
    </row>
    <row r="124" spans="1:9" ht="12.75">
      <c r="A124" s="10" t="s">
        <v>33</v>
      </c>
      <c r="B124" s="18">
        <v>166921</v>
      </c>
      <c r="C124" s="18"/>
      <c r="D124" s="15">
        <v>37946</v>
      </c>
      <c r="E124" s="15">
        <f>121081/2+2285+30707</f>
        <v>93532.5</v>
      </c>
      <c r="F124" s="15">
        <f>14863.5+470067</f>
        <v>484930.5</v>
      </c>
      <c r="G124" s="33">
        <v>1074.5</v>
      </c>
      <c r="H124" s="15">
        <f t="shared" si="2"/>
        <v>784404.5</v>
      </c>
      <c r="I124" s="22"/>
    </row>
    <row r="125" spans="1:9" ht="12.75">
      <c r="A125" s="10" t="s">
        <v>34</v>
      </c>
      <c r="B125" s="18">
        <v>241476</v>
      </c>
      <c r="C125" s="18"/>
      <c r="D125" s="15">
        <v>20660</v>
      </c>
      <c r="E125" s="15">
        <f>36977/2+1034.5+46821</f>
        <v>66344</v>
      </c>
      <c r="F125" s="15">
        <f>6446.5+628383</f>
        <v>634829.5</v>
      </c>
      <c r="G125" s="33">
        <f>828/2</f>
        <v>414</v>
      </c>
      <c r="H125" s="15">
        <f t="shared" si="2"/>
        <v>963723.5</v>
      </c>
      <c r="I125" s="22"/>
    </row>
    <row r="126" spans="1:9" ht="12.75">
      <c r="A126" s="10" t="s">
        <v>35</v>
      </c>
      <c r="B126" s="18">
        <v>294312</v>
      </c>
      <c r="C126" s="18"/>
      <c r="D126" s="15">
        <v>24892</v>
      </c>
      <c r="E126" s="15">
        <f>10112.5+2933+35378</f>
        <v>48423.5</v>
      </c>
      <c r="F126" s="15">
        <f>5993+575462</f>
        <v>581455</v>
      </c>
      <c r="G126" s="33">
        <v>15.5</v>
      </c>
      <c r="H126" s="15">
        <f t="shared" si="2"/>
        <v>949098</v>
      </c>
      <c r="I126" s="22"/>
    </row>
    <row r="127" spans="1:9" ht="12.75">
      <c r="A127" s="10"/>
      <c r="B127" s="18"/>
      <c r="C127" s="18"/>
      <c r="D127" s="15"/>
      <c r="E127" s="15"/>
      <c r="F127" s="15"/>
      <c r="G127" s="33"/>
      <c r="H127" s="15"/>
      <c r="I127" s="22"/>
    </row>
    <row r="128" spans="1:9" ht="12.75">
      <c r="A128" s="17">
        <v>2006</v>
      </c>
      <c r="B128" s="18"/>
      <c r="C128" s="18"/>
      <c r="D128" s="15"/>
      <c r="E128" s="15"/>
      <c r="F128" s="15"/>
      <c r="G128" s="33"/>
      <c r="H128" s="15"/>
      <c r="I128" s="22"/>
    </row>
    <row r="129" spans="1:9" ht="12.75">
      <c r="A129" s="10" t="s">
        <v>46</v>
      </c>
      <c r="B129" s="18">
        <f>428734/2</f>
        <v>214367</v>
      </c>
      <c r="C129" s="18"/>
      <c r="D129" s="15">
        <v>55365</v>
      </c>
      <c r="E129" s="15">
        <f>2546/2+4802+27833</f>
        <v>33908</v>
      </c>
      <c r="F129" s="15">
        <v>628951</v>
      </c>
      <c r="G129" s="33"/>
      <c r="H129" s="15">
        <f aca="true" t="shared" si="3" ref="H129:H140">SUM(B129:G129)</f>
        <v>932591</v>
      </c>
      <c r="I129" s="22"/>
    </row>
    <row r="130" spans="1:9" ht="12.75">
      <c r="A130" s="10" t="s">
        <v>26</v>
      </c>
      <c r="B130" s="18">
        <f>214276/2</f>
        <v>107138</v>
      </c>
      <c r="C130" s="18"/>
      <c r="D130" s="15">
        <v>29121</v>
      </c>
      <c r="E130" s="15">
        <f>3135+374066</f>
        <v>377201</v>
      </c>
      <c r="F130" s="15">
        <v>26845</v>
      </c>
      <c r="G130" s="33"/>
      <c r="H130" s="15">
        <f t="shared" si="3"/>
        <v>540305</v>
      </c>
      <c r="I130" s="22"/>
    </row>
    <row r="131" spans="1:9" ht="12.75">
      <c r="A131" s="10" t="s">
        <v>27</v>
      </c>
      <c r="B131" s="18">
        <f>342277/2</f>
        <v>171138.5</v>
      </c>
      <c r="C131" s="18"/>
      <c r="D131" s="15">
        <v>28981</v>
      </c>
      <c r="E131" s="15">
        <f>4112/2+5597+21966</f>
        <v>29619</v>
      </c>
      <c r="F131" s="15">
        <v>497512</v>
      </c>
      <c r="G131" s="33">
        <v>8831.5</v>
      </c>
      <c r="H131" s="15">
        <f t="shared" si="3"/>
        <v>736082</v>
      </c>
      <c r="I131" s="22"/>
    </row>
    <row r="132" spans="1:9" ht="12.75">
      <c r="A132" s="10" t="s">
        <v>28</v>
      </c>
      <c r="B132" s="18">
        <f>273771/2</f>
        <v>136885.5</v>
      </c>
      <c r="C132" s="18"/>
      <c r="D132" s="15">
        <v>37224</v>
      </c>
      <c r="E132" s="15">
        <f>3934/2+11535/2+34544</f>
        <v>42278.5</v>
      </c>
      <c r="F132" s="15">
        <v>568196</v>
      </c>
      <c r="G132" s="33">
        <v>9775</v>
      </c>
      <c r="H132" s="15">
        <f t="shared" si="3"/>
        <v>794359</v>
      </c>
      <c r="I132" s="22"/>
    </row>
    <row r="133" spans="1:9" ht="12.75">
      <c r="A133" s="10" t="s">
        <v>29</v>
      </c>
      <c r="B133" s="18">
        <f>608767/2</f>
        <v>304383.5</v>
      </c>
      <c r="C133" s="18"/>
      <c r="D133" s="15">
        <v>104171</v>
      </c>
      <c r="E133" s="15">
        <f>19695/2+7354.5+34478</f>
        <v>51680</v>
      </c>
      <c r="F133" s="15">
        <v>576431</v>
      </c>
      <c r="G133" s="33">
        <v>7718.5</v>
      </c>
      <c r="H133" s="15">
        <f t="shared" si="3"/>
        <v>1044384</v>
      </c>
      <c r="I133" s="22"/>
    </row>
    <row r="134" spans="1:9" ht="12.75">
      <c r="A134" s="10" t="s">
        <v>30</v>
      </c>
      <c r="B134" s="18">
        <f>469110/2</f>
        <v>234555</v>
      </c>
      <c r="C134" s="18"/>
      <c r="D134" s="15">
        <v>30590</v>
      </c>
      <c r="E134" s="15">
        <f>486/2+4460/2+495956</f>
        <v>498429</v>
      </c>
      <c r="F134" s="15">
        <v>25639</v>
      </c>
      <c r="G134" s="33">
        <v>1848.5</v>
      </c>
      <c r="H134" s="15">
        <f t="shared" si="3"/>
        <v>791061.5</v>
      </c>
      <c r="I134" s="22"/>
    </row>
    <row r="135" spans="1:9" ht="12.75">
      <c r="A135" s="10" t="s">
        <v>36</v>
      </c>
      <c r="B135" s="18">
        <f>318410.584266/2</f>
        <v>159205.292133</v>
      </c>
      <c r="C135" s="18"/>
      <c r="D135" s="15">
        <v>32662</v>
      </c>
      <c r="E135" s="15">
        <v>55422.5</v>
      </c>
      <c r="F135" s="15">
        <v>517037</v>
      </c>
      <c r="G135" s="33">
        <v>525.5</v>
      </c>
      <c r="H135" s="15">
        <f t="shared" si="3"/>
        <v>764852.292133</v>
      </c>
      <c r="I135" s="22"/>
    </row>
    <row r="136" spans="1:9" ht="12.75">
      <c r="A136" s="10" t="s">
        <v>31</v>
      </c>
      <c r="B136" s="18">
        <f>320217.376884/2</f>
        <v>160108.688442</v>
      </c>
      <c r="C136" s="18"/>
      <c r="D136" s="15">
        <v>25167</v>
      </c>
      <c r="E136" s="15">
        <v>19632.5</v>
      </c>
      <c r="F136" s="15">
        <v>536310</v>
      </c>
      <c r="G136" s="33">
        <v>6603</v>
      </c>
      <c r="H136" s="15">
        <f t="shared" si="3"/>
        <v>747821.188442</v>
      </c>
      <c r="I136" s="22"/>
    </row>
    <row r="137" spans="1:9" ht="12.75">
      <c r="A137" s="10" t="s">
        <v>32</v>
      </c>
      <c r="B137" s="18">
        <f>265097.90005/2</f>
        <v>132548.950025</v>
      </c>
      <c r="C137" s="18"/>
      <c r="D137" s="15">
        <v>61113</v>
      </c>
      <c r="E137" s="15">
        <v>10899</v>
      </c>
      <c r="F137" s="15">
        <v>565471</v>
      </c>
      <c r="G137" s="33">
        <v>4704.5</v>
      </c>
      <c r="H137" s="15">
        <f t="shared" si="3"/>
        <v>774736.450025</v>
      </c>
      <c r="I137" s="22"/>
    </row>
    <row r="138" spans="1:9" ht="12.75">
      <c r="A138" s="10" t="s">
        <v>33</v>
      </c>
      <c r="B138" s="18">
        <v>127668.12004300002</v>
      </c>
      <c r="C138" s="18"/>
      <c r="D138" s="15">
        <v>45105.598717</v>
      </c>
      <c r="E138" s="15">
        <f>21151.536099+9560</f>
        <v>30711.536099</v>
      </c>
      <c r="F138" s="15">
        <v>406377.94569200004</v>
      </c>
      <c r="G138" s="33">
        <v>68.412211</v>
      </c>
      <c r="H138" s="15">
        <f t="shared" si="3"/>
        <v>609931.6127620001</v>
      </c>
      <c r="I138" s="22"/>
    </row>
    <row r="139" spans="1:9" ht="12.75">
      <c r="A139" s="10" t="s">
        <v>34</v>
      </c>
      <c r="B139" s="18">
        <v>189477.5</v>
      </c>
      <c r="C139" s="18"/>
      <c r="D139" s="15">
        <v>31538</v>
      </c>
      <c r="E139" s="15">
        <f>10212+10628</f>
        <v>20840</v>
      </c>
      <c r="F139" s="15">
        <v>603394</v>
      </c>
      <c r="G139" s="33"/>
      <c r="H139" s="15">
        <f t="shared" si="3"/>
        <v>845249.5</v>
      </c>
      <c r="I139" s="22"/>
    </row>
    <row r="140" spans="1:9" ht="12.75">
      <c r="A140" s="10" t="s">
        <v>35</v>
      </c>
      <c r="B140" s="18">
        <v>375226.195864</v>
      </c>
      <c r="C140" s="18"/>
      <c r="D140" s="15">
        <v>36911.179737</v>
      </c>
      <c r="E140" s="15">
        <f>6994.086458+9976</f>
        <v>16970.086457999998</v>
      </c>
      <c r="F140" s="15">
        <v>667201.314883</v>
      </c>
      <c r="G140" s="33"/>
      <c r="H140" s="15">
        <f t="shared" si="3"/>
        <v>1096308.776942</v>
      </c>
      <c r="I140" s="22"/>
    </row>
    <row r="141" spans="1:9" ht="12.75">
      <c r="A141" s="10"/>
      <c r="B141" s="18"/>
      <c r="C141" s="18"/>
      <c r="D141" s="15"/>
      <c r="E141" s="15"/>
      <c r="F141" s="15"/>
      <c r="G141" s="33"/>
      <c r="H141" s="15"/>
      <c r="I141" s="22"/>
    </row>
    <row r="142" spans="1:9" ht="12.75">
      <c r="A142" s="17">
        <v>2007</v>
      </c>
      <c r="B142" s="18"/>
      <c r="C142" s="18"/>
      <c r="D142" s="15"/>
      <c r="E142" s="15"/>
      <c r="F142" s="15"/>
      <c r="G142" s="33"/>
      <c r="H142" s="15"/>
      <c r="I142" s="22"/>
    </row>
    <row r="143" spans="1:9" ht="12.75">
      <c r="A143" s="10" t="s">
        <v>46</v>
      </c>
      <c r="B143" s="18">
        <f>616884/2</f>
        <v>308442</v>
      </c>
      <c r="C143" s="18"/>
      <c r="D143" s="15">
        <v>69023</v>
      </c>
      <c r="E143" s="15">
        <f>2021+3069.5+16530</f>
        <v>21620.5</v>
      </c>
      <c r="F143" s="15">
        <v>596110</v>
      </c>
      <c r="G143" s="33"/>
      <c r="H143" s="15">
        <f aca="true" t="shared" si="4" ref="H143:H154">SUM(B143:G143)</f>
        <v>995195.5</v>
      </c>
      <c r="I143" s="22"/>
    </row>
    <row r="144" spans="1:9" ht="12.75">
      <c r="A144" s="10" t="s">
        <v>26</v>
      </c>
      <c r="B144" s="18">
        <f>519372/2</f>
        <v>259686</v>
      </c>
      <c r="C144" s="18"/>
      <c r="D144" s="15">
        <v>41197</v>
      </c>
      <c r="E144" s="15">
        <f>708+2023.5+14307</f>
        <v>17038.5</v>
      </c>
      <c r="F144" s="15">
        <v>352687</v>
      </c>
      <c r="G144" s="33"/>
      <c r="H144" s="15">
        <f t="shared" si="4"/>
        <v>670608.5</v>
      </c>
      <c r="I144" s="22"/>
    </row>
    <row r="145" spans="1:9" ht="12.75">
      <c r="A145" s="10" t="s">
        <v>27</v>
      </c>
      <c r="B145" s="18">
        <f>448823/2</f>
        <v>224411.5</v>
      </c>
      <c r="C145" s="18"/>
      <c r="D145" s="15">
        <v>72224</v>
      </c>
      <c r="E145" s="15">
        <f>3280+3941.5+12951</f>
        <v>20172.5</v>
      </c>
      <c r="F145" s="15">
        <v>579593</v>
      </c>
      <c r="G145" s="33"/>
      <c r="H145" s="15">
        <f t="shared" si="4"/>
        <v>896401</v>
      </c>
      <c r="I145" s="22"/>
    </row>
    <row r="146" spans="1:9" ht="12.75">
      <c r="A146" s="10" t="s">
        <v>28</v>
      </c>
      <c r="B146" s="18">
        <f>353640/2</f>
        <v>176820</v>
      </c>
      <c r="C146" s="18"/>
      <c r="D146" s="18">
        <v>85273</v>
      </c>
      <c r="E146" s="15">
        <f>4682+487475</f>
        <v>492157</v>
      </c>
      <c r="F146" s="15">
        <v>50888</v>
      </c>
      <c r="G146" s="15">
        <v>3270</v>
      </c>
      <c r="H146" s="15">
        <f t="shared" si="4"/>
        <v>808408</v>
      </c>
      <c r="I146" s="22"/>
    </row>
    <row r="147" spans="1:9" ht="12.75">
      <c r="A147" s="10" t="s">
        <v>29</v>
      </c>
      <c r="B147" s="18">
        <f>718321/2</f>
        <v>359160.5</v>
      </c>
      <c r="C147" s="18"/>
      <c r="D147" s="18">
        <v>76836</v>
      </c>
      <c r="E147" s="15">
        <f>4056.5+9195</f>
        <v>13251.5</v>
      </c>
      <c r="F147" s="15">
        <v>697296</v>
      </c>
      <c r="G147" s="15">
        <v>605.5</v>
      </c>
      <c r="H147" s="15">
        <f t="shared" si="4"/>
        <v>1147149.5</v>
      </c>
      <c r="I147" s="22"/>
    </row>
    <row r="148" spans="1:9" ht="12.75">
      <c r="A148" s="10" t="s">
        <v>30</v>
      </c>
      <c r="B148" s="18">
        <f>603923/2</f>
        <v>301961.5</v>
      </c>
      <c r="C148" s="18"/>
      <c r="D148" s="18">
        <v>48772</v>
      </c>
      <c r="E148" s="15">
        <f>9949/2+1608.5+8180</f>
        <v>14763</v>
      </c>
      <c r="F148" s="15">
        <v>735631</v>
      </c>
      <c r="G148" s="15">
        <v>5775.5</v>
      </c>
      <c r="H148" s="15">
        <f t="shared" si="4"/>
        <v>1106903</v>
      </c>
      <c r="I148" s="22"/>
    </row>
    <row r="149" spans="1:9" ht="12.75">
      <c r="A149" s="10" t="s">
        <v>36</v>
      </c>
      <c r="B149" s="18">
        <f>680315/2</f>
        <v>340157.5</v>
      </c>
      <c r="C149" s="18"/>
      <c r="D149" s="18">
        <v>49727</v>
      </c>
      <c r="E149" s="18">
        <f>1445+1254.5+708916</f>
        <v>711615.5</v>
      </c>
      <c r="F149" s="18">
        <v>33185</v>
      </c>
      <c r="G149" s="18">
        <v>386</v>
      </c>
      <c r="H149" s="15">
        <f t="shared" si="4"/>
        <v>1135071</v>
      </c>
      <c r="I149" s="22"/>
    </row>
    <row r="150" spans="1:9" ht="12.75">
      <c r="A150" s="10" t="s">
        <v>31</v>
      </c>
      <c r="B150" s="18">
        <f>670926/2</f>
        <v>335463</v>
      </c>
      <c r="C150" s="18"/>
      <c r="D150" s="18">
        <v>50638</v>
      </c>
      <c r="E150" s="18">
        <f>2451+966.5+49976</f>
        <v>53393.5</v>
      </c>
      <c r="F150" s="18">
        <v>809710</v>
      </c>
      <c r="G150" s="18">
        <v>595</v>
      </c>
      <c r="H150" s="15">
        <f t="shared" si="4"/>
        <v>1249799.5</v>
      </c>
      <c r="I150" s="22"/>
    </row>
    <row r="151" spans="1:9" ht="12.75">
      <c r="A151" s="10" t="s">
        <v>32</v>
      </c>
      <c r="B151" s="18">
        <f>332570/2</f>
        <v>166285</v>
      </c>
      <c r="C151" s="18"/>
      <c r="D151" s="18">
        <v>56226</v>
      </c>
      <c r="E151" s="18">
        <f>828.5+146081</f>
        <v>146909.5</v>
      </c>
      <c r="F151" s="18">
        <v>603215</v>
      </c>
      <c r="G151" s="18">
        <v>962.5</v>
      </c>
      <c r="H151" s="15">
        <f t="shared" si="4"/>
        <v>973598</v>
      </c>
      <c r="I151" s="22"/>
    </row>
    <row r="152" spans="1:9" ht="12.75">
      <c r="A152" s="10" t="s">
        <v>33</v>
      </c>
      <c r="B152" s="18">
        <f>940364/2</f>
        <v>470182</v>
      </c>
      <c r="C152" s="18"/>
      <c r="D152" s="18">
        <v>117465</v>
      </c>
      <c r="E152" s="18">
        <f>71+803.5+8186</f>
        <v>9060.5</v>
      </c>
      <c r="F152" s="18">
        <f>20+617162</f>
        <v>617182</v>
      </c>
      <c r="G152" s="18">
        <v>1787</v>
      </c>
      <c r="H152" s="15">
        <f t="shared" si="4"/>
        <v>1215676.5</v>
      </c>
      <c r="I152" s="22"/>
    </row>
    <row r="153" spans="1:9" ht="12.75">
      <c r="A153" s="10" t="s">
        <v>34</v>
      </c>
      <c r="B153" s="18">
        <f>997924/2</f>
        <v>498962</v>
      </c>
      <c r="C153" s="18"/>
      <c r="D153" s="18">
        <v>58934</v>
      </c>
      <c r="E153" s="18">
        <f>4064+1627.5+8592</f>
        <v>14283.5</v>
      </c>
      <c r="F153" s="18">
        <f>60.5+640777</f>
        <v>640837.5</v>
      </c>
      <c r="G153" s="18">
        <v>8149</v>
      </c>
      <c r="H153" s="15">
        <f t="shared" si="4"/>
        <v>1221166</v>
      </c>
      <c r="I153" s="22"/>
    </row>
    <row r="154" spans="1:9" ht="12.75">
      <c r="A154" s="10" t="s">
        <v>35</v>
      </c>
      <c r="B154" s="18">
        <f>747371/2</f>
        <v>373685.5</v>
      </c>
      <c r="C154" s="18"/>
      <c r="D154" s="18">
        <v>42823</v>
      </c>
      <c r="E154" s="18">
        <f>5050+1943+5412</f>
        <v>12405</v>
      </c>
      <c r="F154" s="18">
        <v>599006</v>
      </c>
      <c r="G154" s="18">
        <v>1596.5</v>
      </c>
      <c r="H154" s="15">
        <f t="shared" si="4"/>
        <v>1029516</v>
      </c>
      <c r="I154" s="22"/>
    </row>
    <row r="155" spans="1:9" ht="12.75">
      <c r="A155" s="10"/>
      <c r="B155" s="18"/>
      <c r="C155" s="18"/>
      <c r="D155" s="18"/>
      <c r="E155" s="18"/>
      <c r="F155" s="18"/>
      <c r="G155" s="18"/>
      <c r="H155" s="15"/>
      <c r="I155" s="22"/>
    </row>
    <row r="156" spans="1:9" ht="12.75">
      <c r="A156" s="17">
        <v>2008</v>
      </c>
      <c r="B156" s="18"/>
      <c r="C156" s="18"/>
      <c r="D156" s="18"/>
      <c r="E156" s="18"/>
      <c r="F156" s="18"/>
      <c r="G156" s="18"/>
      <c r="H156" s="15"/>
      <c r="I156" s="22"/>
    </row>
    <row r="157" spans="1:9" ht="12.75">
      <c r="A157" s="10" t="s">
        <v>46</v>
      </c>
      <c r="B157" s="18">
        <f>953701/2</f>
        <v>476850.5</v>
      </c>
      <c r="C157" s="18"/>
      <c r="D157" s="18">
        <v>42538</v>
      </c>
      <c r="E157" s="18">
        <f>11660/2+5865.5+6152</f>
        <v>17847.5</v>
      </c>
      <c r="F157" s="18">
        <v>713660</v>
      </c>
      <c r="G157" s="18">
        <v>3809</v>
      </c>
      <c r="H157" s="15">
        <f aca="true" t="shared" si="5" ref="H157:H162">SUM(B157:G157)</f>
        <v>1254705</v>
      </c>
      <c r="I157" s="22"/>
    </row>
    <row r="158" spans="1:9" ht="12.75">
      <c r="A158" s="10" t="s">
        <v>26</v>
      </c>
      <c r="B158" s="18">
        <f>406735/2</f>
        <v>203367.5</v>
      </c>
      <c r="C158" s="18"/>
      <c r="D158" s="18">
        <v>22944</v>
      </c>
      <c r="E158" s="18">
        <f>9994/2+464.5+12604</f>
        <v>18065.5</v>
      </c>
      <c r="F158" s="18">
        <v>607659</v>
      </c>
      <c r="G158" s="18">
        <v>624.5</v>
      </c>
      <c r="H158" s="15">
        <f t="shared" si="5"/>
        <v>852660.5</v>
      </c>
      <c r="I158" s="22"/>
    </row>
    <row r="159" spans="1:9" ht="12.75">
      <c r="A159" s="10" t="s">
        <v>27</v>
      </c>
      <c r="B159" s="18">
        <f>396704/2</f>
        <v>198352</v>
      </c>
      <c r="C159" s="18"/>
      <c r="D159" s="18">
        <v>58523</v>
      </c>
      <c r="E159" s="18">
        <f>60/2+2844+6065</f>
        <v>8939</v>
      </c>
      <c r="F159" s="18">
        <v>594748</v>
      </c>
      <c r="G159" s="18">
        <v>654</v>
      </c>
      <c r="H159" s="15">
        <f t="shared" si="5"/>
        <v>861216</v>
      </c>
      <c r="I159" s="22"/>
    </row>
    <row r="160" spans="1:9" ht="12.75">
      <c r="A160" s="10" t="s">
        <v>28</v>
      </c>
      <c r="B160" s="18">
        <v>322380</v>
      </c>
      <c r="C160" s="18"/>
      <c r="D160" s="18">
        <v>38963</v>
      </c>
      <c r="E160" s="18">
        <f>3639+9536</f>
        <v>13175</v>
      </c>
      <c r="F160" s="18">
        <v>694884</v>
      </c>
      <c r="G160" s="18">
        <v>1346</v>
      </c>
      <c r="H160" s="15">
        <f t="shared" si="5"/>
        <v>1070748</v>
      </c>
      <c r="I160" s="22"/>
    </row>
    <row r="161" spans="1:9" ht="12.75">
      <c r="A161" s="10" t="s">
        <v>29</v>
      </c>
      <c r="B161" s="18">
        <v>247714</v>
      </c>
      <c r="C161" s="18"/>
      <c r="D161" s="18">
        <v>45264</v>
      </c>
      <c r="E161" s="18">
        <f>4679+13731</f>
        <v>18410</v>
      </c>
      <c r="F161" s="18">
        <v>660001</v>
      </c>
      <c r="G161" s="18">
        <v>6237</v>
      </c>
      <c r="H161" s="15">
        <f t="shared" si="5"/>
        <v>977626</v>
      </c>
      <c r="I161" s="22"/>
    </row>
    <row r="162" spans="1:9" ht="12.75">
      <c r="A162" s="10" t="s">
        <v>30</v>
      </c>
      <c r="B162" s="18">
        <v>211940</v>
      </c>
      <c r="C162" s="18"/>
      <c r="D162" s="18">
        <v>19020</v>
      </c>
      <c r="E162" s="18">
        <f>6517+11744</f>
        <v>18261</v>
      </c>
      <c r="F162" s="18">
        <v>780236</v>
      </c>
      <c r="G162" s="18">
        <v>2049</v>
      </c>
      <c r="H162" s="15">
        <f t="shared" si="5"/>
        <v>1031506</v>
      </c>
      <c r="I162" s="22"/>
    </row>
    <row r="163" spans="1:9" ht="12.75">
      <c r="A163" s="10" t="s">
        <v>36</v>
      </c>
      <c r="B163" s="18">
        <f>422782.099246/2</f>
        <v>211391.049623</v>
      </c>
      <c r="C163" s="18"/>
      <c r="D163" s="18">
        <v>23179</v>
      </c>
      <c r="E163" s="18">
        <v>34443</v>
      </c>
      <c r="F163" s="18">
        <v>1128008</v>
      </c>
      <c r="G163" s="18">
        <v>2501</v>
      </c>
      <c r="H163" s="15">
        <f aca="true" t="shared" si="6" ref="H163:H168">SUM(B163:G163)</f>
        <v>1399522.049623</v>
      </c>
      <c r="I163" s="22"/>
    </row>
    <row r="164" spans="1:9" ht="12.75">
      <c r="A164" s="10" t="s">
        <v>31</v>
      </c>
      <c r="B164" s="18">
        <v>118273</v>
      </c>
      <c r="C164" s="18"/>
      <c r="D164" s="18">
        <v>16718</v>
      </c>
      <c r="E164" s="18">
        <v>26977</v>
      </c>
      <c r="F164" s="18">
        <v>547783</v>
      </c>
      <c r="G164" s="18">
        <v>1046</v>
      </c>
      <c r="H164" s="15">
        <f t="shared" si="6"/>
        <v>710797</v>
      </c>
      <c r="I164" s="22"/>
    </row>
    <row r="165" spans="1:9" ht="12.75">
      <c r="A165" s="10" t="s">
        <v>32</v>
      </c>
      <c r="B165" s="18">
        <v>157210</v>
      </c>
      <c r="C165" s="18"/>
      <c r="D165" s="18">
        <v>39867</v>
      </c>
      <c r="E165" s="18">
        <v>15531</v>
      </c>
      <c r="F165" s="18">
        <v>562906</v>
      </c>
      <c r="G165" s="18">
        <v>443</v>
      </c>
      <c r="H165" s="15">
        <f t="shared" si="6"/>
        <v>775957</v>
      </c>
      <c r="I165" s="22"/>
    </row>
    <row r="166" spans="1:9" ht="12.75">
      <c r="A166" s="10" t="s">
        <v>33</v>
      </c>
      <c r="B166" s="18">
        <f>407284/2</f>
        <v>203642</v>
      </c>
      <c r="C166" s="18"/>
      <c r="D166" s="18">
        <v>45291</v>
      </c>
      <c r="E166" s="18">
        <f>38684/2+4618/2+14445</f>
        <v>36096</v>
      </c>
      <c r="F166" s="18">
        <f>2888+824420</f>
        <v>827308</v>
      </c>
      <c r="G166" s="18">
        <v>5180.5</v>
      </c>
      <c r="H166" s="15">
        <f t="shared" si="6"/>
        <v>1117517.5</v>
      </c>
      <c r="I166" s="22"/>
    </row>
    <row r="167" spans="1:9" ht="12.75">
      <c r="A167" s="10" t="s">
        <v>34</v>
      </c>
      <c r="B167" s="18">
        <v>211333.5</v>
      </c>
      <c r="C167" s="18"/>
      <c r="D167" s="18">
        <v>536</v>
      </c>
      <c r="E167" s="18">
        <v>17637.5</v>
      </c>
      <c r="F167" s="18">
        <v>37291.5</v>
      </c>
      <c r="G167" s="18">
        <v>5342.5</v>
      </c>
      <c r="H167" s="15">
        <f t="shared" si="6"/>
        <v>272141</v>
      </c>
      <c r="I167" s="22"/>
    </row>
    <row r="168" spans="1:9" ht="12.75">
      <c r="A168" s="10" t="s">
        <v>35</v>
      </c>
      <c r="B168" s="18">
        <v>150881</v>
      </c>
      <c r="C168" s="18"/>
      <c r="D168" s="18">
        <v>642</v>
      </c>
      <c r="E168" s="18">
        <v>4776.5</v>
      </c>
      <c r="F168" s="18">
        <v>35134</v>
      </c>
      <c r="G168" s="18">
        <v>8638.5</v>
      </c>
      <c r="H168" s="15">
        <f t="shared" si="6"/>
        <v>200072</v>
      </c>
      <c r="I168" s="22"/>
    </row>
    <row r="169" spans="1:9" ht="12.75">
      <c r="A169" s="10"/>
      <c r="B169" s="18"/>
      <c r="C169" s="18"/>
      <c r="D169" s="18"/>
      <c r="E169" s="18"/>
      <c r="F169" s="18"/>
      <c r="G169" s="18"/>
      <c r="H169" s="15"/>
      <c r="I169" s="22"/>
    </row>
    <row r="170" spans="1:9" ht="12.75">
      <c r="A170" s="17">
        <v>2009</v>
      </c>
      <c r="B170" s="18"/>
      <c r="C170" s="18"/>
      <c r="D170" s="18"/>
      <c r="E170" s="18"/>
      <c r="F170" s="18"/>
      <c r="G170" s="18"/>
      <c r="H170" s="15"/>
      <c r="I170" s="22"/>
    </row>
    <row r="171" spans="1:9" ht="12.75">
      <c r="A171" s="10" t="s">
        <v>46</v>
      </c>
      <c r="B171" s="18">
        <v>155529.5</v>
      </c>
      <c r="C171" s="18"/>
      <c r="D171" s="18">
        <v>599</v>
      </c>
      <c r="E171" s="18">
        <v>10059.5</v>
      </c>
      <c r="F171" s="18">
        <v>38305</v>
      </c>
      <c r="G171" s="18">
        <v>17464</v>
      </c>
      <c r="H171" s="15">
        <f aca="true" t="shared" si="7" ref="H171:H182">SUM(B171:G171)</f>
        <v>221957</v>
      </c>
      <c r="I171" s="22"/>
    </row>
    <row r="172" spans="1:9" ht="12.75">
      <c r="A172" s="10" t="s">
        <v>26</v>
      </c>
      <c r="B172" s="18">
        <v>104474</v>
      </c>
      <c r="C172" s="18"/>
      <c r="D172" s="18">
        <v>681</v>
      </c>
      <c r="E172" s="18">
        <v>4762</v>
      </c>
      <c r="F172" s="18">
        <v>29509.5</v>
      </c>
      <c r="G172" s="18">
        <v>4593.5</v>
      </c>
      <c r="H172" s="15">
        <f t="shared" si="7"/>
        <v>144020</v>
      </c>
      <c r="I172" s="22"/>
    </row>
    <row r="173" spans="1:9" ht="12.75">
      <c r="A173" s="10" t="s">
        <v>27</v>
      </c>
      <c r="B173" s="18">
        <v>112380</v>
      </c>
      <c r="C173" s="18"/>
      <c r="D173" s="15">
        <v>253</v>
      </c>
      <c r="E173" s="15">
        <v>5107.5</v>
      </c>
      <c r="F173" s="15">
        <v>33862</v>
      </c>
      <c r="G173" s="18">
        <v>1582</v>
      </c>
      <c r="H173" s="15">
        <f t="shared" si="7"/>
        <v>153184.5</v>
      </c>
      <c r="I173" s="22"/>
    </row>
    <row r="174" spans="1:9" ht="12.75">
      <c r="A174" s="10" t="s">
        <v>28</v>
      </c>
      <c r="B174" s="18">
        <v>107750</v>
      </c>
      <c r="C174" s="18"/>
      <c r="D174" s="18">
        <v>363</v>
      </c>
      <c r="E174" s="18">
        <v>7994.5</v>
      </c>
      <c r="F174" s="18">
        <v>32295</v>
      </c>
      <c r="G174" s="18">
        <v>1113</v>
      </c>
      <c r="H174" s="15">
        <f t="shared" si="7"/>
        <v>149515.5</v>
      </c>
      <c r="I174" s="22"/>
    </row>
    <row r="175" spans="1:9" ht="12.75">
      <c r="A175" s="10" t="s">
        <v>29</v>
      </c>
      <c r="B175" s="18">
        <v>277211</v>
      </c>
      <c r="C175" s="18"/>
      <c r="D175" s="18">
        <v>671</v>
      </c>
      <c r="E175" s="18">
        <v>6796.5</v>
      </c>
      <c r="F175" s="18">
        <v>21934</v>
      </c>
      <c r="G175" s="18">
        <v>4830.5</v>
      </c>
      <c r="H175" s="15">
        <f t="shared" si="7"/>
        <v>311443</v>
      </c>
      <c r="I175" s="22"/>
    </row>
    <row r="176" spans="1:9" ht="12.75">
      <c r="A176" s="10" t="s">
        <v>30</v>
      </c>
      <c r="B176" s="18">
        <v>241613</v>
      </c>
      <c r="C176" s="18"/>
      <c r="D176" s="18">
        <v>1108</v>
      </c>
      <c r="E176" s="18">
        <v>11536</v>
      </c>
      <c r="F176" s="18">
        <v>16667</v>
      </c>
      <c r="G176" s="18">
        <v>1106</v>
      </c>
      <c r="H176" s="15">
        <f t="shared" si="7"/>
        <v>272030</v>
      </c>
      <c r="I176" s="22"/>
    </row>
    <row r="177" spans="1:9" ht="12.75">
      <c r="A177" s="10" t="s">
        <v>36</v>
      </c>
      <c r="B177" s="18">
        <v>219181</v>
      </c>
      <c r="C177" s="18"/>
      <c r="D177" s="18">
        <v>1275</v>
      </c>
      <c r="E177" s="18">
        <v>13682.5</v>
      </c>
      <c r="F177" s="18">
        <v>15847</v>
      </c>
      <c r="G177" s="18">
        <v>1689</v>
      </c>
      <c r="H177" s="15">
        <f t="shared" si="7"/>
        <v>251674.5</v>
      </c>
      <c r="I177" s="22"/>
    </row>
    <row r="178" spans="1:9" ht="12.75">
      <c r="A178" s="10" t="s">
        <v>31</v>
      </c>
      <c r="B178" s="18">
        <v>201030</v>
      </c>
      <c r="C178" s="18"/>
      <c r="D178" s="18">
        <v>444</v>
      </c>
      <c r="E178" s="18">
        <v>4067.5</v>
      </c>
      <c r="F178" s="18">
        <v>11968.5</v>
      </c>
      <c r="G178" s="18">
        <v>6441.5</v>
      </c>
      <c r="H178" s="15">
        <f t="shared" si="7"/>
        <v>223951.5</v>
      </c>
      <c r="I178" s="22"/>
    </row>
    <row r="179" spans="1:9" ht="12.75">
      <c r="A179" s="10" t="s">
        <v>32</v>
      </c>
      <c r="B179" s="18">
        <v>202271.5</v>
      </c>
      <c r="C179" s="18"/>
      <c r="D179" s="18">
        <v>945</v>
      </c>
      <c r="E179" s="18">
        <v>11027</v>
      </c>
      <c r="F179" s="18">
        <v>17041.5</v>
      </c>
      <c r="G179" s="18">
        <v>2488</v>
      </c>
      <c r="H179" s="15">
        <f t="shared" si="7"/>
        <v>233773</v>
      </c>
      <c r="I179" s="22"/>
    </row>
    <row r="180" spans="1:9" ht="12.75">
      <c r="A180" s="10" t="s">
        <v>33</v>
      </c>
      <c r="B180" s="18">
        <v>272652.163861532</v>
      </c>
      <c r="C180" s="18"/>
      <c r="D180" s="18">
        <v>1316</v>
      </c>
      <c r="E180" s="18">
        <v>11375.5</v>
      </c>
      <c r="F180" s="18">
        <v>8775.769362</v>
      </c>
      <c r="G180" s="18">
        <v>2006</v>
      </c>
      <c r="H180" s="15">
        <f t="shared" si="7"/>
        <v>296125.433223532</v>
      </c>
      <c r="I180" s="22"/>
    </row>
    <row r="181" spans="1:9" ht="12.75">
      <c r="A181" s="10" t="s">
        <v>34</v>
      </c>
      <c r="B181" s="18">
        <v>205491.797246428</v>
      </c>
      <c r="C181" s="18"/>
      <c r="D181" s="18">
        <v>1075</v>
      </c>
      <c r="E181" s="18">
        <v>20107.5</v>
      </c>
      <c r="F181" s="18">
        <v>19454</v>
      </c>
      <c r="G181" s="18">
        <v>10747</v>
      </c>
      <c r="H181" s="15">
        <f t="shared" si="7"/>
        <v>256875.297246428</v>
      </c>
      <c r="I181" s="22"/>
    </row>
    <row r="182" spans="1:9" ht="12.75">
      <c r="A182" s="10" t="s">
        <v>35</v>
      </c>
      <c r="B182" s="18">
        <v>618473.942717</v>
      </c>
      <c r="C182" s="18"/>
      <c r="D182" s="18">
        <v>582</v>
      </c>
      <c r="E182" s="18">
        <v>18914.5</v>
      </c>
      <c r="F182" s="18">
        <v>8373</v>
      </c>
      <c r="G182" s="18">
        <v>5356.5</v>
      </c>
      <c r="H182" s="15">
        <f t="shared" si="7"/>
        <v>651699.942717</v>
      </c>
      <c r="I182" s="22"/>
    </row>
    <row r="183" spans="1:9" ht="12.75">
      <c r="A183" s="10"/>
      <c r="B183" s="18"/>
      <c r="C183" s="18"/>
      <c r="D183" s="18"/>
      <c r="E183" s="18"/>
      <c r="F183" s="18"/>
      <c r="G183" s="18"/>
      <c r="H183" s="15"/>
      <c r="I183" s="22"/>
    </row>
    <row r="184" spans="1:9" ht="12.75">
      <c r="A184" s="17">
        <v>2010</v>
      </c>
      <c r="B184" s="18"/>
      <c r="C184" s="18"/>
      <c r="D184" s="18"/>
      <c r="E184" s="18"/>
      <c r="F184" s="18"/>
      <c r="G184" s="18"/>
      <c r="H184" s="15"/>
      <c r="I184" s="22"/>
    </row>
    <row r="185" spans="1:9" ht="12.75">
      <c r="A185" s="10" t="s">
        <v>46</v>
      </c>
      <c r="B185" s="18">
        <v>259368</v>
      </c>
      <c r="C185" s="18"/>
      <c r="D185" s="18">
        <v>601</v>
      </c>
      <c r="E185" s="18">
        <v>13531</v>
      </c>
      <c r="F185" s="18">
        <v>14540</v>
      </c>
      <c r="G185" s="18">
        <v>3437</v>
      </c>
      <c r="H185" s="15">
        <f aca="true" t="shared" si="8" ref="H185:H196">SUM(B185:G185)</f>
        <v>291477</v>
      </c>
      <c r="I185" s="22"/>
    </row>
    <row r="186" spans="1:9" ht="12.75">
      <c r="A186" s="10" t="s">
        <v>26</v>
      </c>
      <c r="B186" s="18">
        <v>125894.5</v>
      </c>
      <c r="C186" s="18"/>
      <c r="D186" s="18">
        <v>645</v>
      </c>
      <c r="E186" s="18">
        <v>12261</v>
      </c>
      <c r="F186" s="18">
        <v>10119.5</v>
      </c>
      <c r="G186" s="18">
        <v>1941</v>
      </c>
      <c r="H186" s="15">
        <f t="shared" si="8"/>
        <v>150861</v>
      </c>
      <c r="I186" s="22"/>
    </row>
    <row r="187" spans="1:9" ht="12.75">
      <c r="A187" s="10" t="s">
        <v>27</v>
      </c>
      <c r="B187" s="18">
        <v>349236</v>
      </c>
      <c r="C187" s="18"/>
      <c r="D187" s="18">
        <v>1085</v>
      </c>
      <c r="E187" s="18">
        <v>36903</v>
      </c>
      <c r="F187" s="18">
        <v>6936</v>
      </c>
      <c r="G187" s="18">
        <v>2846</v>
      </c>
      <c r="H187" s="15">
        <f t="shared" si="8"/>
        <v>397006</v>
      </c>
      <c r="I187" s="22"/>
    </row>
    <row r="188" spans="1:9" ht="12.75">
      <c r="A188" s="10" t="s">
        <v>28</v>
      </c>
      <c r="B188" s="18">
        <v>360099.5</v>
      </c>
      <c r="C188" s="18"/>
      <c r="D188" s="18">
        <v>1947</v>
      </c>
      <c r="E188" s="18">
        <v>69079.5</v>
      </c>
      <c r="F188" s="18">
        <v>7717.5</v>
      </c>
      <c r="G188" s="18">
        <v>6941</v>
      </c>
      <c r="H188" s="15">
        <f t="shared" si="8"/>
        <v>445784.5</v>
      </c>
      <c r="I188" s="22"/>
    </row>
    <row r="189" spans="1:9" ht="12.75">
      <c r="A189" s="10" t="s">
        <v>29</v>
      </c>
      <c r="B189" s="18">
        <v>419778.696850795</v>
      </c>
      <c r="C189" s="18"/>
      <c r="D189" s="18">
        <v>458</v>
      </c>
      <c r="E189" s="18">
        <v>27531.713339</v>
      </c>
      <c r="F189" s="18">
        <v>8621</v>
      </c>
      <c r="G189" s="18">
        <v>5016</v>
      </c>
      <c r="H189" s="15">
        <f t="shared" si="8"/>
        <v>461405.410189795</v>
      </c>
      <c r="I189" s="22"/>
    </row>
    <row r="190" spans="1:9" ht="12.75">
      <c r="A190" s="10" t="s">
        <v>30</v>
      </c>
      <c r="B190" s="18">
        <v>184720.913167141</v>
      </c>
      <c r="C190" s="18"/>
      <c r="D190" s="18">
        <v>669</v>
      </c>
      <c r="E190" s="18">
        <v>17222.951137</v>
      </c>
      <c r="F190" s="18">
        <v>21414.384514999998</v>
      </c>
      <c r="G190" s="18">
        <v>12962.485123</v>
      </c>
      <c r="H190" s="15">
        <f t="shared" si="8"/>
        <v>236989.733942141</v>
      </c>
      <c r="I190" s="22"/>
    </row>
    <row r="191" spans="1:9" ht="12.75">
      <c r="A191" s="10" t="s">
        <v>36</v>
      </c>
      <c r="B191" s="18">
        <v>426624.772067979</v>
      </c>
      <c r="C191" s="18"/>
      <c r="D191" s="18">
        <v>446</v>
      </c>
      <c r="E191" s="18">
        <v>35303.721472</v>
      </c>
      <c r="F191" s="18">
        <v>7953.786592</v>
      </c>
      <c r="G191" s="18">
        <v>6169.7337495</v>
      </c>
      <c r="H191" s="15">
        <f t="shared" si="8"/>
        <v>476498.013881479</v>
      </c>
      <c r="I191" s="22"/>
    </row>
    <row r="192" spans="1:9" ht="12.75">
      <c r="A192" s="10" t="s">
        <v>31</v>
      </c>
      <c r="B192" s="18">
        <v>382590.198006395</v>
      </c>
      <c r="C192" s="18"/>
      <c r="D192" s="18">
        <v>1157</v>
      </c>
      <c r="E192" s="18">
        <v>57632.33871799999</v>
      </c>
      <c r="F192" s="18">
        <v>9522.962943</v>
      </c>
      <c r="G192" s="18">
        <v>24740.169605</v>
      </c>
      <c r="H192" s="15">
        <f t="shared" si="8"/>
        <v>475642.669272395</v>
      </c>
      <c r="I192" s="22"/>
    </row>
    <row r="193" spans="1:9" ht="12.75">
      <c r="A193" s="10" t="s">
        <v>32</v>
      </c>
      <c r="B193" s="18">
        <v>343310.682019734</v>
      </c>
      <c r="C193" s="18"/>
      <c r="D193" s="18">
        <v>258</v>
      </c>
      <c r="E193" s="18">
        <v>38359.4513115</v>
      </c>
      <c r="F193" s="18">
        <v>13111.539047999999</v>
      </c>
      <c r="G193" s="18">
        <v>11015.239266</v>
      </c>
      <c r="H193" s="15">
        <f t="shared" si="8"/>
        <v>406054.911645234</v>
      </c>
      <c r="I193" s="22"/>
    </row>
    <row r="194" spans="1:9" ht="12.75">
      <c r="A194" s="10" t="s">
        <v>33</v>
      </c>
      <c r="B194" s="18">
        <v>382674.020457368</v>
      </c>
      <c r="C194" s="18"/>
      <c r="D194" s="18">
        <v>429</v>
      </c>
      <c r="E194" s="18">
        <v>67228.5</v>
      </c>
      <c r="F194" s="18">
        <v>16053</v>
      </c>
      <c r="G194" s="18">
        <v>9241.288632</v>
      </c>
      <c r="H194" s="15">
        <f t="shared" si="8"/>
        <v>475625.809089368</v>
      </c>
      <c r="I194" s="22"/>
    </row>
    <row r="195" spans="1:9" ht="12.75">
      <c r="A195" s="10" t="s">
        <v>34</v>
      </c>
      <c r="B195" s="18">
        <v>396588.434737673</v>
      </c>
      <c r="C195" s="18"/>
      <c r="D195" s="18">
        <v>3305</v>
      </c>
      <c r="E195" s="18">
        <v>17530.5</v>
      </c>
      <c r="F195" s="18">
        <v>10359.5</v>
      </c>
      <c r="G195" s="18">
        <v>11712</v>
      </c>
      <c r="H195" s="15">
        <f t="shared" si="8"/>
        <v>439495.434737673</v>
      </c>
      <c r="I195" s="22"/>
    </row>
    <row r="196" spans="1:9" ht="12.75">
      <c r="A196" s="10" t="s">
        <v>35</v>
      </c>
      <c r="B196" s="18">
        <v>729540.172966755</v>
      </c>
      <c r="C196" s="18"/>
      <c r="D196" s="18">
        <v>379</v>
      </c>
      <c r="E196" s="18">
        <v>16120.5</v>
      </c>
      <c r="F196" s="18">
        <v>8969.5</v>
      </c>
      <c r="G196" s="18">
        <v>13721.5</v>
      </c>
      <c r="H196" s="15">
        <f t="shared" si="8"/>
        <v>768730.672966755</v>
      </c>
      <c r="I196" s="22"/>
    </row>
    <row r="197" spans="1:9" ht="12.75">
      <c r="A197" s="10"/>
      <c r="B197" s="18"/>
      <c r="C197" s="18"/>
      <c r="D197" s="18"/>
      <c r="E197" s="18"/>
      <c r="F197" s="18"/>
      <c r="G197" s="18"/>
      <c r="H197" s="15"/>
      <c r="I197" s="22"/>
    </row>
    <row r="198" spans="1:9" ht="12.75">
      <c r="A198" s="17">
        <v>2011</v>
      </c>
      <c r="B198" s="18"/>
      <c r="C198" s="18"/>
      <c r="D198" s="18"/>
      <c r="E198" s="18"/>
      <c r="F198" s="18"/>
      <c r="G198" s="18"/>
      <c r="H198" s="15"/>
      <c r="I198" s="22"/>
    </row>
    <row r="199" spans="1:9" ht="12.75">
      <c r="A199" s="10" t="s">
        <v>46</v>
      </c>
      <c r="B199" s="18">
        <v>628814.876603588</v>
      </c>
      <c r="C199" s="18"/>
      <c r="D199" s="18">
        <v>3199</v>
      </c>
      <c r="E199" s="18">
        <v>71585.617522</v>
      </c>
      <c r="F199" s="18">
        <v>8897</v>
      </c>
      <c r="G199" s="18">
        <v>15436.155412</v>
      </c>
      <c r="H199" s="15">
        <f>SUM(B199:G199)</f>
        <v>727932.649537588</v>
      </c>
      <c r="I199" s="22"/>
    </row>
    <row r="200" spans="1:9" ht="12.75">
      <c r="A200" s="10" t="s">
        <v>26</v>
      </c>
      <c r="B200" s="18">
        <v>223425.00531193597</v>
      </c>
      <c r="C200" s="18"/>
      <c r="D200" s="18">
        <v>170.536757</v>
      </c>
      <c r="E200" s="18">
        <v>25653.713923</v>
      </c>
      <c r="F200" s="18">
        <v>6959</v>
      </c>
      <c r="G200" s="18">
        <v>15701.084063999999</v>
      </c>
      <c r="H200" s="15">
        <f>SUM(B200:G200)</f>
        <v>271909.34005593596</v>
      </c>
      <c r="I200" s="22"/>
    </row>
    <row r="201" spans="1:9" ht="12.75">
      <c r="A201" s="10" t="s">
        <v>27</v>
      </c>
      <c r="B201" s="18">
        <v>584240.6046459341</v>
      </c>
      <c r="C201" s="18"/>
      <c r="D201" s="18">
        <v>482.098551</v>
      </c>
      <c r="E201" s="18">
        <v>47921.064859</v>
      </c>
      <c r="F201" s="18">
        <v>10679</v>
      </c>
      <c r="G201" s="18">
        <v>9944.689065999999</v>
      </c>
      <c r="H201" s="15">
        <f>SUM(B201:G201)</f>
        <v>653267.4571219342</v>
      </c>
      <c r="I201" s="22"/>
    </row>
    <row r="202" spans="1:9" ht="12.75">
      <c r="A202" s="10" t="s">
        <v>28</v>
      </c>
      <c r="B202" s="18">
        <v>214514.9957311895</v>
      </c>
      <c r="C202" s="18"/>
      <c r="D202" s="18">
        <v>270</v>
      </c>
      <c r="E202" s="18">
        <v>77203.04537699999</v>
      </c>
      <c r="F202" s="18">
        <v>9360.230775</v>
      </c>
      <c r="G202" s="18">
        <v>7886.7738105</v>
      </c>
      <c r="H202" s="15">
        <f aca="true" t="shared" si="9" ref="H202:H207">SUM(B202:G202)</f>
        <v>309235.0456936895</v>
      </c>
      <c r="I202" s="22"/>
    </row>
    <row r="203" spans="1:9" ht="12.75">
      <c r="A203" s="10" t="s">
        <v>29</v>
      </c>
      <c r="B203" s="18">
        <v>327782.784758703</v>
      </c>
      <c r="C203" s="18"/>
      <c r="D203" s="18">
        <v>210</v>
      </c>
      <c r="E203" s="18">
        <v>153680.83101700005</v>
      </c>
      <c r="F203" s="18">
        <v>11219</v>
      </c>
      <c r="G203" s="18">
        <v>14377.5</v>
      </c>
      <c r="H203" s="15">
        <f t="shared" si="9"/>
        <v>507270.1157757031</v>
      </c>
      <c r="I203" s="22"/>
    </row>
    <row r="204" spans="1:9" ht="12.75">
      <c r="A204" s="10" t="s">
        <v>30</v>
      </c>
      <c r="B204" s="18">
        <v>292521.5</v>
      </c>
      <c r="C204" s="18"/>
      <c r="D204" s="18">
        <v>174</v>
      </c>
      <c r="E204" s="18">
        <v>53244</v>
      </c>
      <c r="F204" s="18">
        <v>15404</v>
      </c>
      <c r="G204" s="18">
        <v>15913</v>
      </c>
      <c r="H204" s="15">
        <f t="shared" si="9"/>
        <v>377256.5</v>
      </c>
      <c r="I204" s="22"/>
    </row>
    <row r="205" spans="1:9" ht="12.75">
      <c r="A205" s="10" t="s">
        <v>36</v>
      </c>
      <c r="B205" s="18">
        <v>227840.95548705503</v>
      </c>
      <c r="C205" s="18"/>
      <c r="D205" s="18">
        <v>423.901462</v>
      </c>
      <c r="E205" s="18">
        <v>50081.65012499999</v>
      </c>
      <c r="F205" s="18">
        <v>16848.255638000002</v>
      </c>
      <c r="G205" s="18">
        <v>4935.582945</v>
      </c>
      <c r="H205" s="15">
        <f t="shared" si="9"/>
        <v>300130.345657055</v>
      </c>
      <c r="I205" s="22"/>
    </row>
    <row r="206" spans="1:9" ht="12.75">
      <c r="A206" s="10" t="s">
        <v>31</v>
      </c>
      <c r="B206" s="18">
        <v>308613.770416265</v>
      </c>
      <c r="C206" s="18"/>
      <c r="D206" s="18">
        <v>757.015437</v>
      </c>
      <c r="E206" s="18">
        <v>32424.455576999997</v>
      </c>
      <c r="F206" s="18">
        <v>17666.288316000002</v>
      </c>
      <c r="G206" s="18">
        <v>5166.948735</v>
      </c>
      <c r="H206" s="15">
        <f t="shared" si="9"/>
        <v>364628.478481265</v>
      </c>
      <c r="I206" s="22"/>
    </row>
    <row r="207" spans="1:9" ht="12.75">
      <c r="A207" s="10" t="s">
        <v>32</v>
      </c>
      <c r="B207" s="18">
        <v>334834.338337</v>
      </c>
      <c r="C207" s="18"/>
      <c r="D207" s="18"/>
      <c r="E207" s="18">
        <v>40994.75</v>
      </c>
      <c r="F207" s="18">
        <v>22220.25</v>
      </c>
      <c r="G207" s="18">
        <v>14718</v>
      </c>
      <c r="H207" s="15">
        <f t="shared" si="9"/>
        <v>412767.338337</v>
      </c>
      <c r="I207" s="22"/>
    </row>
    <row r="208" spans="1:9" ht="12.75">
      <c r="A208" s="10" t="s">
        <v>33</v>
      </c>
      <c r="B208" s="18">
        <v>476625.5</v>
      </c>
      <c r="C208" s="18"/>
      <c r="D208" s="18">
        <v>242</v>
      </c>
      <c r="E208" s="18">
        <v>50592</v>
      </c>
      <c r="F208" s="18">
        <v>24639</v>
      </c>
      <c r="G208" s="18">
        <v>7771</v>
      </c>
      <c r="H208" s="15">
        <v>559869.5</v>
      </c>
      <c r="I208" s="22"/>
    </row>
    <row r="209" spans="1:9" ht="12.75">
      <c r="A209" s="10" t="s">
        <v>34</v>
      </c>
      <c r="B209" s="18">
        <v>441913.21829</v>
      </c>
      <c r="C209" s="18"/>
      <c r="D209" s="18">
        <v>1419.036629</v>
      </c>
      <c r="E209" s="34">
        <v>67275.736491</v>
      </c>
      <c r="F209" s="18">
        <v>20517.956596</v>
      </c>
      <c r="G209" s="18">
        <v>11925</v>
      </c>
      <c r="H209" s="15">
        <v>543050.9480059999</v>
      </c>
      <c r="I209" s="22"/>
    </row>
    <row r="210" spans="1:9" ht="12.75">
      <c r="A210" s="10" t="s">
        <v>35</v>
      </c>
      <c r="B210" s="18">
        <v>339663.57207000005</v>
      </c>
      <c r="C210" s="18"/>
      <c r="D210" s="18">
        <v>189.787916</v>
      </c>
      <c r="E210" s="18">
        <v>80118.261612</v>
      </c>
      <c r="F210" s="18">
        <v>24792.856379999997</v>
      </c>
      <c r="G210" s="18">
        <v>15691.248249</v>
      </c>
      <c r="H210" s="15">
        <v>460455.72622700006</v>
      </c>
      <c r="I210" s="22"/>
    </row>
    <row r="211" spans="1:9" ht="12.75">
      <c r="A211" s="10"/>
      <c r="B211" s="18"/>
      <c r="C211" s="18"/>
      <c r="D211" s="18"/>
      <c r="E211" s="18"/>
      <c r="F211" s="18"/>
      <c r="G211" s="18"/>
      <c r="H211" s="15"/>
      <c r="I211" s="22"/>
    </row>
    <row r="212" spans="1:9" ht="12.75">
      <c r="A212" s="17">
        <v>2012</v>
      </c>
      <c r="B212" s="18"/>
      <c r="C212" s="18"/>
      <c r="D212" s="18"/>
      <c r="E212" s="18"/>
      <c r="F212" s="18"/>
      <c r="G212" s="18"/>
      <c r="H212" s="15"/>
      <c r="I212" s="22"/>
    </row>
    <row r="213" spans="1:9" ht="12.75">
      <c r="A213" s="10" t="s">
        <v>46</v>
      </c>
      <c r="B213" s="18">
        <f>519769.602628/2</f>
        <v>259884.801314</v>
      </c>
      <c r="C213" s="18"/>
      <c r="D213" s="18">
        <v>177</v>
      </c>
      <c r="E213" s="18">
        <v>51577.152652</v>
      </c>
      <c r="F213" s="18">
        <f>16349.125714/2+17946</f>
        <v>26120.562857</v>
      </c>
      <c r="G213" s="18">
        <f>15412.939668/2</f>
        <v>7706.469834</v>
      </c>
      <c r="H213" s="15">
        <f>SUM(B213:G213)</f>
        <v>345465.986657</v>
      </c>
      <c r="I213" s="22"/>
    </row>
    <row r="214" spans="1:9" ht="12.75">
      <c r="A214" s="10" t="s">
        <v>26</v>
      </c>
      <c r="B214" s="18">
        <f>520857.50189/2</f>
        <v>260428.750945</v>
      </c>
      <c r="C214" s="18"/>
      <c r="D214" s="18">
        <v>298</v>
      </c>
      <c r="E214" s="18">
        <v>68149.634968</v>
      </c>
      <c r="F214" s="18">
        <f>24527.543526/2+10387</f>
        <v>22650.771763</v>
      </c>
      <c r="G214" s="18">
        <v>9241</v>
      </c>
      <c r="H214" s="15">
        <f>SUM(B214:G214)</f>
        <v>360768.157676</v>
      </c>
      <c r="I214" s="22"/>
    </row>
    <row r="215" spans="1:9" ht="12.75">
      <c r="A215" s="10" t="s">
        <v>27</v>
      </c>
      <c r="B215" s="18">
        <f>555461.711784/2</f>
        <v>277730.855892</v>
      </c>
      <c r="C215" s="18"/>
      <c r="D215" s="18">
        <v>749</v>
      </c>
      <c r="E215" s="18">
        <v>99575.026087</v>
      </c>
      <c r="F215" s="18">
        <f>12264.344832/2+12973</f>
        <v>19105.172416</v>
      </c>
      <c r="G215" s="18">
        <f>22911.964064/2</f>
        <v>11455.982032</v>
      </c>
      <c r="H215" s="15">
        <f>SUM(B215:G215)</f>
        <v>408616.0364270001</v>
      </c>
      <c r="I215" s="22"/>
    </row>
    <row r="216" spans="1:9" ht="12.75">
      <c r="A216" s="10" t="s">
        <v>28</v>
      </c>
      <c r="B216" s="18">
        <f>342134.234424/2</f>
        <v>171067.117212</v>
      </c>
      <c r="C216" s="18"/>
      <c r="D216" s="18">
        <v>558</v>
      </c>
      <c r="E216" s="18">
        <v>44952.165968999994</v>
      </c>
      <c r="F216" s="18">
        <f>15321.52/2+16785</f>
        <v>24445.760000000002</v>
      </c>
      <c r="G216" s="18">
        <f>61107.939576/2</f>
        <v>30553.969788</v>
      </c>
      <c r="H216" s="15">
        <f>SUM(B216:G216)</f>
        <v>271577.01296900003</v>
      </c>
      <c r="I216" s="22"/>
    </row>
    <row r="217" spans="1:9" ht="12.75">
      <c r="A217" s="10" t="s">
        <v>29</v>
      </c>
      <c r="B217" s="18">
        <v>248105</v>
      </c>
      <c r="C217" s="18"/>
      <c r="D217" s="18">
        <v>360</v>
      </c>
      <c r="E217" s="18">
        <v>117658.20061700001</v>
      </c>
      <c r="F217" s="18">
        <v>21421</v>
      </c>
      <c r="G217" s="18">
        <v>16758.651239000003</v>
      </c>
      <c r="H217" s="15">
        <f>SUM(B217:G217)</f>
        <v>404302.851856</v>
      </c>
      <c r="I217" s="22"/>
    </row>
    <row r="218" spans="1:9" ht="12.75">
      <c r="A218" s="10" t="s">
        <v>30</v>
      </c>
      <c r="B218" s="18">
        <v>512594.427568</v>
      </c>
      <c r="C218" s="18"/>
      <c r="D218" s="18">
        <v>300</v>
      </c>
      <c r="E218" s="18">
        <v>72742.32961500001</v>
      </c>
      <c r="F218" s="18">
        <v>26851.254</v>
      </c>
      <c r="G218" s="18">
        <v>6414.5884320000005</v>
      </c>
      <c r="H218" s="15">
        <f>SUM(B218:G218)</f>
        <v>618902.599615</v>
      </c>
      <c r="I218" s="22"/>
    </row>
    <row r="219" spans="1:9" ht="13.5" thickBot="1">
      <c r="A219" s="10"/>
      <c r="B219" s="30"/>
      <c r="C219" s="30"/>
      <c r="D219" s="31"/>
      <c r="E219" s="31"/>
      <c r="F219" s="31"/>
      <c r="G219" s="30"/>
      <c r="H219" s="15"/>
      <c r="I219" s="32"/>
    </row>
    <row r="220" spans="1:9" ht="13.5" outlineLevel="1" thickTop="1">
      <c r="A220" s="27" t="s">
        <v>45</v>
      </c>
      <c r="B220" s="27"/>
      <c r="C220" s="27"/>
      <c r="D220" s="27"/>
      <c r="E220" s="27"/>
      <c r="F220" s="27"/>
      <c r="G220" s="27"/>
      <c r="H220" s="27"/>
      <c r="I220" s="27"/>
    </row>
    <row r="221" spans="1:9" ht="12.75" outlineLevel="1">
      <c r="A221" s="8" t="s">
        <v>38</v>
      </c>
      <c r="B221" s="8"/>
      <c r="C221" s="8"/>
      <c r="D221" s="8"/>
      <c r="E221" s="8"/>
      <c r="F221" s="8"/>
      <c r="G221" s="8"/>
      <c r="H221" s="8"/>
      <c r="I221" s="8"/>
    </row>
    <row r="222" spans="1:9" ht="12.75" outlineLevel="1">
      <c r="A222" s="8" t="s">
        <v>39</v>
      </c>
      <c r="B222" s="8"/>
      <c r="C222" s="8"/>
      <c r="D222" s="8"/>
      <c r="E222" s="8"/>
      <c r="F222" s="8"/>
      <c r="G222" s="8"/>
      <c r="H222" s="8"/>
      <c r="I222" s="8"/>
    </row>
    <row r="223" spans="1:9" ht="12.75" outlineLevel="1">
      <c r="A223" s="8" t="s">
        <v>40</v>
      </c>
      <c r="B223" s="8"/>
      <c r="C223" s="8"/>
      <c r="D223" s="8"/>
      <c r="E223" s="8"/>
      <c r="F223" s="8"/>
      <c r="G223" s="8"/>
      <c r="H223" s="8"/>
      <c r="I223" s="8"/>
    </row>
    <row r="224" spans="1:9" ht="12.75" outlineLevel="1">
      <c r="A224" s="8" t="s">
        <v>41</v>
      </c>
      <c r="B224" s="8"/>
      <c r="C224" s="8"/>
      <c r="D224" s="8"/>
      <c r="E224" s="8"/>
      <c r="F224" s="8"/>
      <c r="G224" s="8"/>
      <c r="H224" s="8"/>
      <c r="I224" s="8"/>
    </row>
    <row r="225" spans="1:9" ht="12.75" outlineLevel="1">
      <c r="A225" s="8" t="s">
        <v>42</v>
      </c>
      <c r="B225" s="8"/>
      <c r="C225" s="8"/>
      <c r="D225" s="8"/>
      <c r="E225" s="8"/>
      <c r="F225" s="8"/>
      <c r="G225" s="8"/>
      <c r="H225" s="8"/>
      <c r="I225" s="8"/>
    </row>
    <row r="226" spans="1:9" ht="12.75">
      <c r="A226" s="8" t="s">
        <v>43</v>
      </c>
      <c r="B226" s="8"/>
      <c r="C226" s="8"/>
      <c r="D226" s="8"/>
      <c r="E226" s="8"/>
      <c r="F226" s="8"/>
      <c r="G226" s="8"/>
      <c r="H226" s="8"/>
      <c r="I226" s="8"/>
    </row>
    <row r="227" spans="1:9" ht="12.75">
      <c r="A227" s="8" t="s">
        <v>37</v>
      </c>
      <c r="B227" s="8"/>
      <c r="C227" s="8"/>
      <c r="D227" s="8"/>
      <c r="E227" s="8"/>
      <c r="F227" s="8"/>
      <c r="G227" s="8"/>
      <c r="H227" s="8"/>
      <c r="I227" s="8"/>
    </row>
    <row r="228" spans="1:9" ht="12.75">
      <c r="A228" s="8" t="s">
        <v>44</v>
      </c>
      <c r="B228" s="8"/>
      <c r="C228" s="8"/>
      <c r="D228" s="8"/>
      <c r="E228" s="8"/>
      <c r="F228" s="8"/>
      <c r="G228" s="8"/>
      <c r="H228" s="8"/>
      <c r="I228" s="8"/>
    </row>
    <row r="229" spans="1:9" ht="12.75">
      <c r="A229" s="8"/>
      <c r="B229" s="8"/>
      <c r="C229" s="8"/>
      <c r="D229" s="8"/>
      <c r="E229" s="8"/>
      <c r="F229" s="8"/>
      <c r="G229" s="8"/>
      <c r="H229" s="8"/>
      <c r="I229" s="8"/>
    </row>
  </sheetData>
  <sheetProtection/>
  <printOptions/>
  <pageMargins left="0.75" right="0.75" top="1" bottom="1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Antiguay Franco Katherine</cp:lastModifiedBy>
  <cp:lastPrinted>2008-05-22T19:36:18Z</cp:lastPrinted>
  <dcterms:created xsi:type="dcterms:W3CDTF">2001-06-20T16:08:38Z</dcterms:created>
  <dcterms:modified xsi:type="dcterms:W3CDTF">2012-08-13T20:19:04Z</dcterms:modified>
  <cp:category/>
  <cp:version/>
  <cp:contentType/>
  <cp:contentStatus/>
</cp:coreProperties>
</file>