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'Vida'!$A$2:$M$45</definedName>
  </definedNames>
  <calcPr fullCalcOnLoad="1"/>
</workbook>
</file>

<file path=xl/sharedStrings.xml><?xml version="1.0" encoding="utf-8"?>
<sst xmlns="http://schemas.openxmlformats.org/spreadsheetml/2006/main" count="112" uniqueCount="86">
  <si>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</si>
  <si>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</si>
  <si>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</si>
  <si>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</si>
  <si>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</si>
  <si>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</si>
  <si>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</si>
  <si>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</si>
  <si>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</si>
  <si>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</si>
  <si>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</si>
  <si>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</si>
  <si>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</si>
  <si>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</si>
  <si>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</si>
  <si>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</si>
  <si>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</si>
  <si>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</si>
  <si>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</si>
  <si>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</si>
  <si>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</si>
  <si>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</si>
  <si>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</si>
  <si>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</si>
  <si>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</si>
  <si>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</si>
  <si>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</si>
  <si>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</si>
  <si>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Ohio National</t>
  </si>
  <si>
    <t>BBVA</t>
  </si>
  <si>
    <t xml:space="preserve">Cigna   </t>
  </si>
  <si>
    <t xml:space="preserve">Huelén </t>
  </si>
  <si>
    <t>Banchile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</si>
  <si>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</si>
  <si>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</si>
  <si>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</si>
  <si>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</si>
  <si>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</si>
  <si>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</si>
  <si>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</si>
  <si>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</si>
  <si>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 xml:space="preserve">ABN Amro </t>
  </si>
  <si>
    <t xml:space="preserve">Ace 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</si>
  <si>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</si>
  <si>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</si>
  <si>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</si>
  <si>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</si>
  <si>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</si>
  <si>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</si>
  <si>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</si>
  <si>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</si>
  <si>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</si>
  <si>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</si>
  <si>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</si>
  <si>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</si>
  <si>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</si>
  <si>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</si>
  <si>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</si>
  <si>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</si>
  <si>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</si>
  <si>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</si>
  <si>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</si>
  <si>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</si>
  <si>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 xml:space="preserve">CLC </t>
  </si>
  <si>
    <t>Santander</t>
  </si>
  <si>
    <t>(al 30 de junio de 2007, montos expresados en miles de pesos)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</si>
  <si>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</si>
  <si>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</si>
  <si>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</si>
  <si>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</si>
  <si>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</si>
  <si>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</si>
  <si>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</si>
  <si>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</si>
  <si>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</si>
  <si>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</si>
  <si>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</si>
  <si>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</si>
  <si>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</si>
  <si>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</si>
  <si>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</si>
  <si>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</si>
  <si>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Metlife</t>
  </si>
  <si>
    <t>Security Previsión (1)</t>
  </si>
  <si>
    <t>(1)</t>
  </si>
  <si>
    <t>Con fecha 30 de junio de 2007, la compañía Security Rentas Seguros de Vida S.A. se ha fusionado con la compañía Seguros Vida Security Previsión S.A.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</si>
</sst>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6" fillId="0" borderId="0" xfId="0" applyNumberFormat="1" applyFont="1" applyAlignment="1">
      <alignment horizontal="justify" vertical="top" wrapText="1"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Alignment="1" quotePrefix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65"/>
  <sheetViews>
    <sheetView tabSelected="1" zoomScale="90" zoomScaleNormal="90" workbookViewId="0" topLeftCell="A1">
      <selection activeCell="C29" sqref="C29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4.0039062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2" spans="1:5" ht="12.75">
      <c r="A2" s="27" t="s">
        <v>0</v>
      </c>
      <c r="B2" s="27"/>
      <c r="C2" s="28"/>
      <c r="D2" s="28"/>
      <c r="E2" s="10"/>
    </row>
    <row r="3" spans="1:4" ht="12.75">
      <c r="A3" s="29" t="s">
        <v>66</v>
      </c>
      <c r="B3" s="29"/>
      <c r="C3" s="28"/>
      <c r="D3" s="28"/>
    </row>
    <row r="4" spans="1:13" ht="12.75">
      <c r="A4" s="8" t="s">
        <v>65</v>
      </c>
      <c r="B4" s="29"/>
      <c r="C4" s="28"/>
      <c r="D4" s="28"/>
      <c r="M4" s="5"/>
    </row>
    <row r="5" spans="1:14" ht="13.5" customHeight="1">
      <c r="A5" s="7" t="s">
        <v>1</v>
      </c>
      <c r="B5" s="7"/>
      <c r="C5" s="9" t="s">
        <v>2</v>
      </c>
      <c r="D5" s="74" t="s">
        <v>15</v>
      </c>
      <c r="E5" s="74"/>
      <c r="F5" s="9" t="s">
        <v>3</v>
      </c>
      <c r="G5" s="51" t="s">
        <v>4</v>
      </c>
      <c r="H5" s="51" t="s">
        <v>5</v>
      </c>
      <c r="I5" s="9" t="s">
        <v>27</v>
      </c>
      <c r="J5" s="9" t="s">
        <v>6</v>
      </c>
      <c r="K5" s="9" t="s">
        <v>6</v>
      </c>
      <c r="L5" s="9" t="s">
        <v>6</v>
      </c>
      <c r="M5" s="9" t="s">
        <v>6</v>
      </c>
      <c r="N5" s="10"/>
    </row>
    <row r="6" spans="1:14" ht="12.75">
      <c r="A6" s="2"/>
      <c r="B6" s="2"/>
      <c r="C6" s="6" t="s">
        <v>7</v>
      </c>
      <c r="D6" s="69" t="s">
        <v>8</v>
      </c>
      <c r="E6" s="69" t="s">
        <v>9</v>
      </c>
      <c r="F6" s="6" t="s">
        <v>10</v>
      </c>
      <c r="G6" s="45" t="s">
        <v>11</v>
      </c>
      <c r="H6" s="69" t="s">
        <v>12</v>
      </c>
      <c r="I6" s="69" t="s">
        <v>13</v>
      </c>
      <c r="J6" s="69" t="s">
        <v>24</v>
      </c>
      <c r="K6" s="69" t="s">
        <v>25</v>
      </c>
      <c r="L6" s="70" t="s">
        <v>26</v>
      </c>
      <c r="M6" s="71" t="s">
        <v>23</v>
      </c>
      <c r="N6" s="10"/>
    </row>
    <row r="7" spans="1:13" ht="12.75">
      <c r="A7" s="5"/>
      <c r="B7" s="5"/>
      <c r="C7" s="5"/>
      <c r="D7" s="5"/>
      <c r="E7" s="5"/>
      <c r="F7" s="15" t="s">
        <v>14</v>
      </c>
      <c r="G7" s="15" t="s">
        <v>7</v>
      </c>
      <c r="H7" s="15" t="s">
        <v>14</v>
      </c>
      <c r="I7" s="53"/>
      <c r="J7" s="72"/>
      <c r="K7" s="72"/>
      <c r="L7" s="72"/>
      <c r="M7" s="72"/>
    </row>
    <row r="8" spans="1:13" ht="12.75">
      <c r="A8" s="2"/>
      <c r="B8" s="2"/>
      <c r="C8" s="2"/>
      <c r="D8" s="2"/>
      <c r="E8" s="2"/>
      <c r="F8" s="3"/>
      <c r="G8" s="6"/>
      <c r="H8" s="3"/>
      <c r="I8" s="4"/>
      <c r="J8" s="2"/>
      <c r="K8" s="2"/>
      <c r="L8" s="2"/>
      <c r="M8" s="2"/>
    </row>
    <row r="9" spans="1:13" ht="12.75">
      <c r="A9" s="27" t="s">
        <v>67</v>
      </c>
      <c r="B9" s="2"/>
      <c r="C9" s="2"/>
      <c r="D9" s="2"/>
      <c r="E9" s="2"/>
      <c r="F9" s="3"/>
      <c r="G9" s="6"/>
      <c r="H9" s="3"/>
      <c r="I9" s="4"/>
      <c r="J9" s="2"/>
      <c r="K9" s="2"/>
      <c r="L9" s="2"/>
      <c r="M9" s="2"/>
    </row>
    <row r="10" spans="1:13" s="12" customFormat="1" ht="12.75">
      <c r="A10" s="11">
        <v>1</v>
      </c>
      <c r="B10" s="13" t="s">
        <v>41</v>
      </c>
      <c r="C10" s="12">
        <v>1676175</v>
      </c>
      <c r="D10" s="14">
        <v>0.25</v>
      </c>
      <c r="E10" s="14">
        <v>0.18</v>
      </c>
      <c r="F10" s="12">
        <v>1824197</v>
      </c>
      <c r="G10" s="12">
        <f aca="true" t="shared" si="0" ref="G10:G26">+J10+K10+L10+M10</f>
        <v>1980295</v>
      </c>
      <c r="H10" s="11">
        <f aca="true" t="shared" si="1" ref="H10:H35">G10-F10</f>
        <v>156098</v>
      </c>
      <c r="I10" s="12">
        <v>0</v>
      </c>
      <c r="J10" s="12">
        <v>0</v>
      </c>
      <c r="K10" s="12">
        <v>148022</v>
      </c>
      <c r="L10" s="12">
        <v>0</v>
      </c>
      <c r="M10" s="12">
        <v>1832273</v>
      </c>
    </row>
    <row r="11" spans="1:13" s="12" customFormat="1" ht="12.75">
      <c r="A11" s="11">
        <v>2</v>
      </c>
      <c r="B11" s="13" t="s">
        <v>42</v>
      </c>
      <c r="C11" s="12">
        <v>1676175</v>
      </c>
      <c r="D11" s="14">
        <v>0.36</v>
      </c>
      <c r="E11" s="14">
        <v>0.34</v>
      </c>
      <c r="F11" s="12">
        <v>1716084</v>
      </c>
      <c r="G11" s="12">
        <f t="shared" si="0"/>
        <v>2182061</v>
      </c>
      <c r="H11" s="11">
        <f>G11-F11</f>
        <v>465977</v>
      </c>
      <c r="I11" s="12">
        <v>11049</v>
      </c>
      <c r="J11" s="12">
        <v>0</v>
      </c>
      <c r="K11" s="12">
        <v>39909</v>
      </c>
      <c r="L11" s="12">
        <v>0</v>
      </c>
      <c r="M11" s="12">
        <v>2142152</v>
      </c>
    </row>
    <row r="12" spans="1:14" s="11" customFormat="1" ht="12.75">
      <c r="A12" s="11">
        <v>3</v>
      </c>
      <c r="B12" s="13" t="s">
        <v>32</v>
      </c>
      <c r="C12" s="12">
        <v>4840348</v>
      </c>
      <c r="D12" s="14">
        <v>2.09</v>
      </c>
      <c r="E12" s="14">
        <v>0.47</v>
      </c>
      <c r="F12" s="12">
        <v>21957566</v>
      </c>
      <c r="G12" s="11">
        <f t="shared" si="0"/>
        <v>27258964</v>
      </c>
      <c r="H12" s="11">
        <f t="shared" si="1"/>
        <v>5301398</v>
      </c>
      <c r="I12" s="12">
        <v>1711844</v>
      </c>
      <c r="J12" s="12">
        <v>0</v>
      </c>
      <c r="K12" s="12">
        <f>2187394+14474705+9977+547565</f>
        <v>17219641</v>
      </c>
      <c r="L12" s="12">
        <v>0</v>
      </c>
      <c r="M12" s="12">
        <v>10039323</v>
      </c>
      <c r="N12" s="12"/>
    </row>
    <row r="13" spans="1:13" s="12" customFormat="1" ht="12.75">
      <c r="A13" s="11">
        <v>4</v>
      </c>
      <c r="B13" s="13" t="s">
        <v>29</v>
      </c>
      <c r="C13" s="12">
        <v>8467744</v>
      </c>
      <c r="D13" s="14">
        <v>6.66</v>
      </c>
      <c r="E13" s="14">
        <v>0.14</v>
      </c>
      <c r="F13" s="12">
        <v>137263693</v>
      </c>
      <c r="G13" s="11">
        <f t="shared" si="0"/>
        <v>147449505</v>
      </c>
      <c r="H13" s="11">
        <f>G13-F13</f>
        <v>10185812</v>
      </c>
      <c r="I13" s="12">
        <v>2103816</v>
      </c>
      <c r="J13" s="12">
        <v>122569510</v>
      </c>
      <c r="K13" s="12">
        <f>856344+5370095</f>
        <v>6226439</v>
      </c>
      <c r="L13" s="12">
        <v>0</v>
      </c>
      <c r="M13" s="12">
        <v>18653556</v>
      </c>
    </row>
    <row r="14" spans="1:13" s="12" customFormat="1" ht="12.75">
      <c r="A14" s="11">
        <v>5</v>
      </c>
      <c r="B14" s="13" t="s">
        <v>43</v>
      </c>
      <c r="C14" s="12">
        <v>101140350</v>
      </c>
      <c r="D14" s="14">
        <v>7.56</v>
      </c>
      <c r="E14" s="14">
        <v>0.56</v>
      </c>
      <c r="F14" s="12">
        <v>1380802738</v>
      </c>
      <c r="G14" s="11">
        <f t="shared" si="0"/>
        <v>1454935145</v>
      </c>
      <c r="H14" s="11">
        <f>G14-F14</f>
        <v>74132407</v>
      </c>
      <c r="I14" s="12">
        <v>49030636</v>
      </c>
      <c r="J14" s="12">
        <v>1230281671</v>
      </c>
      <c r="K14" s="12">
        <f>3955186+31427774+8190+13736485</f>
        <v>49127635</v>
      </c>
      <c r="L14" s="12">
        <v>50</v>
      </c>
      <c r="M14" s="12">
        <v>175525789</v>
      </c>
    </row>
    <row r="15" spans="1:13" s="12" customFormat="1" ht="12.75">
      <c r="A15" s="11">
        <v>6</v>
      </c>
      <c r="B15" s="13" t="s">
        <v>36</v>
      </c>
      <c r="C15" s="12">
        <v>5386661</v>
      </c>
      <c r="D15" s="14">
        <v>4.86</v>
      </c>
      <c r="E15" s="14">
        <v>0.49</v>
      </c>
      <c r="F15" s="12">
        <v>62195693</v>
      </c>
      <c r="G15" s="12">
        <f t="shared" si="0"/>
        <v>71682198</v>
      </c>
      <c r="H15" s="11">
        <f t="shared" si="1"/>
        <v>9486505</v>
      </c>
      <c r="I15" s="12">
        <v>229383</v>
      </c>
      <c r="J15" s="12">
        <v>32625899</v>
      </c>
      <c r="K15" s="12">
        <f>3296232+9971671+668864+10821671</f>
        <v>24758438</v>
      </c>
      <c r="L15" s="12">
        <v>0</v>
      </c>
      <c r="M15" s="12">
        <v>14297861</v>
      </c>
    </row>
    <row r="16" spans="1:13" s="11" customFormat="1" ht="12.75">
      <c r="A16" s="11">
        <v>7</v>
      </c>
      <c r="B16" s="13" t="s">
        <v>39</v>
      </c>
      <c r="C16" s="12">
        <v>11302574</v>
      </c>
      <c r="D16" s="14">
        <v>3.21</v>
      </c>
      <c r="E16" s="14">
        <v>0.9</v>
      </c>
      <c r="F16" s="12">
        <v>40138101</v>
      </c>
      <c r="G16" s="11">
        <f t="shared" si="0"/>
        <v>40787225</v>
      </c>
      <c r="H16" s="11">
        <f t="shared" si="1"/>
        <v>649124</v>
      </c>
      <c r="I16" s="12">
        <v>332162</v>
      </c>
      <c r="J16" s="12">
        <v>0</v>
      </c>
      <c r="K16" s="12">
        <f>3337391+25498136</f>
        <v>28835527</v>
      </c>
      <c r="L16" s="12">
        <v>0</v>
      </c>
      <c r="M16" s="12">
        <v>11951698</v>
      </c>
    </row>
    <row r="17" spans="1:13" s="12" customFormat="1" ht="12.75">
      <c r="A17" s="11">
        <v>8</v>
      </c>
      <c r="B17" s="13" t="s">
        <v>17</v>
      </c>
      <c r="C17" s="12">
        <v>41710324</v>
      </c>
      <c r="D17" s="14">
        <v>8.65</v>
      </c>
      <c r="E17" s="14">
        <v>0.39</v>
      </c>
      <c r="F17" s="12">
        <v>705529114</v>
      </c>
      <c r="G17" s="12">
        <f t="shared" si="0"/>
        <v>738330866</v>
      </c>
      <c r="H17" s="11">
        <f t="shared" si="1"/>
        <v>32801752</v>
      </c>
      <c r="I17" s="12">
        <v>6815392</v>
      </c>
      <c r="J17" s="12">
        <v>569376273</v>
      </c>
      <c r="K17" s="12">
        <f>9570263+30797164+8566704+39263426</f>
        <v>88197557</v>
      </c>
      <c r="L17" s="12">
        <v>3816890</v>
      </c>
      <c r="M17" s="12">
        <v>76940146</v>
      </c>
    </row>
    <row r="18" spans="1:14" s="18" customFormat="1" ht="12.75">
      <c r="A18" s="11">
        <v>9</v>
      </c>
      <c r="B18" s="13" t="s">
        <v>30</v>
      </c>
      <c r="C18" s="11">
        <v>6108783</v>
      </c>
      <c r="D18" s="17">
        <v>4.97</v>
      </c>
      <c r="E18" s="17">
        <v>0.23</v>
      </c>
      <c r="F18" s="11">
        <v>93156969</v>
      </c>
      <c r="G18" s="11">
        <f t="shared" si="0"/>
        <v>107007293</v>
      </c>
      <c r="H18" s="11">
        <f t="shared" si="1"/>
        <v>13850324</v>
      </c>
      <c r="I18" s="11">
        <v>140473</v>
      </c>
      <c r="J18" s="11">
        <v>84118634</v>
      </c>
      <c r="K18" s="11">
        <f>1349024+740829+931787</f>
        <v>3021640</v>
      </c>
      <c r="L18" s="11">
        <v>0</v>
      </c>
      <c r="M18" s="11">
        <v>19867019</v>
      </c>
      <c r="N18" s="11"/>
    </row>
    <row r="19" spans="1:14" s="18" customFormat="1" ht="12.75">
      <c r="A19" s="11">
        <v>10</v>
      </c>
      <c r="B19" s="13" t="s">
        <v>63</v>
      </c>
      <c r="C19" s="11">
        <v>1676175</v>
      </c>
      <c r="D19" s="17">
        <v>0.33</v>
      </c>
      <c r="E19" s="17">
        <v>0.08</v>
      </c>
      <c r="F19" s="11">
        <v>2163769</v>
      </c>
      <c r="G19" s="12">
        <f t="shared" si="0"/>
        <v>2410777</v>
      </c>
      <c r="H19" s="11">
        <f>G19-F19</f>
        <v>247008</v>
      </c>
      <c r="I19" s="11">
        <v>27291</v>
      </c>
      <c r="J19" s="11">
        <v>0</v>
      </c>
      <c r="K19" s="11">
        <f>289292+198302</f>
        <v>487594</v>
      </c>
      <c r="L19" s="11">
        <v>0</v>
      </c>
      <c r="M19" s="11">
        <v>1923183</v>
      </c>
      <c r="N19" s="12"/>
    </row>
    <row r="20" spans="1:13" s="12" customFormat="1" ht="12.75">
      <c r="A20" s="11">
        <v>11</v>
      </c>
      <c r="B20" s="13" t="s">
        <v>34</v>
      </c>
      <c r="C20" s="12">
        <v>17305818</v>
      </c>
      <c r="D20" s="14">
        <v>5.76</v>
      </c>
      <c r="E20" s="14">
        <v>0.3</v>
      </c>
      <c r="F20" s="12">
        <v>296405712</v>
      </c>
      <c r="G20" s="12">
        <f t="shared" si="0"/>
        <v>326227686</v>
      </c>
      <c r="H20" s="11">
        <f t="shared" si="1"/>
        <v>29821974</v>
      </c>
      <c r="I20" s="12">
        <v>5331791</v>
      </c>
      <c r="J20" s="12">
        <v>276732653</v>
      </c>
      <c r="K20" s="12">
        <f>29298+2337943</f>
        <v>2367241</v>
      </c>
      <c r="L20" s="12">
        <v>0</v>
      </c>
      <c r="M20" s="12">
        <v>47127792</v>
      </c>
    </row>
    <row r="21" spans="1:13" s="12" customFormat="1" ht="12.75">
      <c r="A21" s="11">
        <v>12</v>
      </c>
      <c r="B21" s="13" t="s">
        <v>18</v>
      </c>
      <c r="C21" s="12">
        <v>173958774</v>
      </c>
      <c r="D21" s="14">
        <v>6.62</v>
      </c>
      <c r="E21" s="14">
        <v>0.63</v>
      </c>
      <c r="F21" s="12">
        <v>1924866601</v>
      </c>
      <c r="G21" s="12">
        <f t="shared" si="0"/>
        <v>1960869162</v>
      </c>
      <c r="H21" s="11">
        <f t="shared" si="1"/>
        <v>36002561</v>
      </c>
      <c r="I21" s="12">
        <v>90403700</v>
      </c>
      <c r="J21" s="12">
        <v>1598527824</v>
      </c>
      <c r="K21" s="12">
        <f>2290353+45999940+11423374+58377490</f>
        <v>118091157</v>
      </c>
      <c r="L21" s="12">
        <v>405888</v>
      </c>
      <c r="M21" s="12">
        <v>243844293</v>
      </c>
    </row>
    <row r="22" spans="1:13" s="12" customFormat="1" ht="12.75">
      <c r="A22" s="11">
        <v>13</v>
      </c>
      <c r="B22" s="13" t="s">
        <v>19</v>
      </c>
      <c r="C22" s="12">
        <v>23331384</v>
      </c>
      <c r="D22" s="14">
        <v>5.12</v>
      </c>
      <c r="E22" s="14">
        <v>0.14</v>
      </c>
      <c r="F22" s="12">
        <v>337661141</v>
      </c>
      <c r="G22" s="12">
        <f t="shared" si="0"/>
        <v>372460050</v>
      </c>
      <c r="H22" s="11">
        <f t="shared" si="1"/>
        <v>34798909</v>
      </c>
      <c r="I22" s="12">
        <v>6944748</v>
      </c>
      <c r="J22" s="12">
        <v>276639878</v>
      </c>
      <c r="K22" s="12">
        <f>2633376+13091967+6528553+17450011</f>
        <v>39703907</v>
      </c>
      <c r="L22" s="12">
        <v>432717</v>
      </c>
      <c r="M22" s="12">
        <v>55683548</v>
      </c>
    </row>
    <row r="23" spans="1:13" s="12" customFormat="1" ht="12.75">
      <c r="A23" s="11">
        <v>14</v>
      </c>
      <c r="B23" s="13" t="s">
        <v>35</v>
      </c>
      <c r="C23" s="12">
        <v>25290656</v>
      </c>
      <c r="D23" s="14">
        <v>10.22</v>
      </c>
      <c r="E23" s="14">
        <v>0.37</v>
      </c>
      <c r="F23" s="12">
        <v>453379521</v>
      </c>
      <c r="G23" s="12">
        <f t="shared" si="0"/>
        <v>462925550</v>
      </c>
      <c r="H23" s="11">
        <f t="shared" si="1"/>
        <v>9546029</v>
      </c>
      <c r="I23" s="12">
        <v>7443367</v>
      </c>
      <c r="J23" s="12">
        <v>342095457</v>
      </c>
      <c r="K23" s="12">
        <f>2190345+15321466+33679177+33639284</f>
        <v>84830272</v>
      </c>
      <c r="L23" s="12">
        <v>418510</v>
      </c>
      <c r="M23" s="12">
        <v>35581311</v>
      </c>
    </row>
    <row r="24" spans="1:13" s="12" customFormat="1" ht="12.75">
      <c r="A24" s="11">
        <v>15</v>
      </c>
      <c r="B24" s="13" t="s">
        <v>31</v>
      </c>
      <c r="C24" s="12">
        <v>1676175</v>
      </c>
      <c r="D24" s="14">
        <v>0.63</v>
      </c>
      <c r="E24" s="14">
        <v>0.07</v>
      </c>
      <c r="F24" s="12">
        <v>3280740</v>
      </c>
      <c r="G24" s="12">
        <f t="shared" si="0"/>
        <v>3926764</v>
      </c>
      <c r="H24" s="11">
        <f t="shared" si="1"/>
        <v>646024</v>
      </c>
      <c r="I24" s="12">
        <v>587464</v>
      </c>
      <c r="J24" s="12">
        <v>0</v>
      </c>
      <c r="K24" s="12">
        <f>349296+1255269</f>
        <v>1604565</v>
      </c>
      <c r="L24" s="12">
        <v>0</v>
      </c>
      <c r="M24" s="12">
        <v>2322199</v>
      </c>
    </row>
    <row r="25" spans="1:14" s="19" customFormat="1" ht="12.75">
      <c r="A25" s="11">
        <v>16</v>
      </c>
      <c r="B25" s="13" t="s">
        <v>37</v>
      </c>
      <c r="C25" s="12">
        <v>100384029</v>
      </c>
      <c r="D25" s="14">
        <v>8.22</v>
      </c>
      <c r="E25" s="14">
        <v>0.11</v>
      </c>
      <c r="F25" s="12">
        <v>1675472580</v>
      </c>
      <c r="G25" s="11">
        <f t="shared" si="0"/>
        <v>1744383125</v>
      </c>
      <c r="H25" s="11">
        <f t="shared" si="1"/>
        <v>68910545</v>
      </c>
      <c r="I25" s="12">
        <v>9366953</v>
      </c>
      <c r="J25" s="12">
        <v>1432384143</v>
      </c>
      <c r="K25" s="12">
        <f>4327775+57441934+42167999+36921007</f>
        <v>140858715</v>
      </c>
      <c r="L25" s="12">
        <v>511503</v>
      </c>
      <c r="M25" s="12">
        <v>170628764</v>
      </c>
      <c r="N25" s="12"/>
    </row>
    <row r="26" spans="1:14" s="19" customFormat="1" ht="12.75">
      <c r="A26" s="11">
        <v>17</v>
      </c>
      <c r="B26" s="13" t="s">
        <v>20</v>
      </c>
      <c r="C26" s="12">
        <v>16909959</v>
      </c>
      <c r="D26" s="14">
        <v>2.97</v>
      </c>
      <c r="E26" s="14">
        <v>0.43</v>
      </c>
      <c r="F26" s="12">
        <v>163120022</v>
      </c>
      <c r="G26" s="11">
        <f t="shared" si="0"/>
        <v>180850450</v>
      </c>
      <c r="H26" s="11">
        <f>G26-F26</f>
        <v>17730428</v>
      </c>
      <c r="I26" s="12">
        <v>9691655</v>
      </c>
      <c r="J26" s="12">
        <v>31155484</v>
      </c>
      <c r="K26" s="12">
        <f>6846678+52670520+2614198+52276626</f>
        <v>114408022</v>
      </c>
      <c r="L26" s="12">
        <v>0</v>
      </c>
      <c r="M26" s="12">
        <v>35286944</v>
      </c>
      <c r="N26" s="12"/>
    </row>
    <row r="27" spans="1:13" s="11" customFormat="1" ht="12.75">
      <c r="A27" s="11">
        <v>18</v>
      </c>
      <c r="B27" s="13" t="s">
        <v>44</v>
      </c>
      <c r="C27" s="12">
        <v>2067786</v>
      </c>
      <c r="D27" s="14">
        <v>11.46</v>
      </c>
      <c r="E27" s="14">
        <v>0.46</v>
      </c>
      <c r="F27" s="12">
        <v>30030145</v>
      </c>
      <c r="G27" s="11">
        <f aca="true" t="shared" si="2" ref="G27:G34">+J27+K27+L27+M27</f>
        <v>30770512</v>
      </c>
      <c r="H27" s="11">
        <f aca="true" t="shared" si="3" ref="H27:H34">G27-F27</f>
        <v>740367</v>
      </c>
      <c r="I27" s="12">
        <v>65768</v>
      </c>
      <c r="J27" s="12">
        <v>26753816</v>
      </c>
      <c r="K27" s="12">
        <f>143564+745282+379948</f>
        <v>1268794</v>
      </c>
      <c r="L27" s="12">
        <v>0</v>
      </c>
      <c r="M27" s="12">
        <v>2747902</v>
      </c>
    </row>
    <row r="28" spans="1:13" s="11" customFormat="1" ht="12.75">
      <c r="A28" s="11">
        <v>19</v>
      </c>
      <c r="B28" s="13" t="s">
        <v>82</v>
      </c>
      <c r="C28" s="12">
        <v>81592916</v>
      </c>
      <c r="D28" s="14">
        <v>10.51</v>
      </c>
      <c r="E28" s="14">
        <v>0.2</v>
      </c>
      <c r="F28" s="12">
        <v>1310299345</v>
      </c>
      <c r="G28" s="11">
        <f t="shared" si="2"/>
        <v>1317416332</v>
      </c>
      <c r="H28" s="11">
        <f t="shared" si="3"/>
        <v>7116987</v>
      </c>
      <c r="I28" s="12">
        <v>6404129</v>
      </c>
      <c r="J28" s="12">
        <v>1149250270</v>
      </c>
      <c r="K28" s="12">
        <f>11969368+35906168+3250669+27380248</f>
        <v>78506453</v>
      </c>
      <c r="L28" s="12">
        <v>28</v>
      </c>
      <c r="M28" s="12">
        <v>89659581</v>
      </c>
    </row>
    <row r="29" spans="1:13" s="12" customFormat="1" ht="12.75">
      <c r="A29" s="11">
        <v>20</v>
      </c>
      <c r="B29" s="13" t="s">
        <v>28</v>
      </c>
      <c r="C29" s="12">
        <v>20246864</v>
      </c>
      <c r="D29" s="14">
        <v>11.43</v>
      </c>
      <c r="E29" s="14">
        <v>0.08</v>
      </c>
      <c r="F29" s="12">
        <v>356826042</v>
      </c>
      <c r="G29" s="12">
        <f t="shared" si="2"/>
        <v>361214436</v>
      </c>
      <c r="H29" s="11">
        <f t="shared" si="3"/>
        <v>4388394</v>
      </c>
      <c r="I29" s="12">
        <v>423189</v>
      </c>
      <c r="J29" s="12">
        <v>331904917</v>
      </c>
      <c r="K29" s="12">
        <f>902166+3687571+84526</f>
        <v>4674263</v>
      </c>
      <c r="L29" s="12">
        <v>0</v>
      </c>
      <c r="M29" s="12">
        <v>24635256</v>
      </c>
    </row>
    <row r="30" spans="1:13" s="11" customFormat="1" ht="12.75">
      <c r="A30" s="11">
        <v>21</v>
      </c>
      <c r="B30" s="13" t="s">
        <v>40</v>
      </c>
      <c r="C30" s="12">
        <v>38205611</v>
      </c>
      <c r="D30" s="14">
        <v>7.53</v>
      </c>
      <c r="E30" s="14">
        <v>0.19</v>
      </c>
      <c r="F30" s="12">
        <v>670176475</v>
      </c>
      <c r="G30" s="11">
        <f>+J30+K30+L30+M30</f>
        <v>684010786</v>
      </c>
      <c r="H30" s="11">
        <f>G30-F30</f>
        <v>13834311</v>
      </c>
      <c r="I30" s="12">
        <v>14552449</v>
      </c>
      <c r="J30" s="12">
        <v>609022033</v>
      </c>
      <c r="K30" s="12">
        <f>390782+4397544+21637353</f>
        <v>26425679</v>
      </c>
      <c r="L30" s="12">
        <v>427687</v>
      </c>
      <c r="M30" s="12">
        <v>48135387</v>
      </c>
    </row>
    <row r="31" spans="1:13" s="11" customFormat="1" ht="12.75">
      <c r="A31" s="11">
        <v>22</v>
      </c>
      <c r="B31" s="13" t="s">
        <v>38</v>
      </c>
      <c r="C31" s="12">
        <v>70548736</v>
      </c>
      <c r="D31" s="14">
        <v>13.8</v>
      </c>
      <c r="E31" s="14">
        <v>0.42</v>
      </c>
      <c r="F31" s="12">
        <v>1238748900</v>
      </c>
      <c r="G31" s="11">
        <f t="shared" si="2"/>
        <v>1249643501</v>
      </c>
      <c r="H31" s="11">
        <f t="shared" si="3"/>
        <v>10894601</v>
      </c>
      <c r="I31" s="12">
        <v>6895383</v>
      </c>
      <c r="J31" s="12">
        <v>1148798909</v>
      </c>
      <c r="K31" s="12">
        <f>885722+11967975+2815827+4047996</f>
        <v>19717520</v>
      </c>
      <c r="L31" s="12">
        <v>0</v>
      </c>
      <c r="M31" s="12">
        <v>81127072</v>
      </c>
    </row>
    <row r="32" spans="1:13" s="12" customFormat="1" ht="12.75">
      <c r="A32" s="11">
        <v>23</v>
      </c>
      <c r="B32" s="13" t="s">
        <v>21</v>
      </c>
      <c r="C32" s="12">
        <v>15475703</v>
      </c>
      <c r="D32" s="14">
        <v>7.32</v>
      </c>
      <c r="E32" s="14">
        <v>0.3</v>
      </c>
      <c r="F32" s="12">
        <v>268160556</v>
      </c>
      <c r="G32" s="12">
        <f>+J32+K32+L32+M32</f>
        <v>271734984</v>
      </c>
      <c r="H32" s="11">
        <f>G32-F32</f>
        <v>3574428</v>
      </c>
      <c r="I32" s="12">
        <v>3504896</v>
      </c>
      <c r="J32" s="12">
        <v>249977600</v>
      </c>
      <c r="K32" s="12">
        <f>2285661+168303+285528</f>
        <v>2739492</v>
      </c>
      <c r="L32" s="12">
        <v>1583</v>
      </c>
      <c r="M32" s="12">
        <v>19016309</v>
      </c>
    </row>
    <row r="33" spans="1:14" s="11" customFormat="1" ht="12.75">
      <c r="A33" s="11">
        <v>24</v>
      </c>
      <c r="B33" s="13" t="s">
        <v>64</v>
      </c>
      <c r="C33" s="12">
        <v>9847347</v>
      </c>
      <c r="D33" s="14">
        <v>0.83</v>
      </c>
      <c r="E33" s="14">
        <v>0.18</v>
      </c>
      <c r="F33" s="12">
        <v>46506968</v>
      </c>
      <c r="G33" s="11">
        <f>+J33+K33+L33+M33</f>
        <v>62182454</v>
      </c>
      <c r="H33" s="11">
        <f>G33-F33</f>
        <v>15675486</v>
      </c>
      <c r="I33" s="12">
        <v>19275742</v>
      </c>
      <c r="J33" s="12">
        <v>0</v>
      </c>
      <c r="K33" s="12">
        <f>8237391+26334864+2345056</f>
        <v>36917311</v>
      </c>
      <c r="L33" s="12">
        <v>49249</v>
      </c>
      <c r="M33" s="12">
        <v>25215894</v>
      </c>
      <c r="N33" s="12"/>
    </row>
    <row r="34" spans="1:14" s="11" customFormat="1" ht="12.75">
      <c r="A34" s="11">
        <v>25</v>
      </c>
      <c r="B34" s="13" t="s">
        <v>83</v>
      </c>
      <c r="C34" s="12">
        <v>36232529</v>
      </c>
      <c r="D34" s="14">
        <v>7.72</v>
      </c>
      <c r="E34" s="14">
        <v>0.13</v>
      </c>
      <c r="F34" s="12">
        <v>591334179</v>
      </c>
      <c r="G34" s="12">
        <f t="shared" si="2"/>
        <v>617257189</v>
      </c>
      <c r="H34" s="11">
        <f t="shared" si="3"/>
        <v>25923010</v>
      </c>
      <c r="I34" s="12">
        <v>6159491</v>
      </c>
      <c r="J34" s="12">
        <v>485811189</v>
      </c>
      <c r="K34" s="12">
        <f>2491355+39922753+18736404+8219825</f>
        <v>69370337</v>
      </c>
      <c r="L34" s="12">
        <v>245367</v>
      </c>
      <c r="M34" s="12">
        <v>61830296</v>
      </c>
      <c r="N34" s="12"/>
    </row>
    <row r="35" spans="1:13" s="12" customFormat="1" ht="12.75">
      <c r="A35" s="11">
        <v>26</v>
      </c>
      <c r="B35" s="13" t="s">
        <v>22</v>
      </c>
      <c r="C35" s="12">
        <v>54359645</v>
      </c>
      <c r="D35" s="14">
        <v>8.26</v>
      </c>
      <c r="E35" s="14">
        <v>0.21</v>
      </c>
      <c r="F35" s="12">
        <v>935686603</v>
      </c>
      <c r="G35" s="11">
        <f>+J35+K35+L35+M35</f>
        <v>958706973</v>
      </c>
      <c r="H35" s="11">
        <f t="shared" si="1"/>
        <v>23020370</v>
      </c>
      <c r="I35" s="12">
        <v>21852209</v>
      </c>
      <c r="J35" s="12">
        <v>848864165</v>
      </c>
      <c r="K35" s="12">
        <f>792596+10910865+11835258+8794768</f>
        <v>32333487</v>
      </c>
      <c r="L35" s="12">
        <v>0</v>
      </c>
      <c r="M35" s="12">
        <v>77509321</v>
      </c>
    </row>
    <row r="36" spans="1:13" s="12" customFormat="1" ht="12.75">
      <c r="A36" s="63" t="s">
        <v>69</v>
      </c>
      <c r="B36" s="20"/>
      <c r="C36" s="21">
        <f>SUM(C10:C35)</f>
        <v>871419241</v>
      </c>
      <c r="D36" s="22"/>
      <c r="E36" s="22"/>
      <c r="F36" s="21">
        <f aca="true" t="shared" si="4" ref="F36:M36">SUM(F10:F35)</f>
        <v>12748703454</v>
      </c>
      <c r="G36" s="21">
        <f t="shared" si="4"/>
        <v>13198604283</v>
      </c>
      <c r="H36" s="21">
        <f t="shared" si="4"/>
        <v>449900829</v>
      </c>
      <c r="I36" s="21">
        <f t="shared" si="4"/>
        <v>269304980</v>
      </c>
      <c r="J36" s="21">
        <f t="shared" si="4"/>
        <v>10846890325</v>
      </c>
      <c r="K36" s="21">
        <f t="shared" si="4"/>
        <v>991879617</v>
      </c>
      <c r="L36" s="21">
        <f t="shared" si="4"/>
        <v>6309472</v>
      </c>
      <c r="M36" s="21">
        <f t="shared" si="4"/>
        <v>1353524869</v>
      </c>
    </row>
    <row r="37" spans="1:13" s="12" customFormat="1" ht="12.75">
      <c r="A37" s="59"/>
      <c r="B37" s="59"/>
      <c r="C37" s="25"/>
      <c r="D37" s="60"/>
      <c r="E37" s="60"/>
      <c r="F37" s="25"/>
      <c r="G37" s="25"/>
      <c r="H37" s="25"/>
      <c r="I37" s="25"/>
      <c r="J37" s="25"/>
      <c r="K37" s="25"/>
      <c r="L37" s="25"/>
      <c r="M37" s="25"/>
    </row>
    <row r="38" spans="1:13" s="12" customFormat="1" ht="12.75">
      <c r="A38" s="27" t="s">
        <v>68</v>
      </c>
      <c r="B38" s="23"/>
      <c r="D38" s="14"/>
      <c r="E38" s="14"/>
      <c r="M38" s="16"/>
    </row>
    <row r="39" spans="1:14" s="11" customFormat="1" ht="12.75">
      <c r="A39" s="11">
        <v>1</v>
      </c>
      <c r="B39" s="13" t="s">
        <v>16</v>
      </c>
      <c r="C39" s="12">
        <v>2234900</v>
      </c>
      <c r="D39" s="14">
        <v>1.55</v>
      </c>
      <c r="E39" s="14">
        <v>0.04</v>
      </c>
      <c r="F39" s="12">
        <v>34075506</v>
      </c>
      <c r="G39" s="11">
        <f>+J39+K39+L39+M39</f>
        <v>42660770</v>
      </c>
      <c r="H39" s="11">
        <f>G39-F39</f>
        <v>8585264</v>
      </c>
      <c r="I39" s="12">
        <v>10714500</v>
      </c>
      <c r="J39" s="12">
        <v>31784880</v>
      </c>
      <c r="K39" s="12">
        <v>55726</v>
      </c>
      <c r="L39" s="12">
        <v>0</v>
      </c>
      <c r="M39" s="12">
        <v>10820164</v>
      </c>
      <c r="N39" s="25"/>
    </row>
    <row r="40" spans="2:14" s="11" customFormat="1" ht="12.75">
      <c r="B40" s="13"/>
      <c r="C40" s="12"/>
      <c r="D40" s="14"/>
      <c r="E40" s="14"/>
      <c r="F40" s="12"/>
      <c r="I40" s="12"/>
      <c r="J40" s="12"/>
      <c r="K40" s="12"/>
      <c r="L40" s="12"/>
      <c r="M40" s="12"/>
      <c r="N40" s="25"/>
    </row>
    <row r="41" spans="1:15" s="12" customFormat="1" ht="12.75">
      <c r="A41" s="63" t="s">
        <v>70</v>
      </c>
      <c r="B41" s="24"/>
      <c r="C41" s="21">
        <f>SUM(C39)</f>
        <v>2234900</v>
      </c>
      <c r="D41" s="22"/>
      <c r="E41" s="22"/>
      <c r="F41" s="21">
        <f aca="true" t="shared" si="5" ref="F41:M41">SUM(F39)</f>
        <v>34075506</v>
      </c>
      <c r="G41" s="21">
        <f t="shared" si="5"/>
        <v>42660770</v>
      </c>
      <c r="H41" s="21">
        <f t="shared" si="5"/>
        <v>8585264</v>
      </c>
      <c r="I41" s="21">
        <f t="shared" si="5"/>
        <v>10714500</v>
      </c>
      <c r="J41" s="21">
        <f t="shared" si="5"/>
        <v>31784880</v>
      </c>
      <c r="K41" s="21">
        <f t="shared" si="5"/>
        <v>55726</v>
      </c>
      <c r="L41" s="21">
        <f t="shared" si="5"/>
        <v>0</v>
      </c>
      <c r="M41" s="21">
        <f t="shared" si="5"/>
        <v>10820164</v>
      </c>
      <c r="N41" s="25"/>
      <c r="O41" s="25"/>
    </row>
    <row r="42" spans="4:14" s="12" customFormat="1" ht="13.5" thickBot="1">
      <c r="D42" s="14"/>
      <c r="E42" s="14"/>
      <c r="I42" s="11"/>
      <c r="J42" s="11"/>
      <c r="K42" s="11"/>
      <c r="M42" s="16"/>
      <c r="N42" s="25"/>
    </row>
    <row r="43" spans="1:13" s="12" customFormat="1" ht="13.5" thickBot="1">
      <c r="A43" s="64" t="s">
        <v>71</v>
      </c>
      <c r="B43" s="65"/>
      <c r="C43" s="66">
        <f>C36+C41</f>
        <v>873654141</v>
      </c>
      <c r="D43" s="67"/>
      <c r="E43" s="67"/>
      <c r="F43" s="66">
        <f aca="true" t="shared" si="6" ref="F43:M43">F36+F41</f>
        <v>12782778960</v>
      </c>
      <c r="G43" s="66">
        <f t="shared" si="6"/>
        <v>13241265053</v>
      </c>
      <c r="H43" s="66">
        <f t="shared" si="6"/>
        <v>458486093</v>
      </c>
      <c r="I43" s="66">
        <f t="shared" si="6"/>
        <v>280019480</v>
      </c>
      <c r="J43" s="68">
        <f t="shared" si="6"/>
        <v>10878675205</v>
      </c>
      <c r="K43" s="68">
        <f t="shared" si="6"/>
        <v>991935343</v>
      </c>
      <c r="L43" s="66">
        <f t="shared" si="6"/>
        <v>6309472</v>
      </c>
      <c r="M43" s="66">
        <f t="shared" si="6"/>
        <v>1364345033</v>
      </c>
    </row>
    <row r="44" s="12" customFormat="1" ht="12.75" customHeight="1"/>
    <row r="45" spans="1:13" s="12" customFormat="1" ht="12.75" customHeight="1">
      <c r="A45" s="73" t="s">
        <v>84</v>
      </c>
      <c r="B45" s="16" t="s">
        <v>85</v>
      </c>
      <c r="M45" s="58"/>
    </row>
    <row r="46" s="12" customFormat="1" ht="12.75">
      <c r="A46" s="26"/>
    </row>
    <row r="47" s="12" customFormat="1" ht="12.75">
      <c r="A47" s="26"/>
    </row>
    <row r="48" spans="1:5" s="12" customFormat="1" ht="12.75">
      <c r="A48" s="16"/>
      <c r="D48" s="14"/>
      <c r="E48" s="14"/>
    </row>
    <row r="49" spans="1:5" s="12" customFormat="1" ht="12.75">
      <c r="A49" s="16"/>
      <c r="D49" s="14"/>
      <c r="E49" s="14"/>
    </row>
    <row r="50" spans="1:5" s="12" customFormat="1" ht="12.75">
      <c r="A50" s="16"/>
      <c r="D50" s="14"/>
      <c r="E50" s="14"/>
    </row>
    <row r="51" spans="1:6" s="12" customFormat="1" ht="12.75">
      <c r="A51" s="16"/>
      <c r="D51" s="14"/>
      <c r="E51" s="14"/>
      <c r="F51" s="12" t="s">
        <v>33</v>
      </c>
    </row>
    <row r="52" spans="4:5" s="12" customFormat="1" ht="12.75">
      <c r="D52" s="14"/>
      <c r="E52" s="14"/>
    </row>
    <row r="53" spans="4:5" s="12" customFormat="1" ht="12.75">
      <c r="D53" s="14"/>
      <c r="E53" s="14"/>
    </row>
    <row r="54" spans="4:5" s="12" customFormat="1" ht="12.75">
      <c r="D54" s="14"/>
      <c r="E54" s="14"/>
    </row>
    <row r="55" spans="4:5" s="12" customFormat="1" ht="12.75">
      <c r="D55" s="14"/>
      <c r="E55" s="14"/>
    </row>
    <row r="56" spans="4:5" s="12" customFormat="1" ht="12.75">
      <c r="D56" s="14"/>
      <c r="E56" s="14"/>
    </row>
    <row r="57" spans="4:5" s="12" customFormat="1" ht="12.75">
      <c r="D57" s="14"/>
      <c r="E57" s="14"/>
    </row>
    <row r="58" spans="4:5" s="12" customFormat="1" ht="12.75">
      <c r="D58" s="14"/>
      <c r="E58" s="14"/>
    </row>
    <row r="59" spans="4:5" s="12" customFormat="1" ht="12.75">
      <c r="D59" s="14"/>
      <c r="E59" s="14"/>
    </row>
    <row r="60" spans="4:5" s="12" customFormat="1" ht="12.75">
      <c r="D60" s="14"/>
      <c r="E60" s="14"/>
    </row>
    <row r="61" spans="4:5" s="12" customFormat="1" ht="12.75">
      <c r="D61" s="14"/>
      <c r="E61" s="14"/>
    </row>
    <row r="62" spans="4:5" s="12" customFormat="1" ht="12.75">
      <c r="D62" s="14"/>
      <c r="E62" s="14"/>
    </row>
    <row r="63" spans="4:5" s="12" customFormat="1" ht="12.75">
      <c r="D63" s="14"/>
      <c r="E63" s="14"/>
    </row>
    <row r="64" spans="4:5" s="12" customFormat="1" ht="12.75">
      <c r="D64" s="14"/>
      <c r="E64" s="14"/>
    </row>
    <row r="65" spans="4:5" s="12" customFormat="1" ht="12.75">
      <c r="D65" s="14"/>
      <c r="E65" s="14"/>
    </row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</sheetData>
  <mergeCells count="1">
    <mergeCell ref="D5:E5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90" zoomScaleNormal="90" workbookViewId="0" topLeftCell="A1">
      <selection activeCell="B23" sqref="B23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5"/>
      <c r="L1" s="31"/>
      <c r="M1" s="31"/>
    </row>
    <row r="2" spans="1:13" ht="12.75">
      <c r="A2" s="27" t="s">
        <v>45</v>
      </c>
      <c r="B2" s="57"/>
      <c r="C2" s="35"/>
      <c r="D2" s="35"/>
      <c r="E2" s="35"/>
      <c r="F2" s="35"/>
      <c r="G2" s="35"/>
      <c r="H2" s="35"/>
      <c r="I2" s="35"/>
      <c r="J2" s="35"/>
      <c r="K2" s="35"/>
      <c r="L2" s="31"/>
      <c r="M2" s="31"/>
    </row>
    <row r="3" spans="1:13" ht="12.75">
      <c r="A3" s="8" t="s">
        <v>65</v>
      </c>
      <c r="B3" s="29"/>
      <c r="C3" s="28"/>
      <c r="D3" s="28"/>
      <c r="E3" s="1"/>
      <c r="F3" s="35"/>
      <c r="G3" s="35"/>
      <c r="H3" s="35"/>
      <c r="I3" s="35"/>
      <c r="J3" s="35"/>
      <c r="K3" s="35"/>
      <c r="L3" s="31"/>
      <c r="M3" s="31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1"/>
      <c r="M4" s="31"/>
    </row>
    <row r="5" spans="1:13" ht="12.75">
      <c r="A5" s="56" t="s">
        <v>46</v>
      </c>
      <c r="B5" s="30"/>
      <c r="C5" s="56"/>
      <c r="D5" s="30"/>
      <c r="E5" s="35"/>
      <c r="F5" s="35"/>
      <c r="G5" s="35"/>
      <c r="H5" s="35"/>
      <c r="I5" s="35"/>
      <c r="J5" s="35"/>
      <c r="K5" s="35"/>
      <c r="L5" s="31"/>
      <c r="M5" s="31"/>
    </row>
    <row r="6" spans="1:13" ht="12.75">
      <c r="A6" s="7" t="s">
        <v>1</v>
      </c>
      <c r="B6" s="36"/>
      <c r="C6" s="36"/>
      <c r="D6" s="75" t="s">
        <v>15</v>
      </c>
      <c r="E6" s="74"/>
      <c r="F6" s="37" t="s">
        <v>47</v>
      </c>
      <c r="G6" s="37" t="s">
        <v>6</v>
      </c>
      <c r="H6" s="38" t="s">
        <v>48</v>
      </c>
      <c r="I6" s="37" t="s">
        <v>47</v>
      </c>
      <c r="J6" s="37" t="s">
        <v>6</v>
      </c>
      <c r="K6" s="38" t="s">
        <v>48</v>
      </c>
      <c r="L6" s="32"/>
      <c r="M6" s="31"/>
    </row>
    <row r="7" spans="1:13" ht="12.75">
      <c r="A7" s="30"/>
      <c r="B7" s="30"/>
      <c r="C7" s="30"/>
      <c r="D7" s="69" t="s">
        <v>8</v>
      </c>
      <c r="E7" s="69" t="s">
        <v>9</v>
      </c>
      <c r="F7" s="39" t="s">
        <v>73</v>
      </c>
      <c r="G7" s="39" t="s">
        <v>49</v>
      </c>
      <c r="H7" s="39" t="s">
        <v>72</v>
      </c>
      <c r="I7" s="39" t="s">
        <v>74</v>
      </c>
      <c r="J7" s="39" t="s">
        <v>49</v>
      </c>
      <c r="K7" s="39" t="s">
        <v>72</v>
      </c>
      <c r="L7" s="31"/>
      <c r="M7" s="31"/>
    </row>
    <row r="8" spans="1:13" ht="12.75">
      <c r="A8" s="40"/>
      <c r="B8" s="40"/>
      <c r="C8" s="40"/>
      <c r="D8" s="40"/>
      <c r="E8" s="40"/>
      <c r="F8" s="41" t="s">
        <v>81</v>
      </c>
      <c r="G8" s="41" t="s">
        <v>79</v>
      </c>
      <c r="H8" s="41" t="s">
        <v>80</v>
      </c>
      <c r="I8" s="41" t="s">
        <v>2</v>
      </c>
      <c r="J8" s="42" t="s">
        <v>50</v>
      </c>
      <c r="K8" s="42" t="s">
        <v>50</v>
      </c>
      <c r="L8" s="31"/>
      <c r="M8" s="31"/>
    </row>
    <row r="9" spans="1:13" ht="12.75">
      <c r="A9" s="30"/>
      <c r="B9" s="30"/>
      <c r="C9" s="30"/>
      <c r="D9" s="43"/>
      <c r="E9" s="43"/>
      <c r="F9" s="44"/>
      <c r="G9" s="44"/>
      <c r="H9" s="44"/>
      <c r="I9" s="44"/>
      <c r="J9" s="45"/>
      <c r="K9" s="45"/>
      <c r="L9" s="31"/>
      <c r="M9" s="31"/>
    </row>
    <row r="10" spans="1:13" ht="12.75">
      <c r="A10" s="62">
        <v>1</v>
      </c>
      <c r="B10" s="56" t="s">
        <v>60</v>
      </c>
      <c r="C10" s="30"/>
      <c r="D10" s="46">
        <v>1.12</v>
      </c>
      <c r="E10" s="47">
        <v>0.001</v>
      </c>
      <c r="F10" s="48">
        <v>66321269</v>
      </c>
      <c r="G10" s="48">
        <f>1358775+63388767+1573727</f>
        <v>66321269</v>
      </c>
      <c r="H10" s="48">
        <f>G10-F10</f>
        <v>0</v>
      </c>
      <c r="I10" s="48">
        <v>59421826</v>
      </c>
      <c r="J10" s="48">
        <v>59475002</v>
      </c>
      <c r="K10" s="48">
        <f>J10-I10</f>
        <v>53176</v>
      </c>
      <c r="L10" s="31"/>
      <c r="M10" s="31"/>
    </row>
    <row r="11" spans="1:13" ht="12.75">
      <c r="A11" s="62">
        <v>2</v>
      </c>
      <c r="B11" s="61" t="s">
        <v>61</v>
      </c>
      <c r="C11" s="30"/>
      <c r="D11" s="46">
        <v>0.44</v>
      </c>
      <c r="E11" s="46">
        <v>0.015</v>
      </c>
      <c r="F11" s="48">
        <v>18584146</v>
      </c>
      <c r="G11" s="48">
        <f>6635481+11361648+587017</f>
        <v>18584146</v>
      </c>
      <c r="H11" s="48">
        <f>G11-F11</f>
        <v>0</v>
      </c>
      <c r="I11" s="48">
        <v>43627908</v>
      </c>
      <c r="J11" s="48">
        <v>44257815</v>
      </c>
      <c r="K11" s="48">
        <f>J11-I11</f>
        <v>629907</v>
      </c>
      <c r="L11" s="31"/>
      <c r="M11" s="31"/>
    </row>
    <row r="12" spans="1:13" ht="12.75">
      <c r="A12" s="30"/>
      <c r="B12" s="30"/>
      <c r="C12" s="30"/>
      <c r="D12" s="43"/>
      <c r="E12" s="43"/>
      <c r="F12" s="48"/>
      <c r="G12" s="48"/>
      <c r="H12" s="48"/>
      <c r="I12" s="48"/>
      <c r="J12" s="48"/>
      <c r="K12" s="48"/>
      <c r="L12" s="31"/>
      <c r="M12" s="31"/>
    </row>
    <row r="13" spans="1:13" s="30" customFormat="1" ht="12.75">
      <c r="A13" s="35"/>
      <c r="B13" s="35"/>
      <c r="C13" s="35"/>
      <c r="D13" s="49"/>
      <c r="E13" s="49"/>
      <c r="F13" s="50"/>
      <c r="G13" s="50"/>
      <c r="H13" s="50"/>
      <c r="I13" s="50"/>
      <c r="J13" s="50"/>
      <c r="K13" s="50"/>
      <c r="L13" s="31"/>
      <c r="M13" s="33"/>
    </row>
    <row r="14" spans="1:13" s="30" customFormat="1" ht="12.75">
      <c r="A14" s="56" t="s">
        <v>51</v>
      </c>
      <c r="C14" s="56"/>
      <c r="D14" s="56"/>
      <c r="F14" s="56"/>
      <c r="G14" s="50"/>
      <c r="H14" s="50"/>
      <c r="I14" s="50"/>
      <c r="J14" s="50"/>
      <c r="K14" s="50"/>
      <c r="L14" s="31"/>
      <c r="M14" s="33"/>
    </row>
    <row r="15" spans="1:13" s="30" customFormat="1" ht="12.75">
      <c r="A15" s="7" t="s">
        <v>1</v>
      </c>
      <c r="B15" s="36"/>
      <c r="C15" s="36"/>
      <c r="D15" s="75" t="s">
        <v>15</v>
      </c>
      <c r="E15" s="74"/>
      <c r="F15" s="51" t="s">
        <v>52</v>
      </c>
      <c r="G15" s="51" t="s">
        <v>52</v>
      </c>
      <c r="H15" s="9" t="s">
        <v>53</v>
      </c>
      <c r="I15" s="9" t="s">
        <v>54</v>
      </c>
      <c r="J15" s="48"/>
      <c r="K15" s="48"/>
      <c r="L15" s="31"/>
      <c r="M15" s="33"/>
    </row>
    <row r="16" spans="4:13" s="30" customFormat="1" ht="10.5">
      <c r="D16" s="69" t="s">
        <v>8</v>
      </c>
      <c r="E16" s="69" t="s">
        <v>9</v>
      </c>
      <c r="F16" s="45" t="s">
        <v>77</v>
      </c>
      <c r="G16" s="45" t="s">
        <v>77</v>
      </c>
      <c r="H16" s="44" t="s">
        <v>55</v>
      </c>
      <c r="I16" s="44" t="s">
        <v>72</v>
      </c>
      <c r="J16" s="48"/>
      <c r="K16" s="48"/>
      <c r="L16" s="33"/>
      <c r="M16" s="33"/>
    </row>
    <row r="17" spans="1:13" ht="12.75">
      <c r="A17" s="30"/>
      <c r="B17" s="30"/>
      <c r="C17" s="30"/>
      <c r="D17" s="43"/>
      <c r="E17" s="43"/>
      <c r="F17" s="45" t="s">
        <v>75</v>
      </c>
      <c r="G17" s="44" t="s">
        <v>56</v>
      </c>
      <c r="H17" s="45" t="s">
        <v>78</v>
      </c>
      <c r="I17" s="44" t="s">
        <v>76</v>
      </c>
      <c r="J17" s="48"/>
      <c r="K17" s="48"/>
      <c r="L17" s="33"/>
      <c r="M17" s="31"/>
    </row>
    <row r="18" spans="1:13" s="30" customFormat="1" ht="10.5">
      <c r="A18" s="40"/>
      <c r="B18" s="40"/>
      <c r="C18" s="40"/>
      <c r="D18" s="52"/>
      <c r="E18" s="52"/>
      <c r="F18" s="53" t="s">
        <v>57</v>
      </c>
      <c r="G18" s="53" t="s">
        <v>58</v>
      </c>
      <c r="H18" s="53" t="s">
        <v>59</v>
      </c>
      <c r="I18" s="53" t="s">
        <v>59</v>
      </c>
      <c r="J18" s="48"/>
      <c r="K18" s="48"/>
      <c r="L18" s="33"/>
      <c r="M18" s="33"/>
    </row>
    <row r="19" spans="1:13" ht="12.75">
      <c r="A19" s="30"/>
      <c r="B19" s="30"/>
      <c r="C19" s="35"/>
      <c r="D19" s="49"/>
      <c r="E19" s="49"/>
      <c r="F19" s="50"/>
      <c r="G19" s="50"/>
      <c r="H19" s="50"/>
      <c r="I19" s="50"/>
      <c r="J19" s="50"/>
      <c r="K19" s="50"/>
      <c r="L19" s="33"/>
      <c r="M19" s="31"/>
    </row>
    <row r="20" spans="1:13" ht="12.75">
      <c r="A20" s="62">
        <v>3</v>
      </c>
      <c r="B20" s="30" t="s">
        <v>62</v>
      </c>
      <c r="C20" s="30"/>
      <c r="D20" s="46">
        <v>0.17</v>
      </c>
      <c r="E20" s="46">
        <v>0.01</v>
      </c>
      <c r="F20" s="48">
        <v>57516926</v>
      </c>
      <c r="G20" s="48">
        <v>54150642</v>
      </c>
      <c r="H20" s="48">
        <v>111924698</v>
      </c>
      <c r="I20" s="48">
        <f>+H20-G20-F20</f>
        <v>257130</v>
      </c>
      <c r="J20" s="48"/>
      <c r="K20" s="48"/>
      <c r="L20" s="31"/>
      <c r="M20" s="31"/>
    </row>
    <row r="21" spans="1:13" ht="12.75">
      <c r="A21" s="30"/>
      <c r="B21" s="35"/>
      <c r="C21" s="35"/>
      <c r="D21" s="49"/>
      <c r="E21" s="49"/>
      <c r="F21" s="50"/>
      <c r="G21" s="50"/>
      <c r="H21" s="50"/>
      <c r="I21" s="50"/>
      <c r="J21" s="50"/>
      <c r="K21" s="50"/>
      <c r="L21" s="33"/>
      <c r="M21" s="31"/>
    </row>
    <row r="22" spans="1:13" ht="12.75">
      <c r="A22" s="35"/>
      <c r="B22" s="35"/>
      <c r="C22" s="35"/>
      <c r="D22" s="49"/>
      <c r="E22" s="49"/>
      <c r="F22" s="50"/>
      <c r="G22" s="50"/>
      <c r="H22" s="50"/>
      <c r="I22" s="50"/>
      <c r="J22" s="50"/>
      <c r="K22" s="50"/>
      <c r="L22" s="31"/>
      <c r="M22" s="31"/>
    </row>
    <row r="23" spans="1:13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1"/>
      <c r="M23" s="31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1"/>
      <c r="M24" s="31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1"/>
      <c r="M25" s="31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39" ht="12.75">
      <c r="A39">
        <f>22701586+55852</f>
        <v>22757438</v>
      </c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2007-09-14T16:39:51Z</cp:lastPrinted>
  <dcterms:created xsi:type="dcterms:W3CDTF">1998-12-29T20:15:03Z</dcterms:created>
  <dcterms:modified xsi:type="dcterms:W3CDTF">2007-11-06T14:07:27Z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