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40" windowHeight="5100" tabRatio="667" activeTab="3"/>
  </bookViews>
  <sheets>
    <sheet name="RENSOBRE" sheetId="1" r:id="rId1"/>
    <sheet name="RENINVAL" sheetId="2" r:id="rId2"/>
    <sheet name="RENVEJEZ" sheetId="3" r:id="rId3"/>
    <sheet name="RENTOTAL" sheetId="4" r:id="rId4"/>
  </sheets>
  <definedNames>
    <definedName name="\b" localSheetId="1">'RENINVAL'!$F$97:$G$100</definedName>
    <definedName name="\b" localSheetId="0">'RENSOBRE'!$F$97:$G$99</definedName>
    <definedName name="\b">'RENVEJEZ'!$E$98:$F$101</definedName>
    <definedName name="\c">#REF!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2" hidden="1">1</definedName>
    <definedName name="_xlnm.Print_Area" localSheetId="1">'RENINVAL'!$A$1:$K$38</definedName>
    <definedName name="_xlnm.Print_Area" localSheetId="0">'RENSOBRE'!$A$1:$H$38</definedName>
    <definedName name="_xlnm.Print_Area" localSheetId="3">'RENTOTAL'!$A$1:$K$38</definedName>
    <definedName name="_xlnm.Print_Area" localSheetId="2">'RENVEJEZ'!$A$1:$K$38</definedName>
    <definedName name="BFAINV">'RENINVAL'!$H$14:$H$31</definedName>
    <definedName name="BFASOB">'RENSOBRE'!$F$14:$F$31</definedName>
    <definedName name="BFAVEJ">'RENVEJEZ'!$H$14:$H$31</definedName>
    <definedName name="BNFINV">'RENINVAL'!$F$14:$F$31</definedName>
    <definedName name="BNFVEJ">'RENVEJEZ'!$F$14:$F$31</definedName>
    <definedName name="EMINV">'RENINVAL'!$D$14:$D$31</definedName>
    <definedName name="EMSOB">'RENSOBRE'!$D$14:$D$31</definedName>
    <definedName name="EMVEJ">'RENVEJEZ'!$D$14:$D$31</definedName>
    <definedName name="FAINV">'RENINVAL'!$G$14:$G$31</definedName>
    <definedName name="FASOB">'RENSOBRE'!$E$14:$E$31</definedName>
    <definedName name="FAVEJ">'RENVEJEZ'!$G$14:$G$31</definedName>
    <definedName name="NFINV">'RENINVAL'!$E$14:$E$31</definedName>
    <definedName name="NFVEJ">'RENVEJEZ'!$E$14:$E$31</definedName>
  </definedNames>
  <calcPr fullCalcOnLoad="1"/>
</workbook>
</file>

<file path=xl/sharedStrings.xml><?xml version="1.0" encoding="utf-8"?>
<sst xmlns="http://schemas.openxmlformats.org/spreadsheetml/2006/main" count="163" uniqueCount="69">
  <si>
    <t>Nº de pólizas</t>
  </si>
  <si>
    <t>Sociedad</t>
  </si>
  <si>
    <t>emitidas en</t>
  </si>
  <si>
    <t>Nº de</t>
  </si>
  <si>
    <t>Total de</t>
  </si>
  <si>
    <t>el período</t>
  </si>
  <si>
    <t>pólizas</t>
  </si>
  <si>
    <t>benefic.</t>
  </si>
  <si>
    <t>reservas(U.F.)</t>
  </si>
  <si>
    <t>(g)</t>
  </si>
  <si>
    <t>(h)</t>
  </si>
  <si>
    <t>(j)</t>
  </si>
  <si>
    <t>(k)</t>
  </si>
  <si>
    <t>(m)</t>
  </si>
  <si>
    <t>Chilena Consolidada</t>
  </si>
  <si>
    <t>Cruz del Sur</t>
  </si>
  <si>
    <t>ING</t>
  </si>
  <si>
    <t>Interamericana</t>
  </si>
  <si>
    <t>Interrentas</t>
  </si>
  <si>
    <t>Le Mans Desarrollo</t>
  </si>
  <si>
    <t>Renta Nacional</t>
  </si>
  <si>
    <t>Vida Corp</t>
  </si>
  <si>
    <t>Vitalis</t>
  </si>
  <si>
    <t>TOTAL</t>
  </si>
  <si>
    <t>GRABAR</t>
  </si>
  <si>
    <t>\G</t>
  </si>
  <si>
    <t>IMPRIMIR</t>
  </si>
  <si>
    <t>BORRAR</t>
  </si>
  <si>
    <t>/FS~R</t>
  </si>
  <si>
    <t>\I</t>
  </si>
  <si>
    <t>\B</t>
  </si>
  <si>
    <t>/PPGPQ</t>
  </si>
  <si>
    <t>{GOTO}B15~/REB15..F35~</t>
  </si>
  <si>
    <t>{GOTO}H15~/REH15..H35~</t>
  </si>
  <si>
    <t>{GOTO}B1~{LEFT}{GOTO}B19~</t>
  </si>
  <si>
    <t>D.  R E N T A S   V I T A L I C I A S   P R E V I S I O N A L E S</t>
  </si>
  <si>
    <t>Total pólizas vigentes</t>
  </si>
  <si>
    <t>asegurados</t>
  </si>
  <si>
    <t>{GOTO}B15~/REB15..E35~</t>
  </si>
  <si>
    <t xml:space="preserve">   pólizas</t>
  </si>
  <si>
    <t xml:space="preserve">  Nº de</t>
  </si>
  <si>
    <t xml:space="preserve">  pólizas</t>
  </si>
  <si>
    <t xml:space="preserve">  (l= h+j)</t>
  </si>
  <si>
    <t xml:space="preserve">   Total de</t>
  </si>
  <si>
    <t xml:space="preserve">  reservas(U.F.)</t>
  </si>
  <si>
    <t xml:space="preserve">   (k)</t>
  </si>
  <si>
    <t xml:space="preserve">   Nº de</t>
  </si>
  <si>
    <t xml:space="preserve">   (i)</t>
  </si>
  <si>
    <t xml:space="preserve">        Asegurados no fallecidos</t>
  </si>
  <si>
    <t xml:space="preserve">           Asegurados fallecidos</t>
  </si>
  <si>
    <t xml:space="preserve">                Total pólizas vigentes</t>
  </si>
  <si>
    <t xml:space="preserve">Euroamérica  </t>
  </si>
  <si>
    <t xml:space="preserve">Principal    </t>
  </si>
  <si>
    <t xml:space="preserve">Consorcio Nacional  </t>
  </si>
  <si>
    <t>Bice</t>
  </si>
  <si>
    <t xml:space="preserve">Cigna     </t>
  </si>
  <si>
    <t>Ohio</t>
  </si>
  <si>
    <t>Construcción</t>
  </si>
  <si>
    <t>Metlife</t>
  </si>
  <si>
    <t>CN Life</t>
  </si>
  <si>
    <t>Security</t>
  </si>
  <si>
    <t>Bci</t>
  </si>
  <si>
    <t>Penta</t>
  </si>
  <si>
    <t xml:space="preserve">    (entre el 1 de enero y 30 de junio de 2004). Reservas y pólizas. </t>
  </si>
  <si>
    <t>a) RENTAS DE SOBREVIVENCIA (*)</t>
  </si>
  <si>
    <t>(*) cifras en revisión.</t>
  </si>
  <si>
    <t>b) RENTAS DE INVALIDEZ (*)</t>
  </si>
  <si>
    <t>c) RENTAS DE VEJEZ (*)</t>
  </si>
  <si>
    <t>d) RENTAS TOTALES (*)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</si>
</sst>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0.00_)"/>
    <numFmt numFmtId="191" formatCode="General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4">
    <font>
      <sz val="10"/>
      <name val="Arial"/>
      <family val="0"/>
    </font>
    <font>
      <sz val="10"/>
      <name val="Courier"/>
      <family val="0"/>
    </font>
    <font>
      <sz val="10"/>
      <color indexed="10"/>
      <name val="Courier"/>
      <family val="0"/>
    </font>
    <font>
      <sz val="10"/>
      <color indexed="12"/>
      <name val="Courier"/>
      <family val="0"/>
    </font>
    <font>
      <u val="single"/>
      <sz val="10"/>
      <color indexed="12"/>
      <name val="Arial"/>
      <family val="0"/>
    </font>
    <font>
      <sz val="10"/>
      <color indexed="18"/>
      <name val="Times New Roman"/>
      <family val="1"/>
    </font>
    <font>
      <sz val="10"/>
      <color indexed="16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4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12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7" fontId="1" fillId="0" borderId="0" xfId="24">
      <alignment/>
      <protection/>
    </xf>
    <xf numFmtId="37" fontId="1" fillId="0" borderId="0" xfId="24" applyAlignment="1" applyProtection="1">
      <alignment horizontal="left"/>
      <protection/>
    </xf>
    <xf numFmtId="190" fontId="1" fillId="0" borderId="0" xfId="24" applyNumberFormat="1" applyAlignment="1" applyProtection="1">
      <alignment horizontal="left"/>
      <protection/>
    </xf>
    <xf numFmtId="37" fontId="3" fillId="0" borderId="0" xfId="24" applyFont="1" applyAlignment="1" applyProtection="1">
      <alignment horizontal="left"/>
      <protection locked="0"/>
    </xf>
    <xf numFmtId="37" fontId="1" fillId="0" borderId="0" xfId="24" applyAlignment="1" applyProtection="1">
      <alignment horizontal="fill"/>
      <protection/>
    </xf>
    <xf numFmtId="37" fontId="1" fillId="0" borderId="0" xfId="24" applyAlignment="1" applyProtection="1">
      <alignment horizontal="center"/>
      <protection/>
    </xf>
    <xf numFmtId="37" fontId="3" fillId="0" borderId="0" xfId="24" applyFont="1" applyProtection="1">
      <alignment/>
      <protection locked="0"/>
    </xf>
    <xf numFmtId="37" fontId="1" fillId="0" borderId="0" xfId="24" applyProtection="1">
      <alignment/>
      <protection/>
    </xf>
    <xf numFmtId="37" fontId="1" fillId="0" borderId="0" xfId="23">
      <alignment/>
      <protection/>
    </xf>
    <xf numFmtId="37" fontId="1" fillId="0" borderId="0" xfId="23" applyAlignment="1" applyProtection="1">
      <alignment horizontal="left"/>
      <protection/>
    </xf>
    <xf numFmtId="190" fontId="1" fillId="0" borderId="0" xfId="23" applyNumberFormat="1" applyAlignment="1" applyProtection="1">
      <alignment horizontal="left"/>
      <protection/>
    </xf>
    <xf numFmtId="37" fontId="3" fillId="0" borderId="0" xfId="23" applyFont="1" applyAlignment="1" applyProtection="1">
      <alignment horizontal="left"/>
      <protection locked="0"/>
    </xf>
    <xf numFmtId="37" fontId="3" fillId="0" borderId="0" xfId="23" applyFont="1" applyProtection="1">
      <alignment/>
      <protection locked="0"/>
    </xf>
    <xf numFmtId="190" fontId="1" fillId="0" borderId="0" xfId="23" applyNumberFormat="1" applyProtection="1">
      <alignment/>
      <protection/>
    </xf>
    <xf numFmtId="37" fontId="1" fillId="0" borderId="0" xfId="22">
      <alignment/>
      <protection/>
    </xf>
    <xf numFmtId="37" fontId="3" fillId="0" borderId="0" xfId="22" applyFont="1" applyProtection="1">
      <alignment/>
      <protection locked="0"/>
    </xf>
    <xf numFmtId="37" fontId="1" fillId="0" borderId="0" xfId="22" applyAlignment="1" applyProtection="1">
      <alignment horizontal="left"/>
      <protection/>
    </xf>
    <xf numFmtId="190" fontId="1" fillId="0" borderId="0" xfId="22" applyNumberFormat="1" applyAlignment="1" applyProtection="1">
      <alignment horizontal="left"/>
      <protection/>
    </xf>
    <xf numFmtId="37" fontId="3" fillId="0" borderId="0" xfId="22" applyFont="1" applyAlignment="1" applyProtection="1">
      <alignment horizontal="left"/>
      <protection locked="0"/>
    </xf>
    <xf numFmtId="37" fontId="1" fillId="0" borderId="0" xfId="22" applyAlignment="1" applyProtection="1">
      <alignment horizontal="fill"/>
      <protection/>
    </xf>
    <xf numFmtId="37" fontId="1" fillId="0" borderId="0" xfId="22" applyAlignment="1" applyProtection="1">
      <alignment horizontal="right"/>
      <protection/>
    </xf>
    <xf numFmtId="37" fontId="1" fillId="0" borderId="0" xfId="22" applyAlignment="1" applyProtection="1">
      <alignment horizontal="center"/>
      <protection/>
    </xf>
    <xf numFmtId="37" fontId="1" fillId="0" borderId="0" xfId="22" applyProtection="1">
      <alignment/>
      <protection/>
    </xf>
    <xf numFmtId="37" fontId="1" fillId="0" borderId="0" xfId="21">
      <alignment/>
      <protection/>
    </xf>
    <xf numFmtId="37" fontId="1" fillId="0" borderId="0" xfId="21" applyAlignment="1" applyProtection="1">
      <alignment horizontal="left"/>
      <protection/>
    </xf>
    <xf numFmtId="190" fontId="1" fillId="0" borderId="0" xfId="21" applyNumberFormat="1" applyAlignment="1" applyProtection="1">
      <alignment horizontal="left"/>
      <protection/>
    </xf>
    <xf numFmtId="37" fontId="3" fillId="0" borderId="0" xfId="21" applyFont="1" applyAlignment="1" applyProtection="1">
      <alignment horizontal="left"/>
      <protection locked="0"/>
    </xf>
    <xf numFmtId="37" fontId="1" fillId="0" borderId="0" xfId="21" applyAlignment="1" applyProtection="1">
      <alignment horizontal="fill"/>
      <protection/>
    </xf>
    <xf numFmtId="37" fontId="1" fillId="0" borderId="0" xfId="21" applyAlignment="1" applyProtection="1">
      <alignment horizontal="center"/>
      <protection/>
    </xf>
    <xf numFmtId="37" fontId="3" fillId="0" borderId="0" xfId="21" applyFont="1" applyProtection="1">
      <alignment/>
      <protection locked="0"/>
    </xf>
    <xf numFmtId="37" fontId="1" fillId="0" borderId="0" xfId="21" applyProtection="1">
      <alignment/>
      <protection/>
    </xf>
    <xf numFmtId="37" fontId="1" fillId="0" borderId="0" xfId="23" applyAlignment="1">
      <alignment horizontal="right"/>
      <protection/>
    </xf>
    <xf numFmtId="37" fontId="3" fillId="0" borderId="0" xfId="23" applyFont="1" applyAlignment="1" applyProtection="1">
      <alignment horizontal="right"/>
      <protection locked="0"/>
    </xf>
    <xf numFmtId="3" fontId="1" fillId="0" borderId="0" xfId="23" applyNumberFormat="1" applyAlignment="1" applyProtection="1">
      <alignment horizontal="left"/>
      <protection/>
    </xf>
    <xf numFmtId="3" fontId="2" fillId="0" borderId="1" xfId="23" applyNumberFormat="1" applyFont="1" applyBorder="1" applyProtection="1">
      <alignment/>
      <protection/>
    </xf>
    <xf numFmtId="37" fontId="11" fillId="0" borderId="0" xfId="21" applyFont="1" applyAlignment="1" quotePrefix="1">
      <alignment horizontal="left"/>
      <protection/>
    </xf>
    <xf numFmtId="37" fontId="8" fillId="0" borderId="0" xfId="21" applyFont="1">
      <alignment/>
      <protection/>
    </xf>
    <xf numFmtId="37" fontId="12" fillId="0" borderId="0" xfId="21" applyFont="1" applyFill="1" applyAlignment="1" applyProtection="1">
      <alignment horizontal="left"/>
      <protection/>
    </xf>
    <xf numFmtId="37" fontId="10" fillId="0" borderId="0" xfId="21" applyFont="1" applyAlignment="1" applyProtection="1" quotePrefix="1">
      <alignment horizontal="left"/>
      <protection locked="0"/>
    </xf>
    <xf numFmtId="37" fontId="8" fillId="0" borderId="2" xfId="21" applyFont="1" applyBorder="1" applyAlignment="1" applyProtection="1">
      <alignment horizontal="fill"/>
      <protection/>
    </xf>
    <xf numFmtId="37" fontId="8" fillId="0" borderId="3" xfId="21" applyFont="1" applyBorder="1" applyAlignment="1" applyProtection="1">
      <alignment horizontal="fill"/>
      <protection/>
    </xf>
    <xf numFmtId="37" fontId="8" fillId="0" borderId="4" xfId="21" applyFont="1" applyBorder="1" applyAlignment="1" applyProtection="1">
      <alignment horizontal="fill"/>
      <protection/>
    </xf>
    <xf numFmtId="37" fontId="8" fillId="0" borderId="0" xfId="21" applyFont="1" applyAlignment="1" applyProtection="1">
      <alignment horizontal="left"/>
      <protection/>
    </xf>
    <xf numFmtId="37" fontId="7" fillId="0" borderId="1" xfId="21" applyFont="1" applyBorder="1">
      <alignment/>
      <protection/>
    </xf>
    <xf numFmtId="37" fontId="7" fillId="0" borderId="0" xfId="21" applyFont="1" applyBorder="1">
      <alignment/>
      <protection/>
    </xf>
    <xf numFmtId="37" fontId="12" fillId="0" borderId="0" xfId="21" applyFont="1" applyBorder="1" applyAlignment="1" applyProtection="1" quotePrefix="1">
      <alignment horizontal="left"/>
      <protection/>
    </xf>
    <xf numFmtId="37" fontId="10" fillId="0" borderId="0" xfId="21" applyFont="1" applyBorder="1" applyAlignment="1" applyProtection="1" quotePrefix="1">
      <alignment horizontal="left"/>
      <protection/>
    </xf>
    <xf numFmtId="37" fontId="9" fillId="0" borderId="0" xfId="21" applyFont="1" applyBorder="1" applyAlignment="1" applyProtection="1" quotePrefix="1">
      <alignment horizontal="left"/>
      <protection/>
    </xf>
    <xf numFmtId="37" fontId="7" fillId="0" borderId="5" xfId="21" applyFont="1" applyBorder="1" applyAlignment="1">
      <alignment horizontal="left"/>
      <protection/>
    </xf>
    <xf numFmtId="37" fontId="7" fillId="0" borderId="0" xfId="21" applyFont="1" applyBorder="1" applyAlignment="1" applyProtection="1" quotePrefix="1">
      <alignment horizontal="right"/>
      <protection/>
    </xf>
    <xf numFmtId="37" fontId="7" fillId="0" borderId="0" xfId="21" applyFont="1" applyBorder="1" applyAlignment="1" applyProtection="1">
      <alignment horizontal="right"/>
      <protection/>
    </xf>
    <xf numFmtId="37" fontId="7" fillId="0" borderId="5" xfId="21" applyFont="1" applyBorder="1" applyAlignment="1" applyProtection="1">
      <alignment horizontal="right"/>
      <protection/>
    </xf>
    <xf numFmtId="37" fontId="7" fillId="0" borderId="1" xfId="21" applyFont="1" applyBorder="1" applyAlignment="1" applyProtection="1">
      <alignment horizontal="left"/>
      <protection/>
    </xf>
    <xf numFmtId="37" fontId="7" fillId="0" borderId="5" xfId="21" applyFont="1" applyBorder="1" applyAlignment="1" applyProtection="1" quotePrefix="1">
      <alignment horizontal="right"/>
      <protection/>
    </xf>
    <xf numFmtId="190" fontId="8" fillId="0" borderId="0" xfId="21" applyNumberFormat="1" applyFont="1" applyAlignment="1" applyProtection="1">
      <alignment horizontal="left"/>
      <protection/>
    </xf>
    <xf numFmtId="37" fontId="8" fillId="0" borderId="6" xfId="21" applyFont="1" applyBorder="1" applyAlignment="1" applyProtection="1">
      <alignment horizontal="fill"/>
      <protection locked="0"/>
    </xf>
    <xf numFmtId="37" fontId="8" fillId="0" borderId="7" xfId="23" applyFont="1" applyBorder="1" applyAlignment="1" applyProtection="1">
      <alignment horizontal="right"/>
      <protection/>
    </xf>
    <xf numFmtId="37" fontId="8" fillId="0" borderId="8" xfId="23" applyFont="1" applyBorder="1" applyAlignment="1" applyProtection="1">
      <alignment horizontal="right"/>
      <protection/>
    </xf>
    <xf numFmtId="3" fontId="8" fillId="0" borderId="0" xfId="21" applyNumberFormat="1" applyFont="1" applyAlignment="1" applyProtection="1">
      <alignment horizontal="left"/>
      <protection/>
    </xf>
    <xf numFmtId="37" fontId="6" fillId="0" borderId="1" xfId="21" applyFont="1" applyBorder="1" applyAlignment="1" applyProtection="1">
      <alignment horizontal="left"/>
      <protection/>
    </xf>
    <xf numFmtId="3" fontId="10" fillId="0" borderId="0" xfId="21" applyNumberFormat="1" applyFont="1" applyBorder="1" applyProtection="1">
      <alignment/>
      <protection locked="0"/>
    </xf>
    <xf numFmtId="3" fontId="6" fillId="0" borderId="0" xfId="21" applyNumberFormat="1" applyFont="1" applyBorder="1" applyProtection="1">
      <alignment/>
      <protection/>
    </xf>
    <xf numFmtId="3" fontId="10" fillId="0" borderId="5" xfId="21" applyNumberFormat="1" applyFont="1" applyBorder="1" applyProtection="1">
      <alignment/>
      <protection locked="0"/>
    </xf>
    <xf numFmtId="3" fontId="8" fillId="0" borderId="0" xfId="21" applyNumberFormat="1" applyFont="1" applyBorder="1" applyAlignment="1" applyProtection="1">
      <alignment horizontal="left"/>
      <protection/>
    </xf>
    <xf numFmtId="37" fontId="6" fillId="0" borderId="1" xfId="21" applyFont="1" applyBorder="1" applyAlignment="1" applyProtection="1" quotePrefix="1">
      <alignment horizontal="left"/>
      <protection/>
    </xf>
    <xf numFmtId="3" fontId="8" fillId="0" borderId="3" xfId="21" applyNumberFormat="1" applyFont="1" applyBorder="1" applyAlignment="1" applyProtection="1">
      <alignment horizontal="fill"/>
      <protection/>
    </xf>
    <xf numFmtId="3" fontId="8" fillId="0" borderId="4" xfId="21" applyNumberFormat="1" applyFont="1" applyBorder="1" applyAlignment="1" applyProtection="1">
      <alignment horizontal="fill"/>
      <protection/>
    </xf>
    <xf numFmtId="37" fontId="5" fillId="0" borderId="1" xfId="21" applyFont="1" applyBorder="1" applyAlignment="1" applyProtection="1">
      <alignment horizontal="left"/>
      <protection/>
    </xf>
    <xf numFmtId="3" fontId="11" fillId="0" borderId="0" xfId="21" applyNumberFormat="1" applyFont="1" applyBorder="1" applyProtection="1">
      <alignment/>
      <protection/>
    </xf>
    <xf numFmtId="3" fontId="11" fillId="0" borderId="5" xfId="21" applyNumberFormat="1" applyFont="1" applyBorder="1" applyProtection="1">
      <alignment/>
      <protection/>
    </xf>
    <xf numFmtId="37" fontId="8" fillId="0" borderId="6" xfId="21" applyFont="1" applyBorder="1" applyAlignment="1" applyProtection="1">
      <alignment horizontal="fill"/>
      <protection/>
    </xf>
    <xf numFmtId="37" fontId="8" fillId="0" borderId="7" xfId="21" applyFont="1" applyBorder="1" applyAlignment="1" applyProtection="1">
      <alignment horizontal="fill"/>
      <protection/>
    </xf>
    <xf numFmtId="37" fontId="8" fillId="0" borderId="0" xfId="21" applyFont="1" applyBorder="1" applyAlignment="1" applyProtection="1">
      <alignment/>
      <protection/>
    </xf>
    <xf numFmtId="37" fontId="8" fillId="0" borderId="0" xfId="21" applyFont="1" applyBorder="1" applyAlignment="1" applyProtection="1">
      <alignment horizontal="fill"/>
      <protection/>
    </xf>
    <xf numFmtId="37" fontId="8" fillId="0" borderId="0" xfId="22" applyFont="1">
      <alignment/>
      <protection/>
    </xf>
    <xf numFmtId="37" fontId="8" fillId="0" borderId="0" xfId="22" applyFont="1" applyAlignment="1" quotePrefix="1">
      <alignment horizontal="left"/>
      <protection/>
    </xf>
    <xf numFmtId="37" fontId="5" fillId="0" borderId="0" xfId="22" applyFont="1" applyAlignment="1" applyProtection="1">
      <alignment horizontal="left"/>
      <protection/>
    </xf>
    <xf numFmtId="37" fontId="12" fillId="0" borderId="0" xfId="22" applyFont="1" applyAlignment="1" applyProtection="1">
      <alignment horizontal="left"/>
      <protection/>
    </xf>
    <xf numFmtId="37" fontId="10" fillId="0" borderId="0" xfId="22" applyFont="1" applyAlignment="1" applyProtection="1" quotePrefix="1">
      <alignment horizontal="left"/>
      <protection locked="0"/>
    </xf>
    <xf numFmtId="37" fontId="10" fillId="0" borderId="0" xfId="22" applyFont="1" applyProtection="1">
      <alignment/>
      <protection locked="0"/>
    </xf>
    <xf numFmtId="37" fontId="8" fillId="0" borderId="2" xfId="22" applyFont="1" applyBorder="1" applyAlignment="1" applyProtection="1">
      <alignment horizontal="fill"/>
      <protection/>
    </xf>
    <xf numFmtId="37" fontId="8" fillId="0" borderId="3" xfId="22" applyFont="1" applyBorder="1" applyAlignment="1" applyProtection="1">
      <alignment horizontal="fill"/>
      <protection/>
    </xf>
    <xf numFmtId="37" fontId="8" fillId="0" borderId="4" xfId="22" applyFont="1" applyBorder="1" applyAlignment="1" applyProtection="1">
      <alignment horizontal="fill"/>
      <protection/>
    </xf>
    <xf numFmtId="37" fontId="8" fillId="0" borderId="0" xfId="22" applyFont="1" applyAlignment="1" applyProtection="1">
      <alignment horizontal="left"/>
      <protection/>
    </xf>
    <xf numFmtId="37" fontId="7" fillId="0" borderId="1" xfId="22" applyFont="1" applyBorder="1">
      <alignment/>
      <protection/>
    </xf>
    <xf numFmtId="37" fontId="7" fillId="0" borderId="0" xfId="22" applyFont="1" applyBorder="1">
      <alignment/>
      <protection/>
    </xf>
    <xf numFmtId="37" fontId="7" fillId="0" borderId="9" xfId="22" applyFont="1" applyBorder="1">
      <alignment/>
      <protection/>
    </xf>
    <xf numFmtId="37" fontId="9" fillId="0" borderId="9" xfId="22" applyFont="1" applyBorder="1" applyAlignment="1" applyProtection="1" quotePrefix="1">
      <alignment horizontal="left"/>
      <protection/>
    </xf>
    <xf numFmtId="37" fontId="7" fillId="0" borderId="10" xfId="22" applyFont="1" applyBorder="1">
      <alignment/>
      <protection/>
    </xf>
    <xf numFmtId="37" fontId="7" fillId="0" borderId="0" xfId="22" applyFont="1" applyBorder="1" applyAlignment="1" applyProtection="1">
      <alignment horizontal="right"/>
      <protection/>
    </xf>
    <xf numFmtId="37" fontId="7" fillId="0" borderId="5" xfId="22" applyFont="1" applyBorder="1" applyAlignment="1" applyProtection="1">
      <alignment horizontal="right"/>
      <protection/>
    </xf>
    <xf numFmtId="37" fontId="7" fillId="0" borderId="1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5" xfId="22" applyFont="1" applyBorder="1" applyAlignment="1" applyProtection="1" quotePrefix="1">
      <alignment horizontal="right"/>
      <protection/>
    </xf>
    <xf numFmtId="190" fontId="8" fillId="0" borderId="0" xfId="22" applyNumberFormat="1" applyFont="1" applyAlignment="1" applyProtection="1">
      <alignment horizontal="left"/>
      <protection/>
    </xf>
    <xf numFmtId="37" fontId="8" fillId="0" borderId="6" xfId="22" applyFont="1" applyBorder="1" applyAlignment="1" applyProtection="1">
      <alignment horizontal="fill"/>
      <protection/>
    </xf>
    <xf numFmtId="37" fontId="8" fillId="0" borderId="7" xfId="22" applyFont="1" applyBorder="1" applyAlignment="1" applyProtection="1">
      <alignment horizontal="fill"/>
      <protection/>
    </xf>
    <xf numFmtId="37" fontId="8" fillId="0" borderId="8" xfId="22" applyFont="1" applyBorder="1" applyAlignment="1" applyProtection="1">
      <alignment horizontal="fill"/>
      <protection/>
    </xf>
    <xf numFmtId="37" fontId="6" fillId="0" borderId="1" xfId="22" applyFont="1" applyBorder="1" applyAlignment="1" applyProtection="1" quotePrefix="1">
      <alignment horizontal="left"/>
      <protection/>
    </xf>
    <xf numFmtId="3" fontId="10" fillId="0" borderId="0" xfId="22" applyNumberFormat="1" applyFont="1" applyBorder="1" applyProtection="1">
      <alignment/>
      <protection locked="0"/>
    </xf>
    <xf numFmtId="3" fontId="10" fillId="0" borderId="0" xfId="22" applyNumberFormat="1" applyFont="1">
      <alignment/>
      <protection/>
    </xf>
    <xf numFmtId="3" fontId="10" fillId="0" borderId="5" xfId="22" applyNumberFormat="1" applyFont="1" applyBorder="1" applyProtection="1">
      <alignment/>
      <protection locked="0"/>
    </xf>
    <xf numFmtId="3" fontId="8" fillId="0" borderId="0" xfId="22" applyNumberFormat="1" applyFont="1" applyAlignment="1" applyProtection="1">
      <alignment horizontal="left"/>
      <protection/>
    </xf>
    <xf numFmtId="3" fontId="10" fillId="0" borderId="0" xfId="22" applyNumberFormat="1" applyFont="1" applyBorder="1">
      <alignment/>
      <protection/>
    </xf>
    <xf numFmtId="3" fontId="8" fillId="0" borderId="3" xfId="22" applyNumberFormat="1" applyFont="1" applyBorder="1" applyAlignment="1" applyProtection="1">
      <alignment horizontal="fill"/>
      <protection/>
    </xf>
    <xf numFmtId="3" fontId="8" fillId="0" borderId="4" xfId="22" applyNumberFormat="1" applyFont="1" applyBorder="1" applyAlignment="1" applyProtection="1">
      <alignment horizontal="fill"/>
      <protection/>
    </xf>
    <xf numFmtId="37" fontId="5" fillId="0" borderId="1" xfId="22" applyFont="1" applyBorder="1" applyAlignment="1" applyProtection="1">
      <alignment horizontal="left"/>
      <protection/>
    </xf>
    <xf numFmtId="3" fontId="11" fillId="0" borderId="0" xfId="22" applyNumberFormat="1" applyFont="1" applyBorder="1" applyProtection="1">
      <alignment/>
      <protection/>
    </xf>
    <xf numFmtId="3" fontId="8" fillId="0" borderId="7" xfId="22" applyNumberFormat="1" applyFont="1" applyBorder="1" applyAlignment="1" applyProtection="1">
      <alignment horizontal="fill"/>
      <protection/>
    </xf>
    <xf numFmtId="3" fontId="8" fillId="0" borderId="8" xfId="22" applyNumberFormat="1" applyFont="1" applyBorder="1" applyAlignment="1" applyProtection="1">
      <alignment horizontal="fill"/>
      <protection/>
    </xf>
    <xf numFmtId="37" fontId="8" fillId="0" borderId="0" xfId="22" applyFont="1" applyBorder="1" applyAlignment="1" applyProtection="1">
      <alignment horizontal="fill"/>
      <protection/>
    </xf>
    <xf numFmtId="37" fontId="11" fillId="0" borderId="0" xfId="24" applyFont="1" applyAlignment="1" quotePrefix="1">
      <alignment horizontal="left"/>
      <protection/>
    </xf>
    <xf numFmtId="37" fontId="8" fillId="0" borderId="0" xfId="24" applyFont="1">
      <alignment/>
      <protection/>
    </xf>
    <xf numFmtId="37" fontId="12" fillId="0" borderId="0" xfId="24" applyFont="1" applyAlignment="1" applyProtection="1">
      <alignment horizontal="left"/>
      <protection/>
    </xf>
    <xf numFmtId="37" fontId="8" fillId="0" borderId="0" xfId="24" applyFont="1" applyAlignment="1" applyProtection="1">
      <alignment horizontal="left"/>
      <protection/>
    </xf>
    <xf numFmtId="190" fontId="8" fillId="0" borderId="0" xfId="24" applyNumberFormat="1" applyFont="1" applyAlignment="1" applyProtection="1">
      <alignment horizontal="left"/>
      <protection/>
    </xf>
    <xf numFmtId="37" fontId="8" fillId="0" borderId="6" xfId="24" applyFont="1" applyBorder="1" applyAlignment="1" applyProtection="1">
      <alignment horizontal="fill"/>
      <protection/>
    </xf>
    <xf numFmtId="37" fontId="6" fillId="0" borderId="1" xfId="24" applyFont="1" applyBorder="1" applyAlignment="1" applyProtection="1" quotePrefix="1">
      <alignment horizontal="left"/>
      <protection/>
    </xf>
    <xf numFmtId="3" fontId="10" fillId="0" borderId="0" xfId="24" applyNumberFormat="1" applyFont="1" applyBorder="1" applyProtection="1">
      <alignment/>
      <protection locked="0"/>
    </xf>
    <xf numFmtId="3" fontId="6" fillId="0" borderId="0" xfId="24" applyNumberFormat="1" applyFont="1" applyBorder="1" applyProtection="1">
      <alignment/>
      <protection/>
    </xf>
    <xf numFmtId="3" fontId="10" fillId="0" borderId="5" xfId="24" applyNumberFormat="1" applyFont="1" applyBorder="1" applyProtection="1">
      <alignment/>
      <protection locked="0"/>
    </xf>
    <xf numFmtId="3" fontId="8" fillId="0" borderId="0" xfId="24" applyNumberFormat="1" applyFont="1" applyAlignment="1" applyProtection="1">
      <alignment horizontal="left"/>
      <protection/>
    </xf>
    <xf numFmtId="37" fontId="8" fillId="0" borderId="2" xfId="24" applyFont="1" applyBorder="1" applyAlignment="1" applyProtection="1">
      <alignment horizontal="fill"/>
      <protection/>
    </xf>
    <xf numFmtId="3" fontId="8" fillId="0" borderId="3" xfId="24" applyNumberFormat="1" applyFont="1" applyBorder="1" applyAlignment="1" applyProtection="1">
      <alignment horizontal="fill"/>
      <protection/>
    </xf>
    <xf numFmtId="3" fontId="8" fillId="0" borderId="4" xfId="24" applyNumberFormat="1" applyFont="1" applyBorder="1" applyAlignment="1" applyProtection="1">
      <alignment horizontal="fill"/>
      <protection/>
    </xf>
    <xf numFmtId="37" fontId="5" fillId="0" borderId="1" xfId="24" applyFont="1" applyBorder="1" applyAlignment="1" applyProtection="1">
      <alignment horizontal="left"/>
      <protection/>
    </xf>
    <xf numFmtId="3" fontId="11" fillId="0" borderId="0" xfId="24" applyNumberFormat="1" applyFont="1" applyBorder="1" applyProtection="1">
      <alignment/>
      <protection/>
    </xf>
    <xf numFmtId="3" fontId="11" fillId="0" borderId="1" xfId="24" applyNumberFormat="1" applyFont="1" applyBorder="1" applyProtection="1">
      <alignment/>
      <protection/>
    </xf>
    <xf numFmtId="3" fontId="8" fillId="0" borderId="7" xfId="24" applyNumberFormat="1" applyFont="1" applyBorder="1" applyAlignment="1" applyProtection="1">
      <alignment horizontal="fill"/>
      <protection/>
    </xf>
    <xf numFmtId="3" fontId="8" fillId="0" borderId="8" xfId="24" applyNumberFormat="1" applyFont="1" applyBorder="1" applyAlignment="1" applyProtection="1">
      <alignment horizontal="fill"/>
      <protection/>
    </xf>
    <xf numFmtId="37" fontId="8" fillId="0" borderId="0" xfId="24" applyFont="1" applyAlignment="1" quotePrefix="1">
      <alignment horizontal="left"/>
      <protection/>
    </xf>
    <xf numFmtId="37" fontId="8" fillId="0" borderId="0" xfId="24" applyFont="1" applyBorder="1" applyAlignment="1" applyProtection="1">
      <alignment horizontal="fill"/>
      <protection/>
    </xf>
    <xf numFmtId="37" fontId="8" fillId="0" borderId="0" xfId="24" applyFont="1" applyBorder="1">
      <alignment/>
      <protection/>
    </xf>
    <xf numFmtId="37" fontId="11" fillId="0" borderId="0" xfId="23" applyFont="1" applyAlignment="1" quotePrefix="1">
      <alignment horizontal="left"/>
      <protection/>
    </xf>
    <xf numFmtId="37" fontId="8" fillId="0" borderId="0" xfId="23" applyFont="1">
      <alignment/>
      <protection/>
    </xf>
    <xf numFmtId="37" fontId="8" fillId="0" borderId="0" xfId="23" applyFont="1" applyAlignment="1">
      <alignment horizontal="right"/>
      <protection/>
    </xf>
    <xf numFmtId="37" fontId="12" fillId="0" borderId="0" xfId="23" applyFont="1" applyAlignment="1" applyProtection="1">
      <alignment horizontal="left"/>
      <protection/>
    </xf>
    <xf numFmtId="37" fontId="8" fillId="0" borderId="0" xfId="21" applyFont="1" applyAlignment="1">
      <alignment horizontal="right"/>
      <protection/>
    </xf>
    <xf numFmtId="37" fontId="8" fillId="0" borderId="3" xfId="21" applyFont="1" applyBorder="1" applyAlignment="1" applyProtection="1">
      <alignment horizontal="right"/>
      <protection/>
    </xf>
    <xf numFmtId="37" fontId="7" fillId="0" borderId="0" xfId="21" applyFont="1" applyBorder="1" applyAlignment="1">
      <alignment horizontal="right"/>
      <protection/>
    </xf>
    <xf numFmtId="37" fontId="8" fillId="0" borderId="6" xfId="23" applyFont="1" applyBorder="1" applyAlignment="1" applyProtection="1">
      <alignment horizontal="fill"/>
      <protection/>
    </xf>
    <xf numFmtId="37" fontId="6" fillId="0" borderId="1" xfId="23" applyFont="1" applyBorder="1" applyAlignment="1" applyProtection="1" quotePrefix="1">
      <alignment horizontal="left"/>
      <protection/>
    </xf>
    <xf numFmtId="3" fontId="10" fillId="0" borderId="0" xfId="23" applyNumberFormat="1" applyFont="1" applyBorder="1" applyProtection="1">
      <alignment/>
      <protection locked="0"/>
    </xf>
    <xf numFmtId="3" fontId="10" fillId="0" borderId="0" xfId="23" applyNumberFormat="1" applyFont="1" applyBorder="1" applyAlignment="1" applyProtection="1">
      <alignment horizontal="right"/>
      <protection locked="0"/>
    </xf>
    <xf numFmtId="3" fontId="10" fillId="0" borderId="5" xfId="23" applyNumberFormat="1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/>
    </xf>
    <xf numFmtId="3" fontId="10" fillId="0" borderId="0" xfId="23" applyNumberFormat="1" applyFont="1" applyBorder="1" applyAlignment="1" applyProtection="1" quotePrefix="1">
      <alignment horizontal="right"/>
      <protection locked="0"/>
    </xf>
    <xf numFmtId="3" fontId="10" fillId="0" borderId="0" xfId="23" applyNumberFormat="1" applyFont="1">
      <alignment/>
      <protection/>
    </xf>
    <xf numFmtId="3" fontId="10" fillId="0" borderId="0" xfId="23" applyNumberFormat="1" applyFont="1" applyAlignment="1">
      <alignment horizontal="right"/>
      <protection/>
    </xf>
    <xf numFmtId="37" fontId="8" fillId="0" borderId="2" xfId="23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fill"/>
      <protection/>
    </xf>
    <xf numFmtId="3" fontId="8" fillId="0" borderId="3" xfId="23" applyNumberFormat="1" applyFont="1" applyBorder="1" applyAlignment="1" applyProtection="1">
      <alignment horizontal="right"/>
      <protection/>
    </xf>
    <xf numFmtId="3" fontId="8" fillId="0" borderId="4" xfId="23" applyNumberFormat="1" applyFont="1" applyBorder="1" applyAlignment="1" applyProtection="1">
      <alignment horizontal="fill"/>
      <protection/>
    </xf>
    <xf numFmtId="37" fontId="5" fillId="0" borderId="1" xfId="23" applyFont="1" applyBorder="1" applyAlignment="1" applyProtection="1">
      <alignment horizontal="left"/>
      <protection/>
    </xf>
    <xf numFmtId="3" fontId="11" fillId="0" borderId="0" xfId="23" applyNumberFormat="1" applyFont="1" applyBorder="1" applyProtection="1">
      <alignment/>
      <protection/>
    </xf>
    <xf numFmtId="3" fontId="11" fillId="0" borderId="0" xfId="23" applyNumberFormat="1" applyFont="1" applyBorder="1" applyAlignment="1" applyProtection="1">
      <alignment horizontal="right"/>
      <protection/>
    </xf>
    <xf numFmtId="3" fontId="11" fillId="0" borderId="5" xfId="23" applyNumberFormat="1" applyFont="1" applyBorder="1" applyProtection="1">
      <alignment/>
      <protection/>
    </xf>
    <xf numFmtId="37" fontId="8" fillId="0" borderId="7" xfId="23" applyFont="1" applyBorder="1" applyAlignment="1" applyProtection="1">
      <alignment horizontal="fill"/>
      <protection/>
    </xf>
    <xf numFmtId="37" fontId="8" fillId="0" borderId="8" xfId="23" applyFont="1" applyBorder="1" applyAlignment="1" applyProtection="1">
      <alignment horizontal="fill"/>
      <protection/>
    </xf>
    <xf numFmtId="37" fontId="8" fillId="0" borderId="0" xfId="23" applyFont="1" applyAlignment="1" quotePrefix="1">
      <alignment horizontal="left"/>
      <protection/>
    </xf>
    <xf numFmtId="3" fontId="10" fillId="0" borderId="0" xfId="24" applyNumberFormat="1" applyFont="1">
      <alignment/>
      <protection/>
    </xf>
    <xf numFmtId="3" fontId="11" fillId="0" borderId="5" xfId="22" applyNumberFormat="1" applyFont="1" applyBorder="1" applyProtection="1">
      <alignment/>
      <protection/>
    </xf>
    <xf numFmtId="3" fontId="11" fillId="0" borderId="5" xfId="24" applyNumberFormat="1" applyFont="1" applyBorder="1" applyProtection="1">
      <alignment/>
      <protection/>
    </xf>
    <xf numFmtId="37" fontId="11" fillId="0" borderId="0" xfId="22" applyFont="1" applyAlignment="1" quotePrefix="1">
      <alignment horizontal="left"/>
      <protection/>
    </xf>
    <xf numFmtId="37" fontId="8" fillId="0" borderId="0" xfId="21" applyFont="1" applyBorder="1" applyAlignment="1" applyProtection="1" quotePrefix="1">
      <alignment horizontal="left"/>
      <protection/>
    </xf>
    <xf numFmtId="3" fontId="8" fillId="0" borderId="8" xfId="21" applyNumberFormat="1" applyFont="1" applyBorder="1" applyAlignment="1" applyProtection="1">
      <alignment horizontal="fill"/>
      <protection/>
    </xf>
    <xf numFmtId="37" fontId="7" fillId="0" borderId="0" xfId="21" applyFont="1" applyBorder="1" applyAlignment="1" applyProtection="1">
      <alignment horizontal="left"/>
      <protection/>
    </xf>
    <xf numFmtId="37" fontId="8" fillId="0" borderId="7" xfId="21" applyFont="1" applyBorder="1" applyAlignment="1" applyProtection="1">
      <alignment horizontal="fill"/>
      <protection locked="0"/>
    </xf>
    <xf numFmtId="37" fontId="5" fillId="0" borderId="0" xfId="21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5" fillId="0" borderId="0" xfId="22" applyFont="1" applyBorder="1" applyAlignment="1" applyProtection="1">
      <alignment horizontal="left"/>
      <protection/>
    </xf>
    <xf numFmtId="37" fontId="8" fillId="0" borderId="7" xfId="24" applyFont="1" applyBorder="1" applyAlignment="1" applyProtection="1">
      <alignment horizontal="fill"/>
      <protection/>
    </xf>
    <xf numFmtId="37" fontId="8" fillId="0" borderId="3" xfId="24" applyFont="1" applyBorder="1" applyAlignment="1" applyProtection="1">
      <alignment horizontal="fill"/>
      <protection/>
    </xf>
    <xf numFmtId="37" fontId="5" fillId="0" borderId="0" xfId="24" applyFont="1" applyBorder="1" applyAlignment="1" applyProtection="1">
      <alignment horizontal="left"/>
      <protection/>
    </xf>
    <xf numFmtId="37" fontId="8" fillId="0" borderId="3" xfId="23" applyFont="1" applyBorder="1" applyAlignment="1" applyProtection="1">
      <alignment horizontal="fill"/>
      <protection/>
    </xf>
    <xf numFmtId="37" fontId="5" fillId="0" borderId="0" xfId="23" applyFont="1" applyBorder="1" applyAlignment="1" applyProtection="1">
      <alignment horizontal="left"/>
      <protection/>
    </xf>
    <xf numFmtId="0" fontId="6" fillId="0" borderId="0" xfId="23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NINVAL" xfId="21"/>
    <cellStyle name="Normal_RENSOBRE" xfId="22"/>
    <cellStyle name="Normal_RENTOTAL" xfId="23"/>
    <cellStyle name="Normal_RENVEJEZ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5924550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19575" y="1323975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3" name="Line 4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4" name="Line 16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1" name="Shape 1025"/>
        <xdr:cNvSpPr>
          <a:spLocks/>
        </xdr:cNvSpPr>
      </xdr:nvSpPr>
      <xdr:spPr>
        <a:xfrm>
          <a:off x="2609850" y="131445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2" name="Shape 1026"/>
        <xdr:cNvSpPr>
          <a:spLocks/>
        </xdr:cNvSpPr>
      </xdr:nvSpPr>
      <xdr:spPr>
        <a:xfrm>
          <a:off x="4238625" y="1314450"/>
          <a:ext cx="137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3" name="Shape 1027"/>
        <xdr:cNvSpPr>
          <a:spLocks/>
        </xdr:cNvSpPr>
      </xdr:nvSpPr>
      <xdr:spPr>
        <a:xfrm>
          <a:off x="5962650" y="1314450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28575</xdr:rowOff>
    </xdr:from>
    <xdr:to>
      <xdr:col>9</xdr:col>
      <xdr:colOff>923925</xdr:colOff>
      <xdr:row>8</xdr:row>
      <xdr:rowOff>28575</xdr:rowOff>
    </xdr:to>
    <xdr:sp>
      <xdr:nvSpPr>
        <xdr:cNvPr id="4" name="Shape 1028"/>
        <xdr:cNvSpPr>
          <a:spLocks/>
        </xdr:cNvSpPr>
      </xdr:nvSpPr>
      <xdr:spPr>
        <a:xfrm>
          <a:off x="5924550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28575</xdr:rowOff>
    </xdr:from>
    <xdr:to>
      <xdr:col>7</xdr:col>
      <xdr:colOff>781050</xdr:colOff>
      <xdr:row>8</xdr:row>
      <xdr:rowOff>28575</xdr:rowOff>
    </xdr:to>
    <xdr:sp>
      <xdr:nvSpPr>
        <xdr:cNvPr id="5" name="Shape 1029"/>
        <xdr:cNvSpPr>
          <a:spLocks/>
        </xdr:cNvSpPr>
      </xdr:nvSpPr>
      <xdr:spPr>
        <a:xfrm>
          <a:off x="4219575" y="131445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5</xdr:col>
      <xdr:colOff>771525</xdr:colOff>
      <xdr:row>8</xdr:row>
      <xdr:rowOff>28575</xdr:rowOff>
    </xdr:to>
    <xdr:sp>
      <xdr:nvSpPr>
        <xdr:cNvPr id="6" name="Shape 1030"/>
        <xdr:cNvSpPr>
          <a:spLocks/>
        </xdr:cNvSpPr>
      </xdr:nvSpPr>
      <xdr:spPr>
        <a:xfrm flipH="1">
          <a:off x="2571750" y="131445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38100</xdr:rowOff>
    </xdr:from>
    <xdr:to>
      <xdr:col>5</xdr:col>
      <xdr:colOff>771525</xdr:colOff>
      <xdr:row>8</xdr:row>
      <xdr:rowOff>38100</xdr:rowOff>
    </xdr:to>
    <xdr:sp>
      <xdr:nvSpPr>
        <xdr:cNvPr id="1" name="Shape 2049"/>
        <xdr:cNvSpPr>
          <a:spLocks/>
        </xdr:cNvSpPr>
      </xdr:nvSpPr>
      <xdr:spPr>
        <a:xfrm>
          <a:off x="2609850" y="13335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38100</xdr:rowOff>
    </xdr:from>
    <xdr:to>
      <xdr:col>7</xdr:col>
      <xdr:colOff>771525</xdr:colOff>
      <xdr:row>8</xdr:row>
      <xdr:rowOff>38100</xdr:rowOff>
    </xdr:to>
    <xdr:sp>
      <xdr:nvSpPr>
        <xdr:cNvPr id="2" name="Shape 2050"/>
        <xdr:cNvSpPr>
          <a:spLocks/>
        </xdr:cNvSpPr>
      </xdr:nvSpPr>
      <xdr:spPr>
        <a:xfrm>
          <a:off x="4238625" y="133350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38100</xdr:rowOff>
    </xdr:from>
    <xdr:to>
      <xdr:col>9</xdr:col>
      <xdr:colOff>923925</xdr:colOff>
      <xdr:row>8</xdr:row>
      <xdr:rowOff>38100</xdr:rowOff>
    </xdr:to>
    <xdr:sp>
      <xdr:nvSpPr>
        <xdr:cNvPr id="3" name="Shape 2051"/>
        <xdr:cNvSpPr>
          <a:spLocks/>
        </xdr:cNvSpPr>
      </xdr:nvSpPr>
      <xdr:spPr>
        <a:xfrm>
          <a:off x="5972175" y="133350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40"/>
  </sheetPr>
  <dimension ref="B1:H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1484375" style="15" customWidth="1"/>
    <col min="2" max="2" width="16.7109375" style="15" customWidth="1"/>
    <col min="3" max="3" width="2.7109375" style="15" customWidth="1"/>
    <col min="4" max="4" width="13.140625" style="15" customWidth="1"/>
    <col min="5" max="5" width="12.140625" style="15" customWidth="1"/>
    <col min="6" max="6" width="13.28125" style="15" customWidth="1"/>
    <col min="7" max="7" width="15.7109375" style="15" customWidth="1"/>
    <col min="8" max="8" width="8.421875" style="15" customWidth="1"/>
    <col min="9" max="16384" width="12.140625" style="15" customWidth="1"/>
  </cols>
  <sheetData>
    <row r="1" spans="2:8" ht="12.75">
      <c r="B1" s="164"/>
      <c r="C1" s="164"/>
      <c r="D1" s="75"/>
      <c r="E1" s="75"/>
      <c r="F1" s="75"/>
      <c r="G1" s="75"/>
      <c r="H1" s="75"/>
    </row>
    <row r="2" spans="2:8" ht="12.75">
      <c r="B2" s="164"/>
      <c r="C2" s="164"/>
      <c r="D2" s="75"/>
      <c r="E2" s="75"/>
      <c r="F2" s="75"/>
      <c r="G2" s="75"/>
      <c r="H2" s="75"/>
    </row>
    <row r="3" spans="2:8" ht="12.75">
      <c r="B3" s="77" t="s">
        <v>35</v>
      </c>
      <c r="C3" s="77"/>
      <c r="D3" s="75"/>
      <c r="E3" s="75"/>
      <c r="F3" s="75"/>
      <c r="G3" s="75"/>
      <c r="H3" s="75"/>
    </row>
    <row r="4" spans="2:8" ht="12.75">
      <c r="B4" s="75"/>
      <c r="C4" s="75"/>
      <c r="D4" s="75"/>
      <c r="E4" s="75"/>
      <c r="F4" s="75"/>
      <c r="G4" s="75"/>
      <c r="H4" s="75"/>
    </row>
    <row r="5" spans="2:8" ht="12.75">
      <c r="B5" s="78" t="s">
        <v>64</v>
      </c>
      <c r="C5" s="78"/>
      <c r="D5" s="75"/>
      <c r="E5" s="75"/>
      <c r="F5" s="75"/>
      <c r="G5" s="75"/>
      <c r="H5" s="75"/>
    </row>
    <row r="6" spans="2:8" ht="12.75">
      <c r="B6" s="79" t="str">
        <f>RENINVAL!$B$6</f>
        <v>    (entre el 1 de enero y 30 de junio de 2004). Reservas y pólizas. </v>
      </c>
      <c r="C6" s="79"/>
      <c r="D6" s="80"/>
      <c r="E6" s="80"/>
      <c r="F6" s="80"/>
      <c r="G6" s="75"/>
      <c r="H6" s="75"/>
    </row>
    <row r="7" spans="2:8" ht="12.75">
      <c r="B7" s="81"/>
      <c r="C7" s="82"/>
      <c r="D7" s="82"/>
      <c r="E7" s="82"/>
      <c r="F7" s="82"/>
      <c r="G7" s="83"/>
      <c r="H7" s="84"/>
    </row>
    <row r="8" spans="2:8" ht="12.75">
      <c r="B8" s="85"/>
      <c r="C8" s="86"/>
      <c r="D8" s="86"/>
      <c r="E8" s="87"/>
      <c r="F8" s="88" t="s">
        <v>36</v>
      </c>
      <c r="G8" s="89"/>
      <c r="H8" s="84"/>
    </row>
    <row r="9" spans="2:8" ht="12.75">
      <c r="B9" s="85"/>
      <c r="C9" s="86"/>
      <c r="D9" s="90" t="s">
        <v>0</v>
      </c>
      <c r="E9" s="90"/>
      <c r="F9" s="90"/>
      <c r="G9" s="91"/>
      <c r="H9" s="84"/>
    </row>
    <row r="10" spans="2:8" ht="12.75">
      <c r="B10" s="92" t="s">
        <v>1</v>
      </c>
      <c r="C10" s="170"/>
      <c r="D10" s="93" t="s">
        <v>2</v>
      </c>
      <c r="E10" s="93" t="s">
        <v>3</v>
      </c>
      <c r="F10" s="93" t="s">
        <v>3</v>
      </c>
      <c r="G10" s="94" t="s">
        <v>4</v>
      </c>
      <c r="H10" s="95"/>
    </row>
    <row r="11" spans="2:8" ht="12.75">
      <c r="B11" s="85"/>
      <c r="C11" s="86"/>
      <c r="D11" s="93" t="s">
        <v>5</v>
      </c>
      <c r="E11" s="93" t="s">
        <v>6</v>
      </c>
      <c r="F11" s="93" t="s">
        <v>37</v>
      </c>
      <c r="G11" s="94" t="s">
        <v>8</v>
      </c>
      <c r="H11" s="84"/>
    </row>
    <row r="12" spans="2:8" ht="12.75">
      <c r="B12" s="85"/>
      <c r="C12" s="86"/>
      <c r="D12" s="90" t="s">
        <v>9</v>
      </c>
      <c r="E12" s="90" t="s">
        <v>11</v>
      </c>
      <c r="F12" s="93" t="s">
        <v>12</v>
      </c>
      <c r="G12" s="94" t="s">
        <v>13</v>
      </c>
      <c r="H12" s="84"/>
    </row>
    <row r="13" spans="2:8" ht="12.75">
      <c r="B13" s="96"/>
      <c r="C13" s="97"/>
      <c r="D13" s="97"/>
      <c r="E13" s="97"/>
      <c r="F13" s="97"/>
      <c r="G13" s="98"/>
      <c r="H13" s="84"/>
    </row>
    <row r="14" spans="2:8" ht="12.75">
      <c r="B14" s="99" t="str">
        <f>RENINVAL!B14</f>
        <v>Bci</v>
      </c>
      <c r="C14" s="177"/>
      <c r="D14" s="100">
        <v>0</v>
      </c>
      <c r="E14" s="104">
        <v>112</v>
      </c>
      <c r="F14" s="100">
        <v>306</v>
      </c>
      <c r="G14" s="102">
        <v>109125</v>
      </c>
      <c r="H14" s="103"/>
    </row>
    <row r="15" spans="2:8" ht="12.75">
      <c r="B15" s="99" t="str">
        <f>RENINVAL!B15</f>
        <v>Bice</v>
      </c>
      <c r="C15" s="177"/>
      <c r="D15" s="100">
        <v>72</v>
      </c>
      <c r="E15" s="101">
        <v>778</v>
      </c>
      <c r="F15" s="100">
        <v>1292</v>
      </c>
      <c r="G15" s="102">
        <v>946912</v>
      </c>
      <c r="H15" s="103"/>
    </row>
    <row r="16" spans="2:8" ht="12.75">
      <c r="B16" s="99" t="str">
        <f>RENINVAL!B16</f>
        <v>Chilena Consolidada</v>
      </c>
      <c r="C16" s="177"/>
      <c r="D16" s="100">
        <v>54</v>
      </c>
      <c r="E16" s="101">
        <v>1315</v>
      </c>
      <c r="F16" s="100">
        <v>2754</v>
      </c>
      <c r="G16" s="102">
        <v>1944237</v>
      </c>
      <c r="H16" s="103"/>
    </row>
    <row r="17" spans="2:8" ht="12.75">
      <c r="B17" s="99" t="str">
        <f>RENINVAL!B17</f>
        <v>Cigna     </v>
      </c>
      <c r="C17" s="177"/>
      <c r="D17" s="101">
        <v>0</v>
      </c>
      <c r="E17" s="100">
        <v>256</v>
      </c>
      <c r="F17" s="100">
        <v>440</v>
      </c>
      <c r="G17" s="102">
        <v>315159</v>
      </c>
      <c r="H17" s="103"/>
    </row>
    <row r="18" spans="2:8" ht="12.75">
      <c r="B18" s="99" t="str">
        <f>RENINVAL!B18</f>
        <v>CN Life</v>
      </c>
      <c r="C18" s="177"/>
      <c r="D18" s="100">
        <v>0</v>
      </c>
      <c r="E18" s="101">
        <v>308</v>
      </c>
      <c r="F18" s="100">
        <v>452</v>
      </c>
      <c r="G18" s="102">
        <v>428019</v>
      </c>
      <c r="H18" s="103"/>
    </row>
    <row r="19" spans="2:8" ht="12.75">
      <c r="B19" s="99" t="str">
        <f>RENINVAL!B19</f>
        <v>Consorcio Nacional  </v>
      </c>
      <c r="C19" s="177"/>
      <c r="D19" s="100">
        <v>104</v>
      </c>
      <c r="E19" s="101">
        <v>3366</v>
      </c>
      <c r="F19" s="100">
        <v>6656</v>
      </c>
      <c r="G19" s="102">
        <v>7166048</v>
      </c>
      <c r="H19" s="103"/>
    </row>
    <row r="20" spans="2:8" ht="12.75">
      <c r="B20" s="99" t="str">
        <f>RENINVAL!B20</f>
        <v>Construcción</v>
      </c>
      <c r="C20" s="177"/>
      <c r="D20" s="100">
        <v>69</v>
      </c>
      <c r="E20" s="101">
        <v>2862</v>
      </c>
      <c r="F20" s="100">
        <v>5252</v>
      </c>
      <c r="G20" s="102">
        <v>3815848</v>
      </c>
      <c r="H20" s="103"/>
    </row>
    <row r="21" spans="2:8" ht="12.75">
      <c r="B21" s="99" t="str">
        <f>RENINVAL!B21</f>
        <v>Cruz del Sur</v>
      </c>
      <c r="C21" s="177"/>
      <c r="D21" s="100">
        <v>19</v>
      </c>
      <c r="E21" s="101">
        <v>680</v>
      </c>
      <c r="F21" s="100">
        <v>1847</v>
      </c>
      <c r="G21" s="102">
        <v>982678</v>
      </c>
      <c r="H21" s="103"/>
    </row>
    <row r="22" spans="2:8" ht="12.75">
      <c r="B22" s="99" t="str">
        <f>RENINVAL!B22</f>
        <v>Euroamérica  </v>
      </c>
      <c r="C22" s="177"/>
      <c r="D22" s="100">
        <v>25</v>
      </c>
      <c r="E22" s="101">
        <v>472</v>
      </c>
      <c r="F22" s="100">
        <v>779</v>
      </c>
      <c r="G22" s="102">
        <v>858560</v>
      </c>
      <c r="H22" s="103"/>
    </row>
    <row r="23" spans="2:8" ht="12.75">
      <c r="B23" s="99" t="str">
        <f>RENINVAL!B23</f>
        <v>ING</v>
      </c>
      <c r="C23" s="177"/>
      <c r="D23" s="100">
        <v>156</v>
      </c>
      <c r="E23" s="101">
        <v>3245</v>
      </c>
      <c r="F23" s="100">
        <v>6902</v>
      </c>
      <c r="G23" s="102">
        <v>4690008</v>
      </c>
      <c r="H23" s="103"/>
    </row>
    <row r="24" spans="2:8" ht="12.75">
      <c r="B24" s="99" t="str">
        <f>RENINVAL!B24</f>
        <v>Interamericana</v>
      </c>
      <c r="C24" s="177"/>
      <c r="D24" s="100">
        <v>0</v>
      </c>
      <c r="E24" s="101">
        <v>6</v>
      </c>
      <c r="F24" s="100">
        <v>11</v>
      </c>
      <c r="G24" s="102">
        <v>8942</v>
      </c>
      <c r="H24" s="103"/>
    </row>
    <row r="25" spans="2:8" ht="12.75">
      <c r="B25" s="99" t="str">
        <f>RENINVAL!B25</f>
        <v>Interrentas</v>
      </c>
      <c r="C25" s="177"/>
      <c r="D25" s="100">
        <v>13</v>
      </c>
      <c r="E25" s="101">
        <v>277</v>
      </c>
      <c r="F25" s="100">
        <v>661</v>
      </c>
      <c r="G25" s="102">
        <v>924792</v>
      </c>
      <c r="H25" s="103"/>
    </row>
    <row r="26" spans="2:8" ht="12.75">
      <c r="B26" s="99" t="str">
        <f>RENINVAL!B26</f>
        <v>Le Mans Desarrollo</v>
      </c>
      <c r="C26" s="177"/>
      <c r="D26" s="100">
        <v>0</v>
      </c>
      <c r="E26" s="101">
        <v>140</v>
      </c>
      <c r="F26" s="100">
        <v>203</v>
      </c>
      <c r="G26" s="102">
        <v>97634</v>
      </c>
      <c r="H26" s="103"/>
    </row>
    <row r="27" spans="2:8" ht="12.75">
      <c r="B27" s="99" t="str">
        <f>RENINVAL!B27</f>
        <v>Metlife</v>
      </c>
      <c r="C27" s="177"/>
      <c r="D27" s="100">
        <v>44</v>
      </c>
      <c r="E27" s="101">
        <v>1680</v>
      </c>
      <c r="F27" s="100">
        <v>2980</v>
      </c>
      <c r="G27" s="102">
        <v>2051059</v>
      </c>
      <c r="H27" s="103"/>
    </row>
    <row r="28" spans="2:8" ht="12.75">
      <c r="B28" s="99" t="str">
        <f>RENINVAL!B28</f>
        <v>Ohio</v>
      </c>
      <c r="C28" s="177"/>
      <c r="D28" s="100">
        <v>20</v>
      </c>
      <c r="E28" s="101">
        <v>475</v>
      </c>
      <c r="F28" s="100">
        <v>1328</v>
      </c>
      <c r="G28" s="102">
        <v>646291</v>
      </c>
      <c r="H28" s="103"/>
    </row>
    <row r="29" spans="2:8" ht="12.75">
      <c r="B29" s="99" t="str">
        <f>RENINVAL!B29</f>
        <v>Penta</v>
      </c>
      <c r="C29" s="177"/>
      <c r="D29" s="100">
        <v>104</v>
      </c>
      <c r="E29" s="101">
        <v>1051</v>
      </c>
      <c r="F29" s="100">
        <v>2057</v>
      </c>
      <c r="G29" s="102">
        <v>1577294</v>
      </c>
      <c r="H29" s="103"/>
    </row>
    <row r="30" spans="2:8" ht="12.75">
      <c r="B30" s="99" t="str">
        <f>RENINVAL!B30</f>
        <v>Principal    </v>
      </c>
      <c r="C30" s="177"/>
      <c r="D30" s="100">
        <v>92</v>
      </c>
      <c r="E30" s="101">
        <v>2833</v>
      </c>
      <c r="F30" s="100">
        <v>5811</v>
      </c>
      <c r="G30" s="102">
        <v>5275549</v>
      </c>
      <c r="H30" s="103"/>
    </row>
    <row r="31" spans="2:8" ht="12.75">
      <c r="B31" s="99" t="str">
        <f>RENINVAL!B31</f>
        <v>Renta Nacional</v>
      </c>
      <c r="C31" s="177"/>
      <c r="D31" s="100">
        <v>40</v>
      </c>
      <c r="E31" s="101">
        <v>1167</v>
      </c>
      <c r="F31" s="100">
        <v>1769</v>
      </c>
      <c r="G31" s="102">
        <v>1058597</v>
      </c>
      <c r="H31" s="103"/>
    </row>
    <row r="32" spans="2:8" ht="12.75">
      <c r="B32" s="99" t="str">
        <f>RENINVAL!B32</f>
        <v>Security</v>
      </c>
      <c r="C32" s="177"/>
      <c r="D32" s="100">
        <v>0</v>
      </c>
      <c r="E32" s="101">
        <v>67</v>
      </c>
      <c r="F32" s="100">
        <v>92</v>
      </c>
      <c r="G32" s="102">
        <v>104038</v>
      </c>
      <c r="H32" s="103"/>
    </row>
    <row r="33" spans="2:8" ht="12.75">
      <c r="B33" s="99" t="str">
        <f>RENINVAL!B33</f>
        <v>Vida Corp</v>
      </c>
      <c r="C33" s="177"/>
      <c r="D33" s="100">
        <v>22</v>
      </c>
      <c r="E33" s="101">
        <v>1221</v>
      </c>
      <c r="F33" s="100">
        <v>2294</v>
      </c>
      <c r="G33" s="102">
        <v>1966924</v>
      </c>
      <c r="H33" s="103"/>
    </row>
    <row r="34" spans="2:8" ht="12.75">
      <c r="B34" s="99" t="str">
        <f>RENINVAL!B34</f>
        <v>Vitalis</v>
      </c>
      <c r="C34" s="177"/>
      <c r="D34" s="100">
        <v>0</v>
      </c>
      <c r="E34" s="101">
        <v>322</v>
      </c>
      <c r="F34" s="100">
        <v>622</v>
      </c>
      <c r="G34" s="102">
        <v>140094</v>
      </c>
      <c r="H34" s="103"/>
    </row>
    <row r="35" spans="2:8" ht="12.75">
      <c r="B35" s="81"/>
      <c r="C35" s="82"/>
      <c r="D35" s="105"/>
      <c r="E35" s="105"/>
      <c r="F35" s="105"/>
      <c r="G35" s="106"/>
      <c r="H35" s="103"/>
    </row>
    <row r="36" spans="2:8" ht="12.75">
      <c r="B36" s="107" t="s">
        <v>23</v>
      </c>
      <c r="C36" s="171"/>
      <c r="D36" s="108">
        <f>SUM(D14:D34)</f>
        <v>834</v>
      </c>
      <c r="E36" s="108">
        <f>SUM(E14:E34)</f>
        <v>22633</v>
      </c>
      <c r="F36" s="108">
        <f>SUM(F14:F34)</f>
        <v>44508</v>
      </c>
      <c r="G36" s="162">
        <f>SUM(G14:G34)</f>
        <v>35107808</v>
      </c>
      <c r="H36" s="108"/>
    </row>
    <row r="37" spans="2:8" ht="12.75">
      <c r="B37" s="96"/>
      <c r="C37" s="97"/>
      <c r="D37" s="109"/>
      <c r="E37" s="109"/>
      <c r="F37" s="109"/>
      <c r="G37" s="110"/>
      <c r="H37" s="103"/>
    </row>
    <row r="38" spans="2:8" ht="12.75">
      <c r="B38" s="73" t="s">
        <v>65</v>
      </c>
      <c r="C38" s="76"/>
      <c r="D38" s="111"/>
      <c r="E38" s="111"/>
      <c r="F38" s="111"/>
      <c r="G38" s="111"/>
      <c r="H38" s="84"/>
    </row>
    <row r="39" spans="3:8" ht="12.75">
      <c r="C39" s="76"/>
      <c r="D39" s="75"/>
      <c r="E39" s="75"/>
      <c r="F39" s="75"/>
      <c r="G39" s="75"/>
      <c r="H39" s="75"/>
    </row>
    <row r="40" ht="12.75">
      <c r="B40" s="73"/>
    </row>
    <row r="41" ht="12.75">
      <c r="B41" s="73"/>
    </row>
    <row r="42" spans="2:3" ht="12">
      <c r="B42" s="17"/>
      <c r="C42" s="17"/>
    </row>
    <row r="43" spans="2:3" ht="12">
      <c r="B43" s="17"/>
      <c r="C43" s="17"/>
    </row>
    <row r="44" spans="2:6" ht="12">
      <c r="B44" s="19"/>
      <c r="C44" s="19"/>
      <c r="D44" s="16"/>
      <c r="E44" s="16"/>
      <c r="F44" s="16"/>
    </row>
    <row r="46" ht="12">
      <c r="C46" s="17"/>
    </row>
    <row r="47" spans="3:8" ht="12">
      <c r="C47" s="20"/>
      <c r="D47" s="20"/>
      <c r="E47" s="20"/>
      <c r="F47" s="20"/>
      <c r="G47" s="20"/>
      <c r="H47" s="17"/>
    </row>
    <row r="48" spans="6:8" ht="12">
      <c r="F48" s="17"/>
      <c r="H48" s="17"/>
    </row>
    <row r="49" spans="4:8" ht="12">
      <c r="D49" s="17"/>
      <c r="E49" s="20"/>
      <c r="F49" s="20"/>
      <c r="G49" s="20"/>
      <c r="H49" s="17"/>
    </row>
    <row r="50" spans="2:8" ht="12">
      <c r="B50" s="17"/>
      <c r="C50" s="17"/>
      <c r="D50" s="17"/>
      <c r="E50" s="21"/>
      <c r="F50" s="22"/>
      <c r="G50" s="22"/>
      <c r="H50" s="18"/>
    </row>
    <row r="51" spans="4:8" ht="12">
      <c r="D51" s="17"/>
      <c r="E51" s="22"/>
      <c r="F51" s="22"/>
      <c r="G51" s="17"/>
      <c r="H51" s="17"/>
    </row>
    <row r="52" spans="4:8" ht="12">
      <c r="D52" s="22"/>
      <c r="E52" s="22"/>
      <c r="F52" s="22"/>
      <c r="G52" s="22"/>
      <c r="H52" s="17"/>
    </row>
    <row r="53" spans="2:8" ht="12">
      <c r="B53" s="20"/>
      <c r="C53" s="20"/>
      <c r="D53" s="20"/>
      <c r="E53" s="20"/>
      <c r="F53" s="20"/>
      <c r="G53" s="20"/>
      <c r="H53" s="17"/>
    </row>
    <row r="54" spans="2:8" ht="12">
      <c r="B54" s="17"/>
      <c r="C54" s="17"/>
      <c r="D54" s="16"/>
      <c r="E54" s="16"/>
      <c r="F54" s="16"/>
      <c r="G54" s="16"/>
      <c r="H54" s="17"/>
    </row>
    <row r="55" spans="2:8" ht="12">
      <c r="B55" s="20"/>
      <c r="C55" s="20"/>
      <c r="D55" s="20"/>
      <c r="E55" s="20"/>
      <c r="F55" s="20"/>
      <c r="G55" s="20"/>
      <c r="H55" s="17"/>
    </row>
    <row r="56" spans="2:8" ht="12">
      <c r="B56" s="17"/>
      <c r="C56" s="17"/>
      <c r="F56" s="23"/>
      <c r="H56" s="17"/>
    </row>
    <row r="57" spans="2:8" ht="12">
      <c r="B57" s="20"/>
      <c r="C57" s="20"/>
      <c r="D57" s="20"/>
      <c r="E57" s="20"/>
      <c r="F57" s="20"/>
      <c r="G57" s="20"/>
      <c r="H57" s="17"/>
    </row>
    <row r="59" spans="2:3" ht="12">
      <c r="B59" s="17"/>
      <c r="C59" s="17"/>
    </row>
    <row r="60" spans="2:8" ht="12">
      <c r="B60" s="20"/>
      <c r="C60" s="20"/>
      <c r="D60" s="20"/>
      <c r="E60" s="20"/>
      <c r="F60" s="20"/>
      <c r="G60" s="20"/>
      <c r="H60" s="17"/>
    </row>
    <row r="61" spans="2:8" ht="12">
      <c r="B61" s="17"/>
      <c r="C61" s="17"/>
      <c r="D61" s="16"/>
      <c r="E61" s="16"/>
      <c r="F61" s="16"/>
      <c r="G61" s="16"/>
      <c r="H61" s="17"/>
    </row>
    <row r="62" spans="2:8" ht="12">
      <c r="B62" s="20"/>
      <c r="C62" s="20"/>
      <c r="D62" s="20"/>
      <c r="E62" s="20"/>
      <c r="F62" s="20"/>
      <c r="G62" s="20"/>
      <c r="H62" s="17"/>
    </row>
    <row r="63" spans="2:8" ht="12">
      <c r="B63" s="17"/>
      <c r="C63" s="17"/>
      <c r="F63" s="23"/>
      <c r="H63" s="17"/>
    </row>
    <row r="64" spans="2:8" ht="12">
      <c r="B64" s="20"/>
      <c r="C64" s="20"/>
      <c r="D64" s="20"/>
      <c r="E64" s="20"/>
      <c r="F64" s="20"/>
      <c r="G64" s="20"/>
      <c r="H64" s="17"/>
    </row>
    <row r="68" spans="2:6" ht="12">
      <c r="B68" s="19"/>
      <c r="C68" s="19"/>
      <c r="D68" s="16"/>
      <c r="E68" s="16"/>
      <c r="F68" s="16"/>
    </row>
    <row r="70" spans="2:3" ht="12">
      <c r="B70" s="17"/>
      <c r="C70" s="17"/>
    </row>
    <row r="71" spans="2:8" ht="12">
      <c r="B71" s="20"/>
      <c r="C71" s="20"/>
      <c r="D71" s="20"/>
      <c r="E71" s="20"/>
      <c r="F71" s="20"/>
      <c r="G71" s="20"/>
      <c r="H71" s="17"/>
    </row>
    <row r="72" spans="2:8" ht="12">
      <c r="B72" s="17"/>
      <c r="C72" s="17"/>
      <c r="D72" s="16"/>
      <c r="E72" s="16"/>
      <c r="F72" s="16"/>
      <c r="G72" s="16"/>
      <c r="H72" s="17"/>
    </row>
    <row r="73" spans="2:8" ht="12">
      <c r="B73" s="20"/>
      <c r="C73" s="20"/>
      <c r="D73" s="20"/>
      <c r="E73" s="20"/>
      <c r="F73" s="20"/>
      <c r="G73" s="20"/>
      <c r="H73" s="17"/>
    </row>
    <row r="74" spans="2:8" ht="12">
      <c r="B74" s="17"/>
      <c r="C74" s="17"/>
      <c r="F74" s="23"/>
      <c r="H74" s="17"/>
    </row>
    <row r="75" spans="2:8" ht="12">
      <c r="B75" s="20"/>
      <c r="C75" s="20"/>
      <c r="D75" s="20"/>
      <c r="E75" s="20"/>
      <c r="F75" s="20"/>
      <c r="G75" s="20"/>
      <c r="H75" s="17"/>
    </row>
    <row r="77" spans="2:3" ht="12">
      <c r="B77" s="17"/>
      <c r="C77" s="17"/>
    </row>
    <row r="78" spans="2:8" ht="12">
      <c r="B78" s="20"/>
      <c r="C78" s="20"/>
      <c r="D78" s="20"/>
      <c r="E78" s="20"/>
      <c r="F78" s="20"/>
      <c r="G78" s="20"/>
      <c r="H78" s="17"/>
    </row>
    <row r="79" spans="2:8" ht="12">
      <c r="B79" s="17"/>
      <c r="C79" s="17"/>
      <c r="D79" s="16"/>
      <c r="E79" s="16"/>
      <c r="F79" s="16"/>
      <c r="G79" s="16"/>
      <c r="H79" s="17"/>
    </row>
    <row r="80" spans="2:8" ht="12">
      <c r="B80" s="20"/>
      <c r="C80" s="20"/>
      <c r="D80" s="20"/>
      <c r="E80" s="20"/>
      <c r="F80" s="20"/>
      <c r="G80" s="20"/>
      <c r="H80" s="17"/>
    </row>
    <row r="81" spans="2:8" ht="12">
      <c r="B81" s="17"/>
      <c r="C81" s="17"/>
      <c r="F81" s="23"/>
      <c r="H81" s="17"/>
    </row>
    <row r="82" spans="2:8" ht="12">
      <c r="B82" s="20"/>
      <c r="C82" s="20"/>
      <c r="D82" s="20"/>
      <c r="E82" s="20"/>
      <c r="F82" s="20"/>
      <c r="G82" s="20"/>
      <c r="H82" s="17"/>
    </row>
    <row r="95" spans="2:8" ht="12">
      <c r="B95" s="19" t="s">
        <v>24</v>
      </c>
      <c r="C95" s="19"/>
      <c r="D95" s="19" t="s">
        <v>26</v>
      </c>
      <c r="F95" s="19" t="s">
        <v>27</v>
      </c>
      <c r="G95" s="16"/>
      <c r="H95" s="16"/>
    </row>
    <row r="96" spans="2:8" ht="12">
      <c r="B96" s="19" t="s">
        <v>25</v>
      </c>
      <c r="C96" s="19"/>
      <c r="D96" s="19" t="s">
        <v>29</v>
      </c>
      <c r="E96" s="16"/>
      <c r="F96" s="19" t="s">
        <v>30</v>
      </c>
      <c r="G96" s="16"/>
      <c r="H96" s="16"/>
    </row>
    <row r="97" spans="2:8" ht="12">
      <c r="B97" s="19" t="s">
        <v>28</v>
      </c>
      <c r="C97" s="19"/>
      <c r="D97" s="19" t="s">
        <v>31</v>
      </c>
      <c r="E97" s="16"/>
      <c r="F97" s="19" t="s">
        <v>38</v>
      </c>
      <c r="G97" s="16"/>
      <c r="H97" s="16"/>
    </row>
    <row r="98" spans="2:8" ht="12">
      <c r="B98" s="16"/>
      <c r="C98" s="16"/>
      <c r="D98" s="16"/>
      <c r="E98" s="16"/>
      <c r="F98" s="19" t="s">
        <v>34</v>
      </c>
      <c r="G98" s="16"/>
      <c r="H98" s="16"/>
    </row>
    <row r="99" spans="2:8" ht="12">
      <c r="B99" s="16"/>
      <c r="C99" s="16"/>
      <c r="D99" s="16"/>
      <c r="E99" s="16"/>
      <c r="F99" s="19" t="s">
        <v>28</v>
      </c>
      <c r="G99" s="16"/>
      <c r="H99" s="16"/>
    </row>
    <row r="100" spans="2:8" ht="12">
      <c r="B100" s="16"/>
      <c r="C100" s="16"/>
      <c r="D100" s="16"/>
      <c r="E100" s="16"/>
      <c r="F100" s="16"/>
      <c r="G100" s="16"/>
      <c r="H100" s="16"/>
    </row>
    <row r="101" spans="2:8" ht="12">
      <c r="B101" s="16"/>
      <c r="C101" s="16"/>
      <c r="D101" s="16"/>
      <c r="E101" s="16"/>
      <c r="F101" s="16"/>
      <c r="G101" s="16"/>
      <c r="H101" s="16"/>
    </row>
    <row r="102" spans="2:8" ht="12">
      <c r="B102" s="16"/>
      <c r="C102" s="16"/>
      <c r="D102" s="16"/>
      <c r="E102" s="16"/>
      <c r="F102" s="16"/>
      <c r="G102" s="16"/>
      <c r="H102" s="16"/>
    </row>
    <row r="103" spans="2:8" ht="12">
      <c r="B103" s="16"/>
      <c r="C103" s="16"/>
      <c r="D103" s="16"/>
      <c r="E103" s="16"/>
      <c r="F103" s="16"/>
      <c r="G103" s="16"/>
      <c r="H103" s="16"/>
    </row>
    <row r="104" spans="2:8" ht="12">
      <c r="B104" s="16"/>
      <c r="C104" s="16"/>
      <c r="D104" s="16"/>
      <c r="E104" s="16"/>
      <c r="F104" s="16"/>
      <c r="G104" s="16"/>
      <c r="H104" s="16"/>
    </row>
    <row r="105" spans="2:8" ht="12">
      <c r="B105" s="16"/>
      <c r="C105" s="16"/>
      <c r="D105" s="16"/>
      <c r="E105" s="16"/>
      <c r="F105" s="16"/>
      <c r="G105" s="16"/>
      <c r="H105" s="16"/>
    </row>
  </sheetData>
  <printOptions/>
  <pageMargins left="0.984251968503937" right="0.1968503937007874" top="0.18" bottom="0.2362204724409449" header="0.18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B1:K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24" customWidth="1"/>
    <col min="2" max="2" width="16.7109375" style="24" customWidth="1"/>
    <col min="3" max="3" width="2.7109375" style="24" customWidth="1"/>
    <col min="4" max="4" width="10.00390625" style="24" customWidth="1"/>
    <col min="5" max="5" width="11.7109375" style="24" customWidth="1"/>
    <col min="6" max="6" width="11.57421875" style="24" customWidth="1"/>
    <col min="7" max="9" width="11.7109375" style="24" customWidth="1"/>
    <col min="10" max="10" width="13.8515625" style="24" customWidth="1"/>
    <col min="11" max="11" width="15.28125" style="24" customWidth="1"/>
    <col min="12" max="16384" width="11.00390625" style="24" customWidth="1"/>
  </cols>
  <sheetData>
    <row r="1" spans="2:11" ht="12.75">
      <c r="B1" s="36"/>
      <c r="C1" s="36"/>
      <c r="D1" s="37"/>
      <c r="E1" s="37"/>
      <c r="F1" s="37"/>
      <c r="G1" s="37"/>
      <c r="H1" s="37"/>
      <c r="I1" s="37"/>
      <c r="J1" s="37"/>
      <c r="K1" s="37"/>
    </row>
    <row r="2" spans="2:11" ht="12.75">
      <c r="B2" s="36"/>
      <c r="C2" s="36"/>
      <c r="D2" s="37"/>
      <c r="E2" s="37"/>
      <c r="F2" s="37"/>
      <c r="G2" s="37"/>
      <c r="H2" s="37"/>
      <c r="I2" s="37"/>
      <c r="J2" s="37"/>
      <c r="K2" s="37"/>
    </row>
    <row r="3" spans="2:11" ht="12.75">
      <c r="B3" s="36"/>
      <c r="C3" s="36"/>
      <c r="D3" s="37"/>
      <c r="E3" s="37"/>
      <c r="F3" s="37"/>
      <c r="G3" s="37"/>
      <c r="H3" s="37"/>
      <c r="I3" s="37"/>
      <c r="J3" s="37"/>
      <c r="K3" s="37"/>
    </row>
    <row r="4" spans="2:11" ht="12.7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.75">
      <c r="B5" s="38" t="s">
        <v>66</v>
      </c>
      <c r="C5" s="38"/>
      <c r="D5" s="37"/>
      <c r="E5" s="37"/>
      <c r="F5" s="37"/>
      <c r="G5" s="37"/>
      <c r="H5" s="37"/>
      <c r="I5" s="37"/>
      <c r="J5" s="37"/>
      <c r="K5" s="37"/>
    </row>
    <row r="6" spans="2:11" ht="12.75">
      <c r="B6" s="39" t="s">
        <v>63</v>
      </c>
      <c r="C6" s="39"/>
      <c r="D6" s="37"/>
      <c r="E6" s="37"/>
      <c r="F6" s="37"/>
      <c r="G6" s="37"/>
      <c r="H6" s="37"/>
      <c r="I6" s="37"/>
      <c r="J6" s="37"/>
      <c r="K6" s="37"/>
    </row>
    <row r="7" spans="2:11" ht="12.75">
      <c r="B7" s="40"/>
      <c r="C7" s="41"/>
      <c r="D7" s="41"/>
      <c r="E7" s="41"/>
      <c r="F7" s="41"/>
      <c r="G7" s="41"/>
      <c r="H7" s="139"/>
      <c r="I7" s="41"/>
      <c r="J7" s="42"/>
      <c r="K7" s="43"/>
    </row>
    <row r="8" spans="2:11" ht="12.75">
      <c r="B8" s="44"/>
      <c r="C8" s="45"/>
      <c r="D8" s="45"/>
      <c r="E8" s="46" t="s">
        <v>48</v>
      </c>
      <c r="F8" s="9"/>
      <c r="G8" s="47" t="s">
        <v>49</v>
      </c>
      <c r="H8" s="140"/>
      <c r="I8" s="48" t="s">
        <v>50</v>
      </c>
      <c r="J8" s="49"/>
      <c r="K8" s="43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43"/>
    </row>
    <row r="10" spans="2:11" ht="12.75">
      <c r="B10" s="53" t="s">
        <v>1</v>
      </c>
      <c r="C10" s="167"/>
      <c r="D10" s="51" t="s">
        <v>2</v>
      </c>
      <c r="E10" s="50" t="s">
        <v>46</v>
      </c>
      <c r="F10" s="50" t="s">
        <v>46</v>
      </c>
      <c r="G10" s="50" t="s">
        <v>3</v>
      </c>
      <c r="H10" s="50" t="s">
        <v>40</v>
      </c>
      <c r="I10" s="50" t="s">
        <v>40</v>
      </c>
      <c r="J10" s="54" t="s">
        <v>43</v>
      </c>
      <c r="K10" s="55"/>
    </row>
    <row r="11" spans="2:11" ht="12.75">
      <c r="B11" s="44"/>
      <c r="C11" s="45"/>
      <c r="D11" s="50" t="s">
        <v>5</v>
      </c>
      <c r="E11" s="50" t="s">
        <v>39</v>
      </c>
      <c r="F11" s="50" t="s">
        <v>7</v>
      </c>
      <c r="G11" s="50" t="s">
        <v>41</v>
      </c>
      <c r="H11" s="50" t="s">
        <v>7</v>
      </c>
      <c r="I11" s="50" t="s">
        <v>41</v>
      </c>
      <c r="J11" s="54" t="s">
        <v>44</v>
      </c>
      <c r="K11" s="43"/>
    </row>
    <row r="12" spans="2:11" ht="12.75">
      <c r="B12" s="44"/>
      <c r="C12" s="45"/>
      <c r="D12" s="50" t="s">
        <v>9</v>
      </c>
      <c r="E12" s="51" t="s">
        <v>10</v>
      </c>
      <c r="F12" s="50" t="s">
        <v>47</v>
      </c>
      <c r="G12" s="50" t="s">
        <v>11</v>
      </c>
      <c r="H12" s="50" t="s">
        <v>45</v>
      </c>
      <c r="I12" s="50" t="s">
        <v>42</v>
      </c>
      <c r="J12" s="54" t="s">
        <v>13</v>
      </c>
      <c r="K12" s="43"/>
    </row>
    <row r="13" spans="2:11" ht="12.75">
      <c r="B13" s="56"/>
      <c r="C13" s="168"/>
      <c r="D13" s="57"/>
      <c r="E13" s="57"/>
      <c r="F13" s="57"/>
      <c r="G13" s="57"/>
      <c r="H13" s="57"/>
      <c r="I13" s="57"/>
      <c r="J13" s="58"/>
      <c r="K13" s="43"/>
    </row>
    <row r="14" spans="2:11" ht="12.75">
      <c r="B14" s="60" t="s">
        <v>61</v>
      </c>
      <c r="C14" s="177"/>
      <c r="D14" s="61">
        <v>0</v>
      </c>
      <c r="E14" s="61">
        <v>25</v>
      </c>
      <c r="F14" s="61">
        <v>50</v>
      </c>
      <c r="G14" s="61">
        <v>9</v>
      </c>
      <c r="H14" s="61">
        <v>21</v>
      </c>
      <c r="I14" s="62">
        <f aca="true" t="shared" si="0" ref="I14:I34">E14+G14</f>
        <v>34</v>
      </c>
      <c r="J14" s="63">
        <v>41378</v>
      </c>
      <c r="K14" s="64"/>
    </row>
    <row r="15" spans="2:11" ht="12.75">
      <c r="B15" s="60" t="s">
        <v>54</v>
      </c>
      <c r="C15" s="177"/>
      <c r="D15" s="61">
        <v>46</v>
      </c>
      <c r="E15" s="61">
        <v>676</v>
      </c>
      <c r="F15" s="61">
        <v>798</v>
      </c>
      <c r="G15" s="61">
        <v>60</v>
      </c>
      <c r="H15" s="61">
        <v>74</v>
      </c>
      <c r="I15" s="62">
        <f t="shared" si="0"/>
        <v>736</v>
      </c>
      <c r="J15" s="63">
        <v>1029102</v>
      </c>
      <c r="K15" s="59"/>
    </row>
    <row r="16" spans="2:11" ht="12.75">
      <c r="B16" s="65" t="s">
        <v>14</v>
      </c>
      <c r="C16" s="177"/>
      <c r="D16" s="61">
        <v>40</v>
      </c>
      <c r="E16" s="61">
        <v>816</v>
      </c>
      <c r="F16" s="61">
        <v>1327</v>
      </c>
      <c r="G16" s="61">
        <v>228</v>
      </c>
      <c r="H16" s="61">
        <v>222</v>
      </c>
      <c r="I16" s="62">
        <f t="shared" si="0"/>
        <v>1044</v>
      </c>
      <c r="J16" s="63">
        <v>1631246</v>
      </c>
      <c r="K16" s="59"/>
    </row>
    <row r="17" spans="2:11" ht="12.75">
      <c r="B17" s="65" t="s">
        <v>55</v>
      </c>
      <c r="C17" s="177"/>
      <c r="D17" s="61">
        <v>0</v>
      </c>
      <c r="E17" s="61">
        <v>84</v>
      </c>
      <c r="F17" s="61">
        <v>113</v>
      </c>
      <c r="G17" s="61">
        <v>20</v>
      </c>
      <c r="H17" s="61">
        <v>29</v>
      </c>
      <c r="I17" s="62">
        <f t="shared" si="0"/>
        <v>104</v>
      </c>
      <c r="J17" s="63">
        <v>145178</v>
      </c>
      <c r="K17" s="59"/>
    </row>
    <row r="18" spans="2:11" ht="12.75">
      <c r="B18" s="65" t="s">
        <v>59</v>
      </c>
      <c r="C18" s="177"/>
      <c r="D18" s="61">
        <v>0</v>
      </c>
      <c r="E18" s="61">
        <v>296</v>
      </c>
      <c r="F18" s="61">
        <v>432</v>
      </c>
      <c r="G18" s="61">
        <v>49</v>
      </c>
      <c r="H18" s="61">
        <v>78</v>
      </c>
      <c r="I18" s="62">
        <f t="shared" si="0"/>
        <v>345</v>
      </c>
      <c r="J18" s="63">
        <v>759063</v>
      </c>
      <c r="K18" s="59"/>
    </row>
    <row r="19" spans="2:11" ht="12.75">
      <c r="B19" s="65" t="s">
        <v>53</v>
      </c>
      <c r="C19" s="177"/>
      <c r="D19" s="61">
        <v>105</v>
      </c>
      <c r="E19" s="61">
        <v>1753</v>
      </c>
      <c r="F19" s="61">
        <v>2394</v>
      </c>
      <c r="G19" s="61">
        <v>404</v>
      </c>
      <c r="H19" s="61">
        <v>603</v>
      </c>
      <c r="I19" s="62">
        <f t="shared" si="0"/>
        <v>2157</v>
      </c>
      <c r="J19" s="63">
        <v>5126521</v>
      </c>
      <c r="K19" s="59"/>
    </row>
    <row r="20" spans="2:11" ht="12.75">
      <c r="B20" s="65" t="s">
        <v>57</v>
      </c>
      <c r="C20" s="177"/>
      <c r="D20" s="61">
        <v>120</v>
      </c>
      <c r="E20" s="61">
        <v>1706</v>
      </c>
      <c r="F20" s="61">
        <v>1178</v>
      </c>
      <c r="G20" s="61">
        <v>262</v>
      </c>
      <c r="H20" s="61">
        <v>540</v>
      </c>
      <c r="I20" s="62">
        <f t="shared" si="0"/>
        <v>1968</v>
      </c>
      <c r="J20" s="63">
        <v>3093251</v>
      </c>
      <c r="K20" s="59"/>
    </row>
    <row r="21" spans="2:11" ht="12.75">
      <c r="B21" s="65" t="s">
        <v>15</v>
      </c>
      <c r="C21" s="177"/>
      <c r="D21" s="61">
        <v>6</v>
      </c>
      <c r="E21" s="61">
        <v>214</v>
      </c>
      <c r="F21" s="61">
        <v>293</v>
      </c>
      <c r="G21" s="61">
        <v>6</v>
      </c>
      <c r="H21" s="61">
        <v>68</v>
      </c>
      <c r="I21" s="62">
        <f t="shared" si="0"/>
        <v>220</v>
      </c>
      <c r="J21" s="63">
        <v>422222</v>
      </c>
      <c r="K21" s="59"/>
    </row>
    <row r="22" spans="2:11" ht="12.75">
      <c r="B22" s="65" t="s">
        <v>51</v>
      </c>
      <c r="C22" s="177"/>
      <c r="D22" s="61">
        <v>0</v>
      </c>
      <c r="E22" s="61">
        <v>136</v>
      </c>
      <c r="F22" s="61">
        <v>128</v>
      </c>
      <c r="G22" s="61">
        <v>68</v>
      </c>
      <c r="H22" s="61">
        <v>77</v>
      </c>
      <c r="I22" s="62">
        <f t="shared" si="0"/>
        <v>204</v>
      </c>
      <c r="J22" s="63">
        <v>185351</v>
      </c>
      <c r="K22" s="59"/>
    </row>
    <row r="23" spans="2:11" ht="12.75">
      <c r="B23" s="60" t="s">
        <v>16</v>
      </c>
      <c r="C23" s="177"/>
      <c r="D23" s="61">
        <v>93</v>
      </c>
      <c r="E23" s="61">
        <v>1730</v>
      </c>
      <c r="F23" s="61">
        <v>3348</v>
      </c>
      <c r="G23" s="61">
        <v>20</v>
      </c>
      <c r="H23" s="61">
        <v>391</v>
      </c>
      <c r="I23" s="62">
        <f t="shared" si="0"/>
        <v>1750</v>
      </c>
      <c r="J23" s="63">
        <v>3626482</v>
      </c>
      <c r="K23" s="59"/>
    </row>
    <row r="24" spans="2:11" ht="12.75">
      <c r="B24" s="65" t="s">
        <v>17</v>
      </c>
      <c r="C24" s="177"/>
      <c r="D24" s="61">
        <v>0</v>
      </c>
      <c r="E24" s="61">
        <v>79</v>
      </c>
      <c r="F24" s="61">
        <v>70</v>
      </c>
      <c r="G24" s="61">
        <v>70</v>
      </c>
      <c r="H24" s="61">
        <v>76</v>
      </c>
      <c r="I24" s="62">
        <f t="shared" si="0"/>
        <v>149</v>
      </c>
      <c r="J24" s="63">
        <v>128123</v>
      </c>
      <c r="K24" s="59"/>
    </row>
    <row r="25" spans="2:11" ht="12.75">
      <c r="B25" s="60" t="s">
        <v>18</v>
      </c>
      <c r="C25" s="177"/>
      <c r="D25" s="143">
        <v>105</v>
      </c>
      <c r="E25" s="143">
        <v>385</v>
      </c>
      <c r="F25" s="143">
        <v>726</v>
      </c>
      <c r="G25" s="143">
        <v>35</v>
      </c>
      <c r="H25" s="144">
        <v>60</v>
      </c>
      <c r="I25" s="62">
        <f t="shared" si="0"/>
        <v>420</v>
      </c>
      <c r="J25" s="63">
        <v>1028061</v>
      </c>
      <c r="K25" s="59"/>
    </row>
    <row r="26" spans="2:11" ht="12.75">
      <c r="B26" s="65" t="s">
        <v>19</v>
      </c>
      <c r="C26" s="177"/>
      <c r="D26" s="61">
        <v>0</v>
      </c>
      <c r="E26" s="61">
        <v>64</v>
      </c>
      <c r="F26" s="61">
        <v>59</v>
      </c>
      <c r="G26" s="61">
        <v>11</v>
      </c>
      <c r="H26" s="61">
        <v>15</v>
      </c>
      <c r="I26" s="62">
        <f t="shared" si="0"/>
        <v>75</v>
      </c>
      <c r="J26" s="63">
        <v>43940</v>
      </c>
      <c r="K26" s="59"/>
    </row>
    <row r="27" spans="2:11" ht="12.75">
      <c r="B27" s="60" t="s">
        <v>58</v>
      </c>
      <c r="C27" s="177"/>
      <c r="D27" s="61">
        <v>42</v>
      </c>
      <c r="E27" s="61">
        <v>981</v>
      </c>
      <c r="F27" s="61">
        <v>1219</v>
      </c>
      <c r="G27" s="61">
        <v>218</v>
      </c>
      <c r="H27" s="61">
        <v>312</v>
      </c>
      <c r="I27" s="62">
        <f aca="true" t="shared" si="1" ref="I27:I32">E27+G27</f>
        <v>1199</v>
      </c>
      <c r="J27" s="63">
        <v>1788781</v>
      </c>
      <c r="K27" s="59"/>
    </row>
    <row r="28" spans="2:11" ht="12.75">
      <c r="B28" s="60" t="s">
        <v>56</v>
      </c>
      <c r="C28" s="177"/>
      <c r="D28" s="61">
        <v>16</v>
      </c>
      <c r="E28" s="61">
        <v>264</v>
      </c>
      <c r="F28" s="61">
        <v>240</v>
      </c>
      <c r="G28" s="61">
        <v>42</v>
      </c>
      <c r="H28" s="61">
        <v>44</v>
      </c>
      <c r="I28" s="62">
        <f t="shared" si="1"/>
        <v>306</v>
      </c>
      <c r="J28" s="63">
        <v>349740</v>
      </c>
      <c r="K28" s="59"/>
    </row>
    <row r="29" spans="2:11" ht="12.75">
      <c r="B29" s="60" t="s">
        <v>62</v>
      </c>
      <c r="C29" s="177"/>
      <c r="D29" s="61">
        <v>114</v>
      </c>
      <c r="E29" s="61">
        <v>844</v>
      </c>
      <c r="F29" s="61">
        <v>1211</v>
      </c>
      <c r="G29" s="61">
        <v>58</v>
      </c>
      <c r="H29" s="61">
        <v>91</v>
      </c>
      <c r="I29" s="62">
        <f t="shared" si="1"/>
        <v>902</v>
      </c>
      <c r="J29" s="63">
        <v>1702902</v>
      </c>
      <c r="K29" s="59"/>
    </row>
    <row r="30" spans="2:11" ht="12.75">
      <c r="B30" s="65" t="s">
        <v>52</v>
      </c>
      <c r="C30" s="177"/>
      <c r="D30" s="61">
        <v>84</v>
      </c>
      <c r="E30" s="61">
        <v>1449</v>
      </c>
      <c r="F30" s="61">
        <v>2219</v>
      </c>
      <c r="G30" s="61">
        <v>181</v>
      </c>
      <c r="H30" s="61">
        <v>255</v>
      </c>
      <c r="I30" s="62">
        <f t="shared" si="1"/>
        <v>1630</v>
      </c>
      <c r="J30" s="63">
        <v>3365928</v>
      </c>
      <c r="K30" s="59"/>
    </row>
    <row r="31" spans="2:11" ht="12.75">
      <c r="B31" s="65" t="s">
        <v>20</v>
      </c>
      <c r="C31" s="177"/>
      <c r="D31" s="61">
        <v>77</v>
      </c>
      <c r="E31" s="61">
        <v>790</v>
      </c>
      <c r="F31" s="61">
        <v>801</v>
      </c>
      <c r="G31" s="61">
        <v>188</v>
      </c>
      <c r="H31" s="61">
        <v>170</v>
      </c>
      <c r="I31" s="62">
        <f t="shared" si="1"/>
        <v>978</v>
      </c>
      <c r="J31" s="63">
        <v>1041229</v>
      </c>
      <c r="K31" s="59"/>
    </row>
    <row r="32" spans="2:11" ht="12.75">
      <c r="B32" s="60" t="s">
        <v>60</v>
      </c>
      <c r="C32" s="177"/>
      <c r="D32" s="61">
        <v>0</v>
      </c>
      <c r="E32" s="61">
        <v>70</v>
      </c>
      <c r="F32" s="61">
        <v>74</v>
      </c>
      <c r="G32" s="61">
        <v>36</v>
      </c>
      <c r="H32" s="61">
        <v>46</v>
      </c>
      <c r="I32" s="62">
        <f t="shared" si="1"/>
        <v>106</v>
      </c>
      <c r="J32" s="63">
        <v>184043</v>
      </c>
      <c r="K32" s="59"/>
    </row>
    <row r="33" spans="2:11" ht="12.75">
      <c r="B33" s="99" t="s">
        <v>21</v>
      </c>
      <c r="C33" s="177"/>
      <c r="D33" s="61">
        <v>77</v>
      </c>
      <c r="E33" s="61">
        <v>951</v>
      </c>
      <c r="F33" s="61">
        <v>1266</v>
      </c>
      <c r="G33" s="61">
        <v>113</v>
      </c>
      <c r="H33" s="61">
        <v>171</v>
      </c>
      <c r="I33" s="62">
        <f t="shared" si="0"/>
        <v>1064</v>
      </c>
      <c r="J33" s="63">
        <v>2848055</v>
      </c>
      <c r="K33" s="59"/>
    </row>
    <row r="34" spans="2:11" ht="12.75">
      <c r="B34" s="65" t="s">
        <v>22</v>
      </c>
      <c r="C34" s="177"/>
      <c r="D34" s="61">
        <v>0</v>
      </c>
      <c r="E34" s="61">
        <v>207</v>
      </c>
      <c r="F34" s="61">
        <v>262</v>
      </c>
      <c r="G34" s="61">
        <v>21</v>
      </c>
      <c r="H34" s="61">
        <v>33</v>
      </c>
      <c r="I34" s="62">
        <f t="shared" si="0"/>
        <v>228</v>
      </c>
      <c r="J34" s="63">
        <v>164753</v>
      </c>
      <c r="K34" s="59"/>
    </row>
    <row r="35" spans="2:11" ht="12.75">
      <c r="B35" s="40"/>
      <c r="C35" s="41"/>
      <c r="D35" s="66"/>
      <c r="E35" s="66"/>
      <c r="F35" s="66"/>
      <c r="G35" s="66"/>
      <c r="H35" s="66"/>
      <c r="I35" s="66"/>
      <c r="J35" s="67"/>
      <c r="K35" s="59"/>
    </row>
    <row r="36" spans="2:11" ht="12.75">
      <c r="B36" s="68" t="s">
        <v>23</v>
      </c>
      <c r="C36" s="169"/>
      <c r="D36" s="69">
        <f aca="true" t="shared" si="2" ref="D36:J36">SUM(D14:D34)</f>
        <v>925</v>
      </c>
      <c r="E36" s="69">
        <f>SUM(E14:E34)</f>
        <v>13520</v>
      </c>
      <c r="F36" s="69">
        <f t="shared" si="2"/>
        <v>18208</v>
      </c>
      <c r="G36" s="69">
        <f t="shared" si="2"/>
        <v>2099</v>
      </c>
      <c r="H36" s="69">
        <f t="shared" si="2"/>
        <v>3376</v>
      </c>
      <c r="I36" s="69">
        <f t="shared" si="2"/>
        <v>15619</v>
      </c>
      <c r="J36" s="70">
        <f t="shared" si="2"/>
        <v>28705349</v>
      </c>
      <c r="K36" s="69"/>
    </row>
    <row r="37" spans="2:11" ht="12.75">
      <c r="B37" s="71"/>
      <c r="C37" s="72"/>
      <c r="D37" s="72"/>
      <c r="E37" s="72"/>
      <c r="F37" s="72"/>
      <c r="G37" s="72"/>
      <c r="H37" s="72"/>
      <c r="I37" s="72"/>
      <c r="J37" s="166"/>
      <c r="K37" s="43"/>
    </row>
    <row r="38" spans="2:11" ht="12.75">
      <c r="B38" s="73" t="s">
        <v>65</v>
      </c>
      <c r="C38" s="73"/>
      <c r="D38" s="74"/>
      <c r="E38" s="74"/>
      <c r="F38" s="74"/>
      <c r="G38" s="74"/>
      <c r="H38" s="74"/>
      <c r="I38" s="74"/>
      <c r="J38" s="74"/>
      <c r="K38" s="43"/>
    </row>
    <row r="39" spans="3:11" ht="12.75">
      <c r="C39" s="73"/>
      <c r="D39" s="73"/>
      <c r="E39" s="73"/>
      <c r="F39" s="73"/>
      <c r="G39" s="73"/>
      <c r="H39" s="73"/>
      <c r="I39" s="73"/>
      <c r="J39" s="73"/>
      <c r="K39" s="37"/>
    </row>
    <row r="40" spans="3:11" ht="12.75">
      <c r="C40" s="73"/>
      <c r="D40" s="73"/>
      <c r="E40" s="73"/>
      <c r="F40" s="73"/>
      <c r="G40" s="73"/>
      <c r="H40" s="73"/>
      <c r="I40" s="73"/>
      <c r="J40" s="73"/>
      <c r="K40" s="37"/>
    </row>
    <row r="41" spans="2:3" ht="12">
      <c r="B41" s="27"/>
      <c r="C41" s="27"/>
    </row>
    <row r="43" spans="2:3" ht="12">
      <c r="B43" s="25"/>
      <c r="C43" s="25"/>
    </row>
    <row r="44" spans="2:3" ht="12">
      <c r="B44" s="25"/>
      <c r="C44" s="25"/>
    </row>
    <row r="46" spans="2:11" ht="12">
      <c r="B46" s="28"/>
      <c r="C46" s="28"/>
      <c r="D46" s="28"/>
      <c r="E46" s="28"/>
      <c r="F46" s="28"/>
      <c r="G46" s="28"/>
      <c r="H46" s="28"/>
      <c r="I46" s="28"/>
      <c r="J46" s="28"/>
      <c r="K46" s="25"/>
    </row>
    <row r="47" spans="5:11" ht="12">
      <c r="E47" s="25"/>
      <c r="G47" s="25"/>
      <c r="I47" s="25"/>
      <c r="K47" s="25"/>
    </row>
    <row r="48" spans="4:11" ht="12">
      <c r="D48" s="25"/>
      <c r="E48" s="28"/>
      <c r="F48" s="28"/>
      <c r="G48" s="28"/>
      <c r="H48" s="28"/>
      <c r="I48" s="28"/>
      <c r="J48" s="28"/>
      <c r="K48" s="25"/>
    </row>
    <row r="49" spans="2:11" ht="12">
      <c r="B49" s="25"/>
      <c r="C49" s="25"/>
      <c r="D49" s="25"/>
      <c r="E49" s="29"/>
      <c r="F49" s="29"/>
      <c r="G49" s="29"/>
      <c r="H49" s="29"/>
      <c r="I49" s="29"/>
      <c r="J49" s="29"/>
      <c r="K49" s="26"/>
    </row>
    <row r="50" spans="4:11" ht="12">
      <c r="D50" s="25"/>
      <c r="E50" s="29"/>
      <c r="F50" s="29"/>
      <c r="G50" s="29"/>
      <c r="H50" s="29"/>
      <c r="I50" s="29"/>
      <c r="J50" s="25"/>
      <c r="K50" s="25"/>
    </row>
    <row r="51" spans="4:11" ht="12">
      <c r="D51" s="29"/>
      <c r="E51" s="29"/>
      <c r="F51" s="29"/>
      <c r="G51" s="29"/>
      <c r="H51" s="29"/>
      <c r="I51" s="29"/>
      <c r="J51" s="29"/>
      <c r="K51" s="25"/>
    </row>
    <row r="52" spans="2:11" ht="12">
      <c r="B52" s="28"/>
      <c r="C52" s="28"/>
      <c r="D52" s="28"/>
      <c r="E52" s="28"/>
      <c r="F52" s="28"/>
      <c r="G52" s="28"/>
      <c r="H52" s="28"/>
      <c r="I52" s="28"/>
      <c r="J52" s="28"/>
      <c r="K52" s="25"/>
    </row>
    <row r="53" spans="2:11" ht="12">
      <c r="B53" s="25"/>
      <c r="C53" s="25"/>
      <c r="D53" s="30"/>
      <c r="E53" s="30"/>
      <c r="F53" s="30"/>
      <c r="G53" s="30"/>
      <c r="H53" s="30"/>
      <c r="I53" s="31"/>
      <c r="J53" s="30"/>
      <c r="K53" s="25"/>
    </row>
    <row r="54" spans="2:11" ht="12">
      <c r="B54" s="28"/>
      <c r="C54" s="28"/>
      <c r="D54" s="28"/>
      <c r="E54" s="28"/>
      <c r="F54" s="28"/>
      <c r="G54" s="28"/>
      <c r="H54" s="28"/>
      <c r="I54" s="28"/>
      <c r="J54" s="28"/>
      <c r="K54" s="25"/>
    </row>
    <row r="55" spans="2:11" ht="12">
      <c r="B55" s="25"/>
      <c r="C55" s="25"/>
      <c r="E55" s="31"/>
      <c r="I55" s="31"/>
      <c r="K55" s="25"/>
    </row>
    <row r="56" spans="2:11" ht="12">
      <c r="B56" s="28"/>
      <c r="C56" s="28"/>
      <c r="D56" s="28"/>
      <c r="E56" s="28"/>
      <c r="F56" s="28"/>
      <c r="G56" s="28"/>
      <c r="H56" s="28"/>
      <c r="I56" s="28"/>
      <c r="J56" s="28"/>
      <c r="K56" s="25"/>
    </row>
    <row r="58" spans="2:3" ht="12">
      <c r="B58" s="25"/>
      <c r="C58" s="25"/>
    </row>
    <row r="59" spans="2:11" ht="12">
      <c r="B59" s="28"/>
      <c r="C59" s="28"/>
      <c r="D59" s="28"/>
      <c r="E59" s="28"/>
      <c r="F59" s="28"/>
      <c r="G59" s="28"/>
      <c r="H59" s="28"/>
      <c r="I59" s="28"/>
      <c r="J59" s="28"/>
      <c r="K59" s="25"/>
    </row>
    <row r="60" spans="2:11" ht="12">
      <c r="B60" s="25"/>
      <c r="C60" s="25"/>
      <c r="D60" s="30"/>
      <c r="E60" s="30"/>
      <c r="F60" s="30"/>
      <c r="G60" s="30"/>
      <c r="H60" s="30"/>
      <c r="I60" s="31"/>
      <c r="J60" s="30"/>
      <c r="K60" s="25"/>
    </row>
    <row r="61" spans="2:11" ht="12">
      <c r="B61" s="28"/>
      <c r="C61" s="28"/>
      <c r="D61" s="28"/>
      <c r="E61" s="28"/>
      <c r="F61" s="28"/>
      <c r="G61" s="28"/>
      <c r="H61" s="28"/>
      <c r="I61" s="28"/>
      <c r="J61" s="28"/>
      <c r="K61" s="25"/>
    </row>
    <row r="62" spans="2:11" ht="12">
      <c r="B62" s="25"/>
      <c r="C62" s="25"/>
      <c r="E62" s="31"/>
      <c r="I62" s="31"/>
      <c r="K62" s="25"/>
    </row>
    <row r="63" spans="2:11" ht="12">
      <c r="B63" s="28"/>
      <c r="C63" s="28"/>
      <c r="D63" s="28"/>
      <c r="E63" s="28"/>
      <c r="F63" s="28"/>
      <c r="G63" s="28"/>
      <c r="H63" s="28"/>
      <c r="I63" s="28"/>
      <c r="J63" s="28"/>
      <c r="K63" s="25"/>
    </row>
    <row r="66" spans="2:3" ht="12">
      <c r="B66" s="27"/>
      <c r="C66" s="27"/>
    </row>
    <row r="68" spans="2:3" ht="12">
      <c r="B68" s="25"/>
      <c r="C68" s="25"/>
    </row>
    <row r="69" spans="2:11" ht="12">
      <c r="B69" s="28"/>
      <c r="C69" s="28"/>
      <c r="D69" s="28"/>
      <c r="E69" s="28"/>
      <c r="F69" s="28"/>
      <c r="G69" s="28"/>
      <c r="H69" s="28"/>
      <c r="I69" s="28"/>
      <c r="J69" s="28"/>
      <c r="K69" s="25"/>
    </row>
    <row r="70" spans="2:11" ht="12">
      <c r="B70" s="25"/>
      <c r="C70" s="25"/>
      <c r="D70" s="30"/>
      <c r="E70" s="30"/>
      <c r="F70" s="30"/>
      <c r="G70" s="30"/>
      <c r="H70" s="30"/>
      <c r="I70" s="31"/>
      <c r="J70" s="30"/>
      <c r="K70" s="25"/>
    </row>
    <row r="71" spans="2:11" ht="12">
      <c r="B71" s="28"/>
      <c r="C71" s="28"/>
      <c r="D71" s="28"/>
      <c r="E71" s="28"/>
      <c r="F71" s="28"/>
      <c r="G71" s="28"/>
      <c r="H71" s="28"/>
      <c r="I71" s="28"/>
      <c r="J71" s="28"/>
      <c r="K71" s="25"/>
    </row>
    <row r="72" spans="2:11" ht="12">
      <c r="B72" s="25"/>
      <c r="C72" s="25"/>
      <c r="D72" s="31"/>
      <c r="E72" s="31"/>
      <c r="I72" s="31"/>
      <c r="K72" s="25"/>
    </row>
    <row r="73" spans="2:11" ht="12">
      <c r="B73" s="28"/>
      <c r="C73" s="28"/>
      <c r="D73" s="28"/>
      <c r="E73" s="28"/>
      <c r="F73" s="28"/>
      <c r="G73" s="28"/>
      <c r="H73" s="28"/>
      <c r="I73" s="28"/>
      <c r="J73" s="28"/>
      <c r="K73" s="25"/>
    </row>
    <row r="75" spans="2:3" ht="12">
      <c r="B75" s="25"/>
      <c r="C75" s="25"/>
    </row>
    <row r="76" spans="2:11" ht="12">
      <c r="B76" s="28"/>
      <c r="C76" s="28"/>
      <c r="D76" s="28"/>
      <c r="E76" s="28"/>
      <c r="F76" s="28"/>
      <c r="G76" s="28"/>
      <c r="H76" s="28"/>
      <c r="I76" s="28"/>
      <c r="J76" s="28"/>
      <c r="K76" s="25"/>
    </row>
    <row r="77" spans="2:11" ht="12">
      <c r="B77" s="25"/>
      <c r="C77" s="25"/>
      <c r="D77" s="30"/>
      <c r="E77" s="30"/>
      <c r="F77" s="30"/>
      <c r="G77" s="30"/>
      <c r="H77" s="30"/>
      <c r="I77" s="31"/>
      <c r="J77" s="30"/>
      <c r="K77" s="25"/>
    </row>
    <row r="78" spans="2:11" ht="12">
      <c r="B78" s="28"/>
      <c r="C78" s="28"/>
      <c r="D78" s="28"/>
      <c r="E78" s="28"/>
      <c r="F78" s="28"/>
      <c r="G78" s="28"/>
      <c r="H78" s="28"/>
      <c r="I78" s="28"/>
      <c r="J78" s="28"/>
      <c r="K78" s="25"/>
    </row>
    <row r="79" spans="2:11" ht="12">
      <c r="B79" s="25"/>
      <c r="C79" s="25"/>
      <c r="D79" s="31"/>
      <c r="E79" s="31"/>
      <c r="I79" s="31"/>
      <c r="K79" s="25"/>
    </row>
    <row r="80" spans="2:11" ht="12">
      <c r="B80" s="28"/>
      <c r="C80" s="28"/>
      <c r="D80" s="28"/>
      <c r="E80" s="28"/>
      <c r="F80" s="28"/>
      <c r="G80" s="28"/>
      <c r="H80" s="28"/>
      <c r="I80" s="28"/>
      <c r="J80" s="28"/>
      <c r="K80" s="25"/>
    </row>
    <row r="95" spans="2:11" ht="12">
      <c r="B95" s="27" t="s">
        <v>24</v>
      </c>
      <c r="C95" s="27"/>
      <c r="D95" s="27" t="s">
        <v>26</v>
      </c>
      <c r="E95" s="30"/>
      <c r="F95" s="27" t="s">
        <v>27</v>
      </c>
      <c r="G95" s="30"/>
      <c r="H95" s="30"/>
      <c r="I95" s="30"/>
      <c r="J95" s="30"/>
      <c r="K95" s="30"/>
    </row>
    <row r="96" spans="2:11" ht="12">
      <c r="B96" s="27" t="s">
        <v>25</v>
      </c>
      <c r="C96" s="27"/>
      <c r="D96" s="27" t="s">
        <v>29</v>
      </c>
      <c r="E96" s="30"/>
      <c r="F96" s="27" t="s">
        <v>30</v>
      </c>
      <c r="G96" s="30"/>
      <c r="H96" s="30"/>
      <c r="I96" s="30"/>
      <c r="J96" s="30"/>
      <c r="K96" s="30"/>
    </row>
    <row r="97" spans="2:11" ht="12">
      <c r="B97" s="27" t="s">
        <v>28</v>
      </c>
      <c r="C97" s="27"/>
      <c r="D97" s="27" t="s">
        <v>31</v>
      </c>
      <c r="E97" s="30"/>
      <c r="F97" s="27" t="s">
        <v>32</v>
      </c>
      <c r="G97" s="30"/>
      <c r="H97" s="30"/>
      <c r="I97" s="30"/>
      <c r="J97" s="30"/>
      <c r="K97" s="30"/>
    </row>
    <row r="98" spans="2:11" ht="12">
      <c r="B98" s="30"/>
      <c r="C98" s="30"/>
      <c r="D98" s="30"/>
      <c r="E98" s="30"/>
      <c r="F98" s="27" t="s">
        <v>33</v>
      </c>
      <c r="G98" s="30"/>
      <c r="H98" s="30"/>
      <c r="I98" s="30"/>
      <c r="J98" s="30"/>
      <c r="K98" s="30"/>
    </row>
    <row r="99" spans="2:11" ht="12">
      <c r="B99" s="30"/>
      <c r="C99" s="30"/>
      <c r="D99" s="30"/>
      <c r="E99" s="30"/>
      <c r="F99" s="27" t="s">
        <v>34</v>
      </c>
      <c r="G99" s="30"/>
      <c r="H99" s="30"/>
      <c r="I99" s="30"/>
      <c r="J99" s="30"/>
      <c r="K99" s="30"/>
    </row>
    <row r="100" spans="2:11" ht="12">
      <c r="B100" s="30"/>
      <c r="C100" s="30"/>
      <c r="D100" s="30"/>
      <c r="E100" s="30"/>
      <c r="F100" s="27" t="s">
        <v>28</v>
      </c>
      <c r="G100" s="30"/>
      <c r="H100" s="30"/>
      <c r="I100" s="30"/>
      <c r="J100" s="30"/>
      <c r="K100" s="30"/>
    </row>
    <row r="101" spans="2:11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</sheetData>
  <printOptions/>
  <pageMargins left="1" right="0.59" top="0.18" bottom="0.24" header="0.18" footer="0.2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5"/>
  </sheetPr>
  <dimension ref="B1:K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00390625" style="1" customWidth="1"/>
    <col min="2" max="2" width="16.7109375" style="1" customWidth="1"/>
    <col min="3" max="3" width="2.7109375" style="1" customWidth="1"/>
    <col min="4" max="4" width="10.00390625" style="1" customWidth="1"/>
    <col min="5" max="5" width="11.7109375" style="1" customWidth="1"/>
    <col min="6" max="6" width="11.57421875" style="1" customWidth="1"/>
    <col min="7" max="9" width="11.7109375" style="1" customWidth="1"/>
    <col min="10" max="10" width="13.8515625" style="1" customWidth="1"/>
    <col min="11" max="11" width="15.28125" style="1" customWidth="1"/>
    <col min="12" max="16384" width="11.00390625" style="1" customWidth="1"/>
  </cols>
  <sheetData>
    <row r="1" spans="2:11" ht="12.75">
      <c r="B1" s="112"/>
      <c r="C1" s="112"/>
      <c r="D1" s="113"/>
      <c r="E1" s="113"/>
      <c r="F1" s="113"/>
      <c r="G1" s="113"/>
      <c r="H1" s="113"/>
      <c r="I1" s="113"/>
      <c r="J1" s="113"/>
      <c r="K1" s="113"/>
    </row>
    <row r="2" spans="2:11" ht="12.75">
      <c r="B2" s="112"/>
      <c r="C2" s="112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112"/>
      <c r="C3" s="112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2:11" ht="12.75">
      <c r="B5" s="114" t="s">
        <v>67</v>
      </c>
      <c r="C5" s="114"/>
      <c r="D5" s="113"/>
      <c r="E5" s="113"/>
      <c r="F5" s="113"/>
      <c r="G5" s="113"/>
      <c r="H5" s="113"/>
      <c r="I5" s="113"/>
      <c r="J5" s="113"/>
      <c r="K5" s="113"/>
    </row>
    <row r="6" spans="2:11" ht="12" customHeight="1">
      <c r="B6" s="39" t="str">
        <f>RENINVAL!$B$6</f>
        <v>    (entre el 1 de enero y 30 de junio de 2004). Reservas y pólizas. </v>
      </c>
      <c r="C6" s="39"/>
      <c r="D6" s="37"/>
      <c r="E6" s="37"/>
      <c r="F6" s="37"/>
      <c r="G6" s="37"/>
      <c r="H6" s="37"/>
      <c r="I6" s="37"/>
      <c r="J6" s="37"/>
      <c r="K6" s="113"/>
    </row>
    <row r="7" spans="2:11" ht="12.75">
      <c r="B7" s="40"/>
      <c r="C7" s="41"/>
      <c r="D7" s="41"/>
      <c r="E7" s="41"/>
      <c r="F7" s="41"/>
      <c r="G7" s="41"/>
      <c r="H7" s="139"/>
      <c r="I7" s="41"/>
      <c r="J7" s="42"/>
      <c r="K7" s="115"/>
    </row>
    <row r="8" spans="2:11" ht="12.75">
      <c r="B8" s="44"/>
      <c r="C8" s="45"/>
      <c r="D8" s="45"/>
      <c r="E8" s="46" t="s">
        <v>48</v>
      </c>
      <c r="F8" s="9"/>
      <c r="G8" s="47" t="s">
        <v>49</v>
      </c>
      <c r="H8" s="140"/>
      <c r="I8" s="48" t="s">
        <v>50</v>
      </c>
      <c r="J8" s="49"/>
      <c r="K8" s="115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115"/>
    </row>
    <row r="10" spans="2:11" ht="12.75">
      <c r="B10" s="53" t="s">
        <v>1</v>
      </c>
      <c r="C10" s="167"/>
      <c r="D10" s="51" t="s">
        <v>2</v>
      </c>
      <c r="E10" s="50" t="s">
        <v>46</v>
      </c>
      <c r="F10" s="50" t="s">
        <v>46</v>
      </c>
      <c r="G10" s="50" t="s">
        <v>3</v>
      </c>
      <c r="H10" s="50" t="s">
        <v>40</v>
      </c>
      <c r="I10" s="50" t="s">
        <v>40</v>
      </c>
      <c r="J10" s="54" t="s">
        <v>43</v>
      </c>
      <c r="K10" s="116"/>
    </row>
    <row r="11" spans="2:11" ht="12.75">
      <c r="B11" s="44"/>
      <c r="C11" s="45"/>
      <c r="D11" s="50" t="s">
        <v>5</v>
      </c>
      <c r="E11" s="50" t="s">
        <v>39</v>
      </c>
      <c r="F11" s="50" t="s">
        <v>7</v>
      </c>
      <c r="G11" s="50" t="s">
        <v>41</v>
      </c>
      <c r="H11" s="50" t="s">
        <v>7</v>
      </c>
      <c r="I11" s="50" t="s">
        <v>41</v>
      </c>
      <c r="J11" s="54" t="s">
        <v>44</v>
      </c>
      <c r="K11" s="115"/>
    </row>
    <row r="12" spans="2:11" ht="12.75">
      <c r="B12" s="44"/>
      <c r="C12" s="45"/>
      <c r="D12" s="50" t="s">
        <v>9</v>
      </c>
      <c r="E12" s="51" t="s">
        <v>10</v>
      </c>
      <c r="F12" s="50" t="s">
        <v>47</v>
      </c>
      <c r="G12" s="50" t="s">
        <v>11</v>
      </c>
      <c r="H12" s="50" t="s">
        <v>45</v>
      </c>
      <c r="I12" s="50" t="s">
        <v>42</v>
      </c>
      <c r="J12" s="54" t="s">
        <v>13</v>
      </c>
      <c r="K12" s="115"/>
    </row>
    <row r="13" spans="2:11" ht="12.75">
      <c r="B13" s="117"/>
      <c r="C13" s="172"/>
      <c r="D13" s="57"/>
      <c r="E13" s="57"/>
      <c r="F13" s="57"/>
      <c r="G13" s="57"/>
      <c r="H13" s="57"/>
      <c r="I13" s="57"/>
      <c r="J13" s="58"/>
      <c r="K13" s="115"/>
    </row>
    <row r="14" spans="2:11" ht="12.75">
      <c r="B14" s="118" t="str">
        <f>RENINVAL!B14</f>
        <v>Bci</v>
      </c>
      <c r="C14" s="177"/>
      <c r="D14" s="119">
        <v>0</v>
      </c>
      <c r="E14" s="119">
        <v>773</v>
      </c>
      <c r="F14" s="119">
        <v>935</v>
      </c>
      <c r="G14" s="119">
        <v>149</v>
      </c>
      <c r="H14" s="119">
        <v>218</v>
      </c>
      <c r="I14" s="120">
        <f aca="true" t="shared" si="0" ref="I14:I34">E14+G14</f>
        <v>922</v>
      </c>
      <c r="J14" s="121">
        <v>829769</v>
      </c>
      <c r="K14" s="122"/>
    </row>
    <row r="15" spans="2:11" ht="12.75">
      <c r="B15" s="118" t="str">
        <f>RENINVAL!B15</f>
        <v>Bice</v>
      </c>
      <c r="C15" s="177"/>
      <c r="D15" s="119">
        <v>708</v>
      </c>
      <c r="E15" s="119">
        <v>13073</v>
      </c>
      <c r="F15" s="119">
        <v>13210</v>
      </c>
      <c r="G15" s="119">
        <v>554</v>
      </c>
      <c r="H15" s="119">
        <v>636</v>
      </c>
      <c r="I15" s="120">
        <f t="shared" si="0"/>
        <v>13627</v>
      </c>
      <c r="J15" s="121">
        <v>19314012</v>
      </c>
      <c r="K15" s="122"/>
    </row>
    <row r="16" spans="2:11" ht="12.75">
      <c r="B16" s="118" t="str">
        <f>RENINVAL!B16</f>
        <v>Chilena Consolidada</v>
      </c>
      <c r="C16" s="177"/>
      <c r="D16" s="119">
        <v>476</v>
      </c>
      <c r="E16" s="119">
        <v>14660</v>
      </c>
      <c r="F16" s="119">
        <v>19677</v>
      </c>
      <c r="G16" s="119">
        <v>796</v>
      </c>
      <c r="H16" s="119">
        <v>1234</v>
      </c>
      <c r="I16" s="120">
        <f t="shared" si="0"/>
        <v>15456</v>
      </c>
      <c r="J16" s="121">
        <v>23558856</v>
      </c>
      <c r="K16" s="122"/>
    </row>
    <row r="17" spans="2:11" ht="12.75">
      <c r="B17" s="118" t="str">
        <f>RENINVAL!B17</f>
        <v>Cigna     </v>
      </c>
      <c r="C17" s="177"/>
      <c r="D17" s="119">
        <v>0</v>
      </c>
      <c r="E17" s="119">
        <v>3419</v>
      </c>
      <c r="F17" s="119">
        <v>3490</v>
      </c>
      <c r="G17" s="119">
        <v>263</v>
      </c>
      <c r="H17" s="119">
        <v>318</v>
      </c>
      <c r="I17" s="120">
        <f t="shared" si="0"/>
        <v>3682</v>
      </c>
      <c r="J17" s="121">
        <v>4945161</v>
      </c>
      <c r="K17" s="122"/>
    </row>
    <row r="18" spans="2:11" ht="12.75">
      <c r="B18" s="118" t="str">
        <f>RENINVAL!B18</f>
        <v>CN Life</v>
      </c>
      <c r="C18" s="177"/>
      <c r="D18" s="119">
        <v>0</v>
      </c>
      <c r="E18" s="119">
        <v>7552</v>
      </c>
      <c r="F18" s="119">
        <v>7908</v>
      </c>
      <c r="G18" s="119">
        <v>386</v>
      </c>
      <c r="H18" s="119">
        <v>524</v>
      </c>
      <c r="I18" s="120">
        <f t="shared" si="0"/>
        <v>7938</v>
      </c>
      <c r="J18" s="121">
        <v>15276016</v>
      </c>
      <c r="K18" s="122"/>
    </row>
    <row r="19" spans="2:11" ht="12.75">
      <c r="B19" s="118" t="str">
        <f>RENINVAL!B19</f>
        <v>Consorcio Nacional  </v>
      </c>
      <c r="C19" s="177"/>
      <c r="D19" s="119">
        <v>649</v>
      </c>
      <c r="E19" s="119">
        <v>21296</v>
      </c>
      <c r="F19" s="119">
        <v>20977</v>
      </c>
      <c r="G19" s="119">
        <v>1712</v>
      </c>
      <c r="H19" s="119">
        <v>2164</v>
      </c>
      <c r="I19" s="120">
        <f t="shared" si="0"/>
        <v>23008</v>
      </c>
      <c r="J19" s="121">
        <v>52361530</v>
      </c>
      <c r="K19" s="122"/>
    </row>
    <row r="20" spans="2:11" ht="12.75">
      <c r="B20" s="118" t="str">
        <f>RENINVAL!B20</f>
        <v>Construcción</v>
      </c>
      <c r="C20" s="177"/>
      <c r="D20" s="119">
        <v>647</v>
      </c>
      <c r="E20" s="119">
        <v>20336</v>
      </c>
      <c r="F20" s="119">
        <v>15316</v>
      </c>
      <c r="G20" s="119">
        <v>1294</v>
      </c>
      <c r="H20" s="119">
        <v>1465</v>
      </c>
      <c r="I20" s="120">
        <f t="shared" si="0"/>
        <v>21630</v>
      </c>
      <c r="J20" s="121">
        <v>32454649</v>
      </c>
      <c r="K20" s="122"/>
    </row>
    <row r="21" spans="2:11" ht="12.75">
      <c r="B21" s="118" t="str">
        <f>RENINVAL!B21</f>
        <v>Cruz del Sur</v>
      </c>
      <c r="C21" s="177"/>
      <c r="D21" s="119">
        <v>147</v>
      </c>
      <c r="E21" s="119">
        <v>6069</v>
      </c>
      <c r="F21" s="119">
        <v>6766</v>
      </c>
      <c r="G21" s="119">
        <v>90</v>
      </c>
      <c r="H21" s="119">
        <v>466</v>
      </c>
      <c r="I21" s="120">
        <f t="shared" si="0"/>
        <v>6159</v>
      </c>
      <c r="J21" s="121">
        <v>10517913</v>
      </c>
      <c r="K21" s="122"/>
    </row>
    <row r="22" spans="2:11" ht="12.75">
      <c r="B22" s="118" t="str">
        <f>RENINVAL!B22</f>
        <v>Euroamérica  </v>
      </c>
      <c r="C22" s="177"/>
      <c r="D22" s="119">
        <v>308</v>
      </c>
      <c r="E22" s="119">
        <v>7933</v>
      </c>
      <c r="F22" s="119">
        <v>6675</v>
      </c>
      <c r="G22" s="119">
        <v>609</v>
      </c>
      <c r="H22" s="119">
        <v>659</v>
      </c>
      <c r="I22" s="120">
        <f t="shared" si="0"/>
        <v>8542</v>
      </c>
      <c r="J22" s="121">
        <v>14153629</v>
      </c>
      <c r="K22" s="122"/>
    </row>
    <row r="23" spans="2:11" ht="12.75">
      <c r="B23" s="118" t="str">
        <f>RENINVAL!B23</f>
        <v>ING</v>
      </c>
      <c r="C23" s="177"/>
      <c r="D23" s="119">
        <v>981</v>
      </c>
      <c r="E23" s="119">
        <v>26123</v>
      </c>
      <c r="F23" s="119">
        <v>37519</v>
      </c>
      <c r="G23" s="119">
        <v>152</v>
      </c>
      <c r="H23" s="119">
        <v>2096</v>
      </c>
      <c r="I23" s="120">
        <f t="shared" si="0"/>
        <v>26275</v>
      </c>
      <c r="J23" s="121">
        <v>43996674</v>
      </c>
      <c r="K23" s="122"/>
    </row>
    <row r="24" spans="2:11" ht="12.75">
      <c r="B24" s="118" t="str">
        <f>RENINVAL!B24</f>
        <v>Interamericana</v>
      </c>
      <c r="C24" s="177"/>
      <c r="D24" s="119">
        <v>0</v>
      </c>
      <c r="E24" s="119">
        <v>896</v>
      </c>
      <c r="F24" s="119">
        <v>610</v>
      </c>
      <c r="G24" s="119">
        <v>216</v>
      </c>
      <c r="H24" s="119">
        <v>242</v>
      </c>
      <c r="I24" s="120">
        <f t="shared" si="0"/>
        <v>1112</v>
      </c>
      <c r="J24" s="121">
        <v>1029457</v>
      </c>
      <c r="K24" s="122"/>
    </row>
    <row r="25" spans="2:11" ht="12.75">
      <c r="B25" s="118" t="str">
        <f>RENINVAL!B25</f>
        <v>Interrentas</v>
      </c>
      <c r="C25" s="177"/>
      <c r="D25" s="119">
        <v>488</v>
      </c>
      <c r="E25" s="119">
        <v>9209</v>
      </c>
      <c r="F25" s="119">
        <v>13331</v>
      </c>
      <c r="G25" s="119">
        <v>388</v>
      </c>
      <c r="H25" s="119">
        <v>531</v>
      </c>
      <c r="I25" s="120">
        <f t="shared" si="0"/>
        <v>9597</v>
      </c>
      <c r="J25" s="121">
        <v>20080006</v>
      </c>
      <c r="K25" s="122"/>
    </row>
    <row r="26" spans="2:11" ht="12.75">
      <c r="B26" s="118" t="str">
        <f>RENINVAL!B26</f>
        <v>Le Mans Desarrollo</v>
      </c>
      <c r="C26" s="177"/>
      <c r="D26" s="161">
        <v>0</v>
      </c>
      <c r="E26" s="161">
        <v>2920</v>
      </c>
      <c r="F26" s="161">
        <v>2422</v>
      </c>
      <c r="G26" s="161">
        <v>216</v>
      </c>
      <c r="H26" s="161">
        <v>287</v>
      </c>
      <c r="I26" s="120">
        <f t="shared" si="0"/>
        <v>3136</v>
      </c>
      <c r="J26" s="121">
        <v>2348726</v>
      </c>
      <c r="K26" s="122"/>
    </row>
    <row r="27" spans="2:11" ht="12.75">
      <c r="B27" s="118" t="str">
        <f>RENINVAL!B27</f>
        <v>Metlife</v>
      </c>
      <c r="C27" s="177"/>
      <c r="D27" s="119">
        <v>1704</v>
      </c>
      <c r="E27" s="119">
        <v>33882</v>
      </c>
      <c r="F27" s="119">
        <v>35638</v>
      </c>
      <c r="G27" s="119">
        <v>2295</v>
      </c>
      <c r="H27" s="119">
        <v>2794</v>
      </c>
      <c r="I27" s="120">
        <f>E27+G27</f>
        <v>36177</v>
      </c>
      <c r="J27" s="121">
        <v>47034800</v>
      </c>
      <c r="K27" s="122"/>
    </row>
    <row r="28" spans="2:11" ht="12.75">
      <c r="B28" s="118" t="str">
        <f>RENINVAL!B28</f>
        <v>Ohio</v>
      </c>
      <c r="C28" s="177"/>
      <c r="D28" s="119">
        <v>662</v>
      </c>
      <c r="E28" s="119">
        <v>10644</v>
      </c>
      <c r="F28" s="119">
        <v>9914</v>
      </c>
      <c r="G28" s="119">
        <v>467</v>
      </c>
      <c r="H28" s="119">
        <v>432</v>
      </c>
      <c r="I28" s="120">
        <f t="shared" si="0"/>
        <v>11111</v>
      </c>
      <c r="J28" s="121">
        <v>13587117</v>
      </c>
      <c r="K28" s="122"/>
    </row>
    <row r="29" spans="2:11" ht="12.75">
      <c r="B29" s="118" t="str">
        <f>RENINVAL!B29</f>
        <v>Penta</v>
      </c>
      <c r="C29" s="177"/>
      <c r="D29" s="119">
        <v>498</v>
      </c>
      <c r="E29" s="119">
        <v>11300</v>
      </c>
      <c r="F29" s="119">
        <v>13270</v>
      </c>
      <c r="G29" s="119">
        <v>477</v>
      </c>
      <c r="H29" s="119">
        <v>613</v>
      </c>
      <c r="I29" s="120">
        <f>E29+G29</f>
        <v>11777</v>
      </c>
      <c r="J29" s="121">
        <v>20094749</v>
      </c>
      <c r="K29" s="122"/>
    </row>
    <row r="30" spans="2:11" ht="12.75">
      <c r="B30" s="118" t="str">
        <f>RENINVAL!B30</f>
        <v>Principal    </v>
      </c>
      <c r="C30" s="177"/>
      <c r="D30" s="119">
        <v>926</v>
      </c>
      <c r="E30" s="119">
        <v>23479</v>
      </c>
      <c r="F30" s="119">
        <v>26761</v>
      </c>
      <c r="G30" s="119">
        <v>1482</v>
      </c>
      <c r="H30" s="119">
        <v>1873</v>
      </c>
      <c r="I30" s="120">
        <f t="shared" si="0"/>
        <v>24961</v>
      </c>
      <c r="J30" s="121">
        <v>39655150</v>
      </c>
      <c r="K30" s="122"/>
    </row>
    <row r="31" spans="2:11" ht="12.75">
      <c r="B31" s="118" t="str">
        <f>RENINVAL!B31</f>
        <v>Renta Nacional</v>
      </c>
      <c r="C31" s="177"/>
      <c r="D31" s="119">
        <v>571</v>
      </c>
      <c r="E31" s="119">
        <v>10920</v>
      </c>
      <c r="F31" s="119">
        <v>10773</v>
      </c>
      <c r="G31" s="119">
        <v>1181</v>
      </c>
      <c r="H31" s="119">
        <v>888</v>
      </c>
      <c r="I31" s="120">
        <f t="shared" si="0"/>
        <v>12101</v>
      </c>
      <c r="J31" s="121">
        <v>11926397</v>
      </c>
      <c r="K31" s="122"/>
    </row>
    <row r="32" spans="2:11" ht="12.75">
      <c r="B32" s="118" t="str">
        <f>RENINVAL!B32</f>
        <v>Security</v>
      </c>
      <c r="C32" s="177"/>
      <c r="D32" s="119">
        <v>0</v>
      </c>
      <c r="E32" s="119">
        <v>1341</v>
      </c>
      <c r="F32" s="119">
        <v>1129</v>
      </c>
      <c r="G32" s="119">
        <v>175</v>
      </c>
      <c r="H32" s="119">
        <v>193</v>
      </c>
      <c r="I32" s="120">
        <f>E32+G32</f>
        <v>1516</v>
      </c>
      <c r="J32" s="121">
        <v>2023675</v>
      </c>
      <c r="K32" s="122"/>
    </row>
    <row r="33" spans="2:11" ht="12.75">
      <c r="B33" s="118" t="str">
        <f>RENINVAL!B33</f>
        <v>Vida Corp</v>
      </c>
      <c r="C33" s="177"/>
      <c r="D33" s="119">
        <v>616</v>
      </c>
      <c r="E33" s="119">
        <v>15506</v>
      </c>
      <c r="F33" s="119">
        <v>17580</v>
      </c>
      <c r="G33" s="119">
        <v>943</v>
      </c>
      <c r="H33" s="119">
        <v>1151</v>
      </c>
      <c r="I33" s="120">
        <f t="shared" si="0"/>
        <v>16449</v>
      </c>
      <c r="J33" s="121">
        <v>35429338</v>
      </c>
      <c r="K33" s="122"/>
    </row>
    <row r="34" spans="2:11" ht="12.75">
      <c r="B34" s="118" t="str">
        <f>RENINVAL!B34</f>
        <v>Vitalis</v>
      </c>
      <c r="C34" s="177"/>
      <c r="D34" s="119">
        <v>0</v>
      </c>
      <c r="E34" s="119">
        <v>3102</v>
      </c>
      <c r="F34" s="119">
        <v>3730</v>
      </c>
      <c r="G34" s="119">
        <v>83</v>
      </c>
      <c r="H34" s="119">
        <v>112</v>
      </c>
      <c r="I34" s="120">
        <f t="shared" si="0"/>
        <v>3185</v>
      </c>
      <c r="J34" s="121">
        <v>1801951</v>
      </c>
      <c r="K34" s="122"/>
    </row>
    <row r="35" spans="2:11" ht="12.75">
      <c r="B35" s="123"/>
      <c r="C35" s="173"/>
      <c r="D35" s="124"/>
      <c r="E35" s="124"/>
      <c r="F35" s="124"/>
      <c r="G35" s="124"/>
      <c r="H35" s="124"/>
      <c r="I35" s="124"/>
      <c r="J35" s="125"/>
      <c r="K35" s="122"/>
    </row>
    <row r="36" spans="2:11" ht="12.75">
      <c r="B36" s="126" t="s">
        <v>23</v>
      </c>
      <c r="C36" s="174"/>
      <c r="D36" s="127">
        <f aca="true" t="shared" si="1" ref="D36:J36">SUM(D14:D34)</f>
        <v>9381</v>
      </c>
      <c r="E36" s="127">
        <f t="shared" si="1"/>
        <v>244433</v>
      </c>
      <c r="F36" s="127">
        <f t="shared" si="1"/>
        <v>267631</v>
      </c>
      <c r="G36" s="127">
        <f t="shared" si="1"/>
        <v>13928</v>
      </c>
      <c r="H36" s="127">
        <f t="shared" si="1"/>
        <v>18896</v>
      </c>
      <c r="I36" s="127">
        <f t="shared" si="1"/>
        <v>258361</v>
      </c>
      <c r="J36" s="163">
        <f t="shared" si="1"/>
        <v>412419575</v>
      </c>
      <c r="K36" s="128"/>
    </row>
    <row r="37" spans="2:11" ht="12.75">
      <c r="B37" s="117"/>
      <c r="C37" s="172"/>
      <c r="D37" s="129"/>
      <c r="E37" s="129"/>
      <c r="F37" s="129"/>
      <c r="G37" s="129"/>
      <c r="H37" s="129"/>
      <c r="I37" s="129"/>
      <c r="J37" s="130"/>
      <c r="K37" s="122"/>
    </row>
    <row r="38" spans="2:11" ht="12.75">
      <c r="B38" s="73" t="s">
        <v>65</v>
      </c>
      <c r="C38" s="131"/>
      <c r="D38" s="132"/>
      <c r="E38" s="132"/>
      <c r="F38" s="132"/>
      <c r="G38" s="132"/>
      <c r="H38" s="132"/>
      <c r="I38" s="132"/>
      <c r="J38" s="132"/>
      <c r="K38" s="115"/>
    </row>
    <row r="39" spans="2:11" ht="12.75">
      <c r="B39" s="178"/>
      <c r="C39" s="76"/>
      <c r="D39" s="133"/>
      <c r="E39" s="133"/>
      <c r="F39" s="133"/>
      <c r="G39" s="133"/>
      <c r="H39" s="133"/>
      <c r="I39" s="133"/>
      <c r="J39" s="133"/>
      <c r="K39" s="113"/>
    </row>
    <row r="40" spans="2:11" ht="12.75">
      <c r="B40" s="178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2:3" ht="12">
      <c r="B41" s="4"/>
      <c r="C41" s="4"/>
    </row>
    <row r="43" spans="2:3" ht="12">
      <c r="B43" s="2"/>
      <c r="C43" s="2"/>
    </row>
    <row r="44" spans="2:3" ht="12">
      <c r="B44" s="2"/>
      <c r="C44" s="2"/>
    </row>
    <row r="46" spans="2:3" ht="12">
      <c r="B46" s="5"/>
      <c r="C46" s="5"/>
    </row>
    <row r="47" spans="4:11" ht="12">
      <c r="D47" s="5"/>
      <c r="E47" s="5"/>
      <c r="F47" s="5"/>
      <c r="G47" s="5"/>
      <c r="H47" s="5"/>
      <c r="I47" s="5"/>
      <c r="J47" s="5"/>
      <c r="K47" s="2"/>
    </row>
    <row r="48" spans="5:11" ht="12">
      <c r="E48" s="2"/>
      <c r="G48" s="2"/>
      <c r="I48" s="2"/>
      <c r="K48" s="2"/>
    </row>
    <row r="49" spans="4:11" ht="12">
      <c r="D49" s="2"/>
      <c r="E49" s="5"/>
      <c r="F49" s="5"/>
      <c r="G49" s="5"/>
      <c r="H49" s="5"/>
      <c r="I49" s="5"/>
      <c r="J49" s="5"/>
      <c r="K49" s="2"/>
    </row>
    <row r="50" spans="4:11" ht="12">
      <c r="D50" s="2"/>
      <c r="E50" s="6"/>
      <c r="F50" s="6"/>
      <c r="G50" s="6"/>
      <c r="H50" s="6"/>
      <c r="I50" s="6"/>
      <c r="J50" s="6"/>
      <c r="K50" s="3"/>
    </row>
    <row r="51" spans="4:11" ht="12">
      <c r="D51" s="2"/>
      <c r="E51" s="6"/>
      <c r="F51" s="6"/>
      <c r="G51" s="6"/>
      <c r="H51" s="6"/>
      <c r="I51" s="6"/>
      <c r="J51" s="2"/>
      <c r="K51" s="2"/>
    </row>
    <row r="52" spans="2:11" ht="12">
      <c r="B52" s="5"/>
      <c r="C52" s="5"/>
      <c r="D52" s="6"/>
      <c r="E52" s="6"/>
      <c r="F52" s="6"/>
      <c r="G52" s="6"/>
      <c r="H52" s="6"/>
      <c r="I52" s="6"/>
      <c r="J52" s="6"/>
      <c r="K52" s="2"/>
    </row>
    <row r="53" spans="2:11" ht="12">
      <c r="B53" s="2"/>
      <c r="C53" s="2"/>
      <c r="D53" s="5"/>
      <c r="E53" s="5"/>
      <c r="F53" s="5"/>
      <c r="G53" s="5"/>
      <c r="H53" s="5"/>
      <c r="I53" s="5"/>
      <c r="J53" s="5"/>
      <c r="K53" s="2"/>
    </row>
    <row r="54" spans="2:11" ht="12">
      <c r="B54" s="5"/>
      <c r="C54" s="5"/>
      <c r="D54" s="7"/>
      <c r="E54" s="7"/>
      <c r="F54" s="7"/>
      <c r="G54" s="7"/>
      <c r="H54" s="7"/>
      <c r="I54" s="8"/>
      <c r="J54" s="7"/>
      <c r="K54" s="2"/>
    </row>
    <row r="55" spans="2:11" ht="12">
      <c r="B55" s="2"/>
      <c r="C55" s="2"/>
      <c r="D55" s="5"/>
      <c r="E55" s="5"/>
      <c r="F55" s="5"/>
      <c r="G55" s="5"/>
      <c r="H55" s="5"/>
      <c r="I55" s="5"/>
      <c r="J55" s="5"/>
      <c r="K55" s="2"/>
    </row>
    <row r="56" spans="2:11" ht="12">
      <c r="B56" s="5"/>
      <c r="C56" s="5"/>
      <c r="D56" s="8"/>
      <c r="E56" s="8"/>
      <c r="G56" s="8"/>
      <c r="I56" s="8"/>
      <c r="K56" s="2"/>
    </row>
    <row r="57" spans="4:11" ht="12">
      <c r="D57" s="5"/>
      <c r="E57" s="5"/>
      <c r="F57" s="5"/>
      <c r="G57" s="5"/>
      <c r="H57" s="5"/>
      <c r="I57" s="5"/>
      <c r="J57" s="5"/>
      <c r="K57" s="2"/>
    </row>
    <row r="58" spans="2:3" ht="12">
      <c r="B58" s="2"/>
      <c r="C58" s="2"/>
    </row>
    <row r="59" spans="2:3" ht="12">
      <c r="B59" s="5"/>
      <c r="C59" s="5"/>
    </row>
    <row r="60" spans="2:11" ht="12">
      <c r="B60" s="2"/>
      <c r="C60" s="2"/>
      <c r="D60" s="5"/>
      <c r="E60" s="5"/>
      <c r="F60" s="5"/>
      <c r="G60" s="5"/>
      <c r="H60" s="5"/>
      <c r="I60" s="5"/>
      <c r="J60" s="5"/>
      <c r="K60" s="2"/>
    </row>
    <row r="61" spans="2:11" ht="12">
      <c r="B61" s="5"/>
      <c r="C61" s="5"/>
      <c r="D61" s="7"/>
      <c r="E61" s="7"/>
      <c r="F61" s="7"/>
      <c r="G61" s="7"/>
      <c r="H61" s="7"/>
      <c r="I61" s="8"/>
      <c r="J61" s="7"/>
      <c r="K61" s="2"/>
    </row>
    <row r="62" spans="2:11" ht="12">
      <c r="B62" s="2"/>
      <c r="C62" s="2"/>
      <c r="D62" s="5"/>
      <c r="E62" s="5"/>
      <c r="F62" s="5"/>
      <c r="G62" s="5"/>
      <c r="H62" s="5"/>
      <c r="I62" s="5"/>
      <c r="J62" s="5"/>
      <c r="K62" s="2"/>
    </row>
    <row r="63" spans="2:11" ht="12">
      <c r="B63" s="5"/>
      <c r="C63" s="5"/>
      <c r="D63" s="8"/>
      <c r="E63" s="8"/>
      <c r="G63" s="8"/>
      <c r="I63" s="8"/>
      <c r="K63" s="2"/>
    </row>
    <row r="64" spans="4:11" ht="12">
      <c r="D64" s="5"/>
      <c r="E64" s="5"/>
      <c r="F64" s="5"/>
      <c r="G64" s="5"/>
      <c r="H64" s="5"/>
      <c r="I64" s="5"/>
      <c r="J64" s="5"/>
      <c r="K64" s="2"/>
    </row>
    <row r="66" spans="2:3" ht="12">
      <c r="B66" s="4"/>
      <c r="C66" s="4"/>
    </row>
    <row r="68" spans="2:3" ht="12">
      <c r="B68" s="2"/>
      <c r="C68" s="2"/>
    </row>
    <row r="69" spans="2:3" ht="12">
      <c r="B69" s="5"/>
      <c r="C69" s="5"/>
    </row>
    <row r="70" spans="2:11" ht="12">
      <c r="B70" s="2"/>
      <c r="C70" s="2"/>
      <c r="D70" s="5"/>
      <c r="E70" s="5"/>
      <c r="F70" s="5"/>
      <c r="G70" s="5"/>
      <c r="H70" s="5"/>
      <c r="I70" s="5"/>
      <c r="J70" s="5"/>
      <c r="K70" s="2"/>
    </row>
    <row r="71" spans="2:11" ht="12">
      <c r="B71" s="5"/>
      <c r="C71" s="5"/>
      <c r="D71" s="7"/>
      <c r="E71" s="7"/>
      <c r="F71" s="7"/>
      <c r="G71" s="7"/>
      <c r="H71" s="7"/>
      <c r="I71" s="8"/>
      <c r="J71" s="7"/>
      <c r="K71" s="2"/>
    </row>
    <row r="72" spans="2:11" ht="12">
      <c r="B72" s="2"/>
      <c r="C72" s="2"/>
      <c r="D72" s="5"/>
      <c r="E72" s="5"/>
      <c r="F72" s="5"/>
      <c r="G72" s="5"/>
      <c r="H72" s="5"/>
      <c r="I72" s="5"/>
      <c r="J72" s="5"/>
      <c r="K72" s="2"/>
    </row>
    <row r="73" spans="2:11" ht="12">
      <c r="B73" s="5"/>
      <c r="C73" s="5"/>
      <c r="D73" s="8"/>
      <c r="E73" s="8"/>
      <c r="I73" s="8"/>
      <c r="K73" s="2"/>
    </row>
    <row r="74" spans="4:11" ht="12">
      <c r="D74" s="5"/>
      <c r="E74" s="5"/>
      <c r="F74" s="5"/>
      <c r="G74" s="5"/>
      <c r="H74" s="5"/>
      <c r="I74" s="5"/>
      <c r="J74" s="5"/>
      <c r="K74" s="2"/>
    </row>
    <row r="75" spans="2:3" ht="12">
      <c r="B75" s="2"/>
      <c r="C75" s="2"/>
    </row>
    <row r="76" spans="2:3" ht="12">
      <c r="B76" s="5"/>
      <c r="C76" s="5"/>
    </row>
    <row r="77" spans="2:11" ht="12">
      <c r="B77" s="2"/>
      <c r="C77" s="2"/>
      <c r="D77" s="5"/>
      <c r="E77" s="5"/>
      <c r="F77" s="5"/>
      <c r="G77" s="5"/>
      <c r="H77" s="5"/>
      <c r="I77" s="5"/>
      <c r="J77" s="5"/>
      <c r="K77" s="2"/>
    </row>
    <row r="78" spans="2:11" ht="12">
      <c r="B78" s="5"/>
      <c r="C78" s="5"/>
      <c r="D78" s="7"/>
      <c r="E78" s="7"/>
      <c r="F78" s="7"/>
      <c r="G78" s="7"/>
      <c r="H78" s="7"/>
      <c r="I78" s="8"/>
      <c r="J78" s="7"/>
      <c r="K78" s="2"/>
    </row>
    <row r="79" spans="2:11" ht="12">
      <c r="B79" s="2"/>
      <c r="C79" s="2"/>
      <c r="D79" s="5"/>
      <c r="E79" s="5"/>
      <c r="F79" s="5"/>
      <c r="G79" s="5"/>
      <c r="H79" s="5"/>
      <c r="I79" s="5"/>
      <c r="J79" s="5"/>
      <c r="K79" s="2"/>
    </row>
    <row r="80" spans="2:11" ht="12">
      <c r="B80" s="5"/>
      <c r="C80" s="5"/>
      <c r="D80" s="8"/>
      <c r="E80" s="8"/>
      <c r="I80" s="8"/>
      <c r="K80" s="2"/>
    </row>
    <row r="81" spans="4:11" ht="12">
      <c r="D81" s="5"/>
      <c r="E81" s="5"/>
      <c r="F81" s="5"/>
      <c r="G81" s="5"/>
      <c r="H81" s="5"/>
      <c r="I81" s="5"/>
      <c r="J81" s="5"/>
      <c r="K81" s="2"/>
    </row>
    <row r="95" spans="2:3" ht="12">
      <c r="B95" s="4" t="s">
        <v>24</v>
      </c>
      <c r="C95" s="4"/>
    </row>
    <row r="96" spans="2:11" ht="12">
      <c r="B96" s="4" t="s">
        <v>25</v>
      </c>
      <c r="C96" s="4"/>
      <c r="D96" s="4" t="s">
        <v>26</v>
      </c>
      <c r="E96" s="4" t="s">
        <v>27</v>
      </c>
      <c r="F96" s="7"/>
      <c r="G96" s="7"/>
      <c r="H96" s="7"/>
      <c r="I96" s="7"/>
      <c r="J96" s="7"/>
      <c r="K96" s="7"/>
    </row>
    <row r="97" spans="2:11" ht="12">
      <c r="B97" s="4" t="s">
        <v>28</v>
      </c>
      <c r="C97" s="4"/>
      <c r="D97" s="4" t="s">
        <v>29</v>
      </c>
      <c r="E97" s="4" t="s">
        <v>30</v>
      </c>
      <c r="F97" s="7"/>
      <c r="G97" s="7"/>
      <c r="H97" s="7"/>
      <c r="I97" s="7"/>
      <c r="J97" s="7"/>
      <c r="K97" s="7"/>
    </row>
    <row r="98" spans="2:11" ht="12">
      <c r="B98" s="7"/>
      <c r="C98" s="7"/>
      <c r="D98" s="4" t="s">
        <v>31</v>
      </c>
      <c r="E98" s="4" t="s">
        <v>32</v>
      </c>
      <c r="F98" s="7"/>
      <c r="G98" s="7"/>
      <c r="H98" s="7"/>
      <c r="I98" s="7"/>
      <c r="J98" s="7"/>
      <c r="K98" s="7"/>
    </row>
    <row r="99" spans="2:11" ht="12">
      <c r="B99" s="7"/>
      <c r="C99" s="7"/>
      <c r="D99" s="7"/>
      <c r="E99" s="4" t="s">
        <v>33</v>
      </c>
      <c r="F99" s="7"/>
      <c r="G99" s="7"/>
      <c r="H99" s="7"/>
      <c r="I99" s="7"/>
      <c r="J99" s="7"/>
      <c r="K99" s="7"/>
    </row>
    <row r="100" spans="2:11" ht="12">
      <c r="B100" s="7"/>
      <c r="C100" s="7"/>
      <c r="D100" s="7"/>
      <c r="E100" s="4" t="s">
        <v>34</v>
      </c>
      <c r="F100" s="7"/>
      <c r="G100" s="7"/>
      <c r="H100" s="7"/>
      <c r="I100" s="7"/>
      <c r="J100" s="7"/>
      <c r="K100" s="7"/>
    </row>
    <row r="101" spans="2:11" ht="12">
      <c r="B101" s="7"/>
      <c r="C101" s="7"/>
      <c r="D101" s="7"/>
      <c r="E101" s="4" t="s">
        <v>28</v>
      </c>
      <c r="F101" s="7"/>
      <c r="G101" s="7"/>
      <c r="H101" s="7"/>
      <c r="I101" s="7"/>
      <c r="J101" s="7"/>
      <c r="K101" s="7"/>
    </row>
    <row r="102" spans="2:11" ht="12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4:11" ht="12">
      <c r="D105" s="7"/>
      <c r="E105" s="7"/>
      <c r="F105" s="7"/>
      <c r="G105" s="7"/>
      <c r="H105" s="7"/>
      <c r="I105" s="7"/>
      <c r="J105" s="7"/>
      <c r="K105" s="7"/>
    </row>
  </sheetData>
  <printOptions/>
  <pageMargins left="0.98" right="0.58" top="0.18" bottom="0.24" header="0.18" footer="0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B1:K8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.00390625" style="9" customWidth="1"/>
    <col min="2" max="2" width="16.7109375" style="9" customWidth="1"/>
    <col min="3" max="3" width="2.7109375" style="9" customWidth="1"/>
    <col min="4" max="4" width="10.00390625" style="9" customWidth="1"/>
    <col min="5" max="5" width="11.7109375" style="9" customWidth="1"/>
    <col min="6" max="6" width="11.57421875" style="9" customWidth="1"/>
    <col min="7" max="7" width="11.7109375" style="9" customWidth="1"/>
    <col min="8" max="8" width="11.7109375" style="32" customWidth="1"/>
    <col min="9" max="9" width="11.7109375" style="9" customWidth="1"/>
    <col min="10" max="10" width="13.8515625" style="9" customWidth="1"/>
    <col min="11" max="11" width="15.28125" style="9" customWidth="1"/>
    <col min="12" max="16384" width="11.00390625" style="9" customWidth="1"/>
  </cols>
  <sheetData>
    <row r="1" spans="2:10" ht="12.75">
      <c r="B1" s="134"/>
      <c r="C1" s="134"/>
      <c r="D1" s="135"/>
      <c r="E1" s="135"/>
      <c r="F1" s="135"/>
      <c r="G1" s="135"/>
      <c r="H1" s="136"/>
      <c r="I1" s="135"/>
      <c r="J1" s="135"/>
    </row>
    <row r="2" spans="2:10" ht="12.75">
      <c r="B2" s="134"/>
      <c r="C2" s="134"/>
      <c r="D2" s="135"/>
      <c r="E2" s="135"/>
      <c r="F2" s="135"/>
      <c r="G2" s="135"/>
      <c r="H2" s="136"/>
      <c r="I2" s="135"/>
      <c r="J2" s="135"/>
    </row>
    <row r="3" spans="2:10" ht="12.75">
      <c r="B3" s="134"/>
      <c r="C3" s="134"/>
      <c r="D3" s="135"/>
      <c r="E3" s="135"/>
      <c r="F3" s="135"/>
      <c r="G3" s="135"/>
      <c r="H3" s="136"/>
      <c r="I3" s="135"/>
      <c r="J3" s="135"/>
    </row>
    <row r="4" spans="2:10" ht="12.75">
      <c r="B4" s="135"/>
      <c r="C4" s="135"/>
      <c r="D4" s="135"/>
      <c r="E4" s="135"/>
      <c r="F4" s="135"/>
      <c r="G4" s="135"/>
      <c r="H4" s="136"/>
      <c r="I4" s="135"/>
      <c r="J4" s="135"/>
    </row>
    <row r="5" spans="2:10" ht="12.75">
      <c r="B5" s="137" t="s">
        <v>68</v>
      </c>
      <c r="C5" s="137"/>
      <c r="D5" s="135"/>
      <c r="E5" s="135"/>
      <c r="F5" s="135"/>
      <c r="G5" s="135"/>
      <c r="H5" s="136"/>
      <c r="I5" s="135"/>
      <c r="J5" s="135"/>
    </row>
    <row r="6" spans="2:10" ht="12.75">
      <c r="B6" s="39" t="str">
        <f>RENINVAL!$B$6</f>
        <v>    (entre el 1 de enero y 30 de junio de 2004). Reservas y pólizas. </v>
      </c>
      <c r="C6" s="39"/>
      <c r="D6" s="37"/>
      <c r="E6" s="37"/>
      <c r="F6" s="37"/>
      <c r="G6" s="37"/>
      <c r="H6" s="138"/>
      <c r="I6" s="37"/>
      <c r="J6" s="37"/>
    </row>
    <row r="7" spans="2:11" ht="12.75">
      <c r="B7" s="40"/>
      <c r="C7" s="41"/>
      <c r="D7" s="41"/>
      <c r="E7" s="41"/>
      <c r="F7" s="41"/>
      <c r="G7" s="41"/>
      <c r="H7" s="139"/>
      <c r="I7" s="41"/>
      <c r="J7" s="42"/>
      <c r="K7" s="10"/>
    </row>
    <row r="8" spans="2:11" ht="12.75">
      <c r="B8" s="44"/>
      <c r="C8" s="45"/>
      <c r="D8" s="45"/>
      <c r="E8" s="46" t="s">
        <v>48</v>
      </c>
      <c r="G8" s="47" t="s">
        <v>49</v>
      </c>
      <c r="H8" s="140"/>
      <c r="I8" s="48" t="s">
        <v>50</v>
      </c>
      <c r="J8" s="49"/>
      <c r="K8" s="10"/>
    </row>
    <row r="9" spans="2:11" ht="12.75">
      <c r="B9" s="44"/>
      <c r="C9" s="45"/>
      <c r="D9" s="50" t="s">
        <v>0</v>
      </c>
      <c r="E9" s="51"/>
      <c r="F9" s="51"/>
      <c r="G9" s="51"/>
      <c r="H9" s="51"/>
      <c r="I9" s="51"/>
      <c r="J9" s="52"/>
      <c r="K9" s="10"/>
    </row>
    <row r="10" spans="2:11" ht="12.75">
      <c r="B10" s="53" t="s">
        <v>1</v>
      </c>
      <c r="C10" s="167"/>
      <c r="D10" s="51" t="s">
        <v>2</v>
      </c>
      <c r="E10" s="50" t="s">
        <v>46</v>
      </c>
      <c r="F10" s="50" t="s">
        <v>46</v>
      </c>
      <c r="G10" s="50" t="s">
        <v>3</v>
      </c>
      <c r="H10" s="50" t="s">
        <v>40</v>
      </c>
      <c r="I10" s="50" t="s">
        <v>40</v>
      </c>
      <c r="J10" s="54" t="s">
        <v>43</v>
      </c>
      <c r="K10" s="11"/>
    </row>
    <row r="11" spans="2:11" ht="12.75">
      <c r="B11" s="44"/>
      <c r="C11" s="45"/>
      <c r="D11" s="50" t="s">
        <v>5</v>
      </c>
      <c r="E11" s="50" t="s">
        <v>39</v>
      </c>
      <c r="F11" s="50" t="s">
        <v>7</v>
      </c>
      <c r="G11" s="50" t="s">
        <v>41</v>
      </c>
      <c r="H11" s="50" t="s">
        <v>7</v>
      </c>
      <c r="I11" s="50" t="s">
        <v>41</v>
      </c>
      <c r="J11" s="54" t="s">
        <v>44</v>
      </c>
      <c r="K11" s="10"/>
    </row>
    <row r="12" spans="2:11" ht="12.75">
      <c r="B12" s="44"/>
      <c r="C12" s="45"/>
      <c r="D12" s="50" t="s">
        <v>9</v>
      </c>
      <c r="E12" s="51" t="s">
        <v>10</v>
      </c>
      <c r="F12" s="50" t="s">
        <v>47</v>
      </c>
      <c r="G12" s="50" t="s">
        <v>11</v>
      </c>
      <c r="H12" s="50" t="s">
        <v>45</v>
      </c>
      <c r="I12" s="50" t="s">
        <v>42</v>
      </c>
      <c r="J12" s="54" t="s">
        <v>13</v>
      </c>
      <c r="K12" s="10"/>
    </row>
    <row r="13" spans="2:11" ht="12.75">
      <c r="B13" s="141"/>
      <c r="C13" s="158"/>
      <c r="D13" s="57"/>
      <c r="E13" s="57"/>
      <c r="F13" s="57"/>
      <c r="G13" s="57"/>
      <c r="H13" s="57"/>
      <c r="I13" s="57"/>
      <c r="J13" s="58"/>
      <c r="K13" s="10"/>
    </row>
    <row r="14" spans="2:11" ht="12.75">
      <c r="B14" s="142" t="str">
        <f>RENINVAL!B14</f>
        <v>Bci</v>
      </c>
      <c r="C14" s="177"/>
      <c r="D14" s="143">
        <v>0</v>
      </c>
      <c r="E14" s="143">
        <f>1104-306</f>
        <v>798</v>
      </c>
      <c r="F14" s="143">
        <v>985</v>
      </c>
      <c r="G14" s="143">
        <v>270</v>
      </c>
      <c r="H14" s="147">
        <f>239+306</f>
        <v>545</v>
      </c>
      <c r="I14" s="146">
        <f>F14+H14</f>
        <v>1530</v>
      </c>
      <c r="J14" s="145">
        <v>980272</v>
      </c>
      <c r="K14" s="34"/>
    </row>
    <row r="15" spans="2:11" ht="12.75">
      <c r="B15" s="142" t="str">
        <f>RENINVAL!B15</f>
        <v>Bice</v>
      </c>
      <c r="C15" s="177"/>
      <c r="D15" s="143">
        <v>826</v>
      </c>
      <c r="E15" s="143">
        <f>15041-1292</f>
        <v>13749</v>
      </c>
      <c r="F15" s="143">
        <v>14008</v>
      </c>
      <c r="G15" s="143">
        <f>614+778</f>
        <v>1392</v>
      </c>
      <c r="H15" s="144">
        <f>710+1292</f>
        <v>2002</v>
      </c>
      <c r="I15" s="146">
        <f>E15+G15</f>
        <v>15141</v>
      </c>
      <c r="J15" s="145">
        <v>21290026</v>
      </c>
      <c r="K15" s="34"/>
    </row>
    <row r="16" spans="2:11" ht="12.75">
      <c r="B16" s="142" t="str">
        <f>RENINVAL!B16</f>
        <v>Chilena Consolidada</v>
      </c>
      <c r="C16" s="177"/>
      <c r="D16" s="143">
        <v>570</v>
      </c>
      <c r="E16" s="143">
        <f>18230-2754</f>
        <v>15476</v>
      </c>
      <c r="F16" s="143">
        <v>21004</v>
      </c>
      <c r="G16" s="143">
        <f>2285-1261+1315</f>
        <v>2339</v>
      </c>
      <c r="H16" s="144">
        <f>1456+2754</f>
        <v>4210</v>
      </c>
      <c r="I16" s="146">
        <f aca="true" t="shared" si="0" ref="I16:I34">E16+G16</f>
        <v>17815</v>
      </c>
      <c r="J16" s="145">
        <v>27134339</v>
      </c>
      <c r="K16" s="34"/>
    </row>
    <row r="17" spans="2:11" ht="12.75">
      <c r="B17" s="142" t="str">
        <f>RENINVAL!B17</f>
        <v>Cigna     </v>
      </c>
      <c r="C17" s="177"/>
      <c r="D17" s="143">
        <v>0</v>
      </c>
      <c r="E17" s="143">
        <f>3943-440</f>
        <v>3503</v>
      </c>
      <c r="F17" s="143">
        <v>3603</v>
      </c>
      <c r="G17" s="143">
        <f>283+256</f>
        <v>539</v>
      </c>
      <c r="H17" s="144">
        <f>347+440</f>
        <v>787</v>
      </c>
      <c r="I17" s="146">
        <f t="shared" si="0"/>
        <v>4042</v>
      </c>
      <c r="J17" s="145">
        <v>5405498</v>
      </c>
      <c r="K17" s="34"/>
    </row>
    <row r="18" spans="2:11" ht="12.75">
      <c r="B18" s="142" t="str">
        <f>RENINVAL!B18</f>
        <v>CN Life</v>
      </c>
      <c r="C18" s="177"/>
      <c r="D18" s="143">
        <v>0</v>
      </c>
      <c r="E18" s="143">
        <f>8300-452</f>
        <v>7848</v>
      </c>
      <c r="F18" s="143">
        <v>8340</v>
      </c>
      <c r="G18" s="143">
        <f>435+308</f>
        <v>743</v>
      </c>
      <c r="H18" s="144">
        <f>602+452</f>
        <v>1054</v>
      </c>
      <c r="I18" s="146">
        <f t="shared" si="0"/>
        <v>8591</v>
      </c>
      <c r="J18" s="145">
        <v>16463098</v>
      </c>
      <c r="K18" s="34"/>
    </row>
    <row r="19" spans="2:11" ht="12.75">
      <c r="B19" s="142" t="str">
        <f>RENINVAL!B19</f>
        <v>Consorcio Nacional  </v>
      </c>
      <c r="C19" s="177"/>
      <c r="D19" s="143">
        <v>858</v>
      </c>
      <c r="E19" s="143">
        <f>29705-6656</f>
        <v>23049</v>
      </c>
      <c r="F19" s="143">
        <v>23371</v>
      </c>
      <c r="G19" s="143">
        <f>2116+3366</f>
        <v>5482</v>
      </c>
      <c r="H19" s="144">
        <f>2767+6656</f>
        <v>9423</v>
      </c>
      <c r="I19" s="146">
        <f t="shared" si="0"/>
        <v>28531</v>
      </c>
      <c r="J19" s="145">
        <v>64654099</v>
      </c>
      <c r="K19" s="34"/>
    </row>
    <row r="20" spans="2:11" ht="12.75">
      <c r="B20" s="142" t="str">
        <f>RENINVAL!B20</f>
        <v>Construcción</v>
      </c>
      <c r="C20" s="177"/>
      <c r="D20" s="143">
        <v>836</v>
      </c>
      <c r="E20" s="143">
        <f>27294-5252</f>
        <v>22042</v>
      </c>
      <c r="F20" s="143">
        <v>16494</v>
      </c>
      <c r="G20" s="143">
        <f>1707-151+2862</f>
        <v>4418</v>
      </c>
      <c r="H20" s="144">
        <f>2005+5252</f>
        <v>7257</v>
      </c>
      <c r="I20" s="146">
        <f t="shared" si="0"/>
        <v>26460</v>
      </c>
      <c r="J20" s="145">
        <v>39363748</v>
      </c>
      <c r="K20" s="34"/>
    </row>
    <row r="21" spans="2:11" ht="12.75">
      <c r="B21" s="142" t="str">
        <f>RENINVAL!B21</f>
        <v>Cruz del Sur</v>
      </c>
      <c r="C21" s="177"/>
      <c r="D21" s="143">
        <v>172</v>
      </c>
      <c r="E21" s="143">
        <f>8130-1847</f>
        <v>6283</v>
      </c>
      <c r="F21" s="143">
        <v>7059</v>
      </c>
      <c r="G21" s="143">
        <f>112-16+680</f>
        <v>776</v>
      </c>
      <c r="H21" s="144">
        <f>534+1847</f>
        <v>2381</v>
      </c>
      <c r="I21" s="146">
        <f t="shared" si="0"/>
        <v>7059</v>
      </c>
      <c r="J21" s="145">
        <v>11922813</v>
      </c>
      <c r="K21" s="34"/>
    </row>
    <row r="22" spans="2:11" ht="12.75">
      <c r="B22" s="142" t="str">
        <f>RENINVAL!B22</f>
        <v>Euroamérica  </v>
      </c>
      <c r="C22" s="177"/>
      <c r="D22" s="143">
        <v>333</v>
      </c>
      <c r="E22" s="143">
        <f>8848-779</f>
        <v>8069</v>
      </c>
      <c r="F22" s="143">
        <v>6803</v>
      </c>
      <c r="G22" s="143">
        <f>684-7+472</f>
        <v>1149</v>
      </c>
      <c r="H22" s="144">
        <f>736+779</f>
        <v>1515</v>
      </c>
      <c r="I22" s="146">
        <f t="shared" si="0"/>
        <v>9218</v>
      </c>
      <c r="J22" s="145">
        <v>15197540</v>
      </c>
      <c r="K22" s="34"/>
    </row>
    <row r="23" spans="2:11" ht="12.75">
      <c r="B23" s="142" t="str">
        <f>RENINVAL!B23</f>
        <v>ING</v>
      </c>
      <c r="C23" s="177"/>
      <c r="D23" s="143">
        <v>1230</v>
      </c>
      <c r="E23" s="143">
        <f>34755-6902</f>
        <v>27853</v>
      </c>
      <c r="F23" s="143">
        <v>40867</v>
      </c>
      <c r="G23" s="143">
        <f>179-7+3245</f>
        <v>3417</v>
      </c>
      <c r="H23" s="144">
        <f>2487+6902</f>
        <v>9389</v>
      </c>
      <c r="I23" s="146">
        <f t="shared" si="0"/>
        <v>31270</v>
      </c>
      <c r="J23" s="145">
        <v>52313164</v>
      </c>
      <c r="K23" s="34"/>
    </row>
    <row r="24" spans="2:11" ht="12.75">
      <c r="B24" s="142" t="str">
        <f>RENINVAL!B24</f>
        <v>Interamericana</v>
      </c>
      <c r="C24" s="177"/>
      <c r="D24" s="143">
        <v>0</v>
      </c>
      <c r="E24" s="143">
        <f>986-11</f>
        <v>975</v>
      </c>
      <c r="F24" s="143">
        <v>680</v>
      </c>
      <c r="G24" s="143">
        <f>286+6</f>
        <v>292</v>
      </c>
      <c r="H24" s="144">
        <f>318+11</f>
        <v>329</v>
      </c>
      <c r="I24" s="146">
        <f t="shared" si="0"/>
        <v>1267</v>
      </c>
      <c r="J24" s="145">
        <v>1166522</v>
      </c>
      <c r="K24" s="34"/>
    </row>
    <row r="25" spans="2:11" ht="12.75">
      <c r="B25" s="142" t="str">
        <f>RENINVAL!B25</f>
        <v>Interrentas</v>
      </c>
      <c r="C25" s="177"/>
      <c r="D25" s="143">
        <v>606</v>
      </c>
      <c r="E25" s="143">
        <f>10255-661</f>
        <v>9594</v>
      </c>
      <c r="F25" s="143">
        <v>14057</v>
      </c>
      <c r="G25" s="143">
        <f>423+277</f>
        <v>700</v>
      </c>
      <c r="H25" s="143">
        <f>591+661</f>
        <v>1252</v>
      </c>
      <c r="I25" s="146">
        <f t="shared" si="0"/>
        <v>10294</v>
      </c>
      <c r="J25" s="145">
        <v>22032859</v>
      </c>
      <c r="K25" s="34"/>
    </row>
    <row r="26" spans="2:11" ht="12.75">
      <c r="B26" s="142" t="str">
        <f>RENINVAL!B26</f>
        <v>Le Mans Desarrollo</v>
      </c>
      <c r="C26" s="177"/>
      <c r="D26" s="143">
        <v>0</v>
      </c>
      <c r="E26" s="143">
        <f>3187-203</f>
        <v>2984</v>
      </c>
      <c r="F26" s="143">
        <v>2481</v>
      </c>
      <c r="G26" s="143">
        <f>227+140</f>
        <v>367</v>
      </c>
      <c r="H26" s="144">
        <f>302+203</f>
        <v>505</v>
      </c>
      <c r="I26" s="146">
        <f t="shared" si="0"/>
        <v>3351</v>
      </c>
      <c r="J26" s="145">
        <v>2490300</v>
      </c>
      <c r="K26" s="34"/>
    </row>
    <row r="27" spans="2:11" ht="12.75">
      <c r="B27" s="142" t="str">
        <f>RENINVAL!B27</f>
        <v>Metlife</v>
      </c>
      <c r="C27" s="177"/>
      <c r="D27" s="143">
        <v>1790</v>
      </c>
      <c r="E27" s="143">
        <f>37843-2980</f>
        <v>34863</v>
      </c>
      <c r="F27" s="143">
        <v>36857</v>
      </c>
      <c r="G27" s="143">
        <f>2530-17+1680</f>
        <v>4193</v>
      </c>
      <c r="H27" s="144">
        <f>3106+2980</f>
        <v>6086</v>
      </c>
      <c r="I27" s="146">
        <f>E27+G27</f>
        <v>39056</v>
      </c>
      <c r="J27" s="145">
        <v>50874640</v>
      </c>
      <c r="K27" s="34"/>
    </row>
    <row r="28" spans="2:11" ht="12.75">
      <c r="B28" s="142" t="str">
        <f>RENINVAL!B28</f>
        <v>Ohio</v>
      </c>
      <c r="C28" s="177"/>
      <c r="D28" s="143">
        <v>698</v>
      </c>
      <c r="E28" s="143">
        <f>12236-1328</f>
        <v>10908</v>
      </c>
      <c r="F28" s="143">
        <v>10154</v>
      </c>
      <c r="G28" s="143">
        <f>511-2+475</f>
        <v>984</v>
      </c>
      <c r="H28" s="144">
        <f>476+1328</f>
        <v>1804</v>
      </c>
      <c r="I28" s="146">
        <f>E28+G28</f>
        <v>11892</v>
      </c>
      <c r="J28" s="145">
        <v>14583148</v>
      </c>
      <c r="K28" s="34"/>
    </row>
    <row r="29" spans="2:11" ht="12.75">
      <c r="B29" s="142" t="str">
        <f>RENINVAL!B29</f>
        <v>Penta</v>
      </c>
      <c r="C29" s="177"/>
      <c r="D29" s="143">
        <v>716</v>
      </c>
      <c r="E29" s="143">
        <f>14201-2057</f>
        <v>12144</v>
      </c>
      <c r="F29" s="143">
        <v>14481</v>
      </c>
      <c r="G29" s="143">
        <f>544-9+1051</f>
        <v>1586</v>
      </c>
      <c r="H29" s="144">
        <f>704+2057</f>
        <v>2761</v>
      </c>
      <c r="I29" s="146">
        <f>E29+G29</f>
        <v>13730</v>
      </c>
      <c r="J29" s="145">
        <v>23374945</v>
      </c>
      <c r="K29" s="34"/>
    </row>
    <row r="30" spans="2:11" ht="12.75">
      <c r="B30" s="142" t="str">
        <f>RENINVAL!B30</f>
        <v>Principal    </v>
      </c>
      <c r="C30" s="177"/>
      <c r="D30" s="143">
        <v>1102</v>
      </c>
      <c r="E30" s="147">
        <f>30739-5811</f>
        <v>24928</v>
      </c>
      <c r="F30" s="143">
        <v>28980</v>
      </c>
      <c r="G30" s="143">
        <f>1824-161+2833</f>
        <v>4496</v>
      </c>
      <c r="H30" s="144">
        <f>2128+5811</f>
        <v>7939</v>
      </c>
      <c r="I30" s="146">
        <f t="shared" si="0"/>
        <v>29424</v>
      </c>
      <c r="J30" s="145">
        <v>48296627</v>
      </c>
      <c r="K30" s="34"/>
    </row>
    <row r="31" spans="2:11" ht="12.75">
      <c r="B31" s="142" t="str">
        <f>RENINVAL!B31</f>
        <v>Renta Nacional</v>
      </c>
      <c r="C31" s="177"/>
      <c r="D31" s="143">
        <v>688</v>
      </c>
      <c r="E31" s="143">
        <f>13479-1769</f>
        <v>11710</v>
      </c>
      <c r="F31" s="143">
        <v>11574</v>
      </c>
      <c r="G31" s="143">
        <f>2539-1170+1167</f>
        <v>2536</v>
      </c>
      <c r="H31" s="144">
        <f>1058+1769</f>
        <v>2827</v>
      </c>
      <c r="I31" s="146">
        <f t="shared" si="0"/>
        <v>14246</v>
      </c>
      <c r="J31" s="145">
        <v>14026223</v>
      </c>
      <c r="K31" s="34"/>
    </row>
    <row r="32" spans="2:11" ht="12.75">
      <c r="B32" s="142" t="str">
        <f>RENINVAL!B32</f>
        <v>Security</v>
      </c>
      <c r="C32" s="177"/>
      <c r="D32" s="148">
        <v>0</v>
      </c>
      <c r="E32" s="148">
        <f>1503-92</f>
        <v>1411</v>
      </c>
      <c r="F32" s="148">
        <v>1203</v>
      </c>
      <c r="G32" s="148">
        <f>211+67</f>
        <v>278</v>
      </c>
      <c r="H32" s="149">
        <f>239+92</f>
        <v>331</v>
      </c>
      <c r="I32" s="146">
        <f>E32+G32</f>
        <v>1689</v>
      </c>
      <c r="J32" s="145">
        <v>2311756</v>
      </c>
      <c r="K32" s="34"/>
    </row>
    <row r="33" spans="2:11" ht="12.75">
      <c r="B33" s="142" t="str">
        <f>RENINVAL!B33</f>
        <v>Vida Corp</v>
      </c>
      <c r="C33" s="177"/>
      <c r="D33" s="143">
        <v>715</v>
      </c>
      <c r="E33" s="143">
        <f>18751-2294</f>
        <v>16457</v>
      </c>
      <c r="F33" s="143">
        <v>18846</v>
      </c>
      <c r="G33" s="143">
        <f>1093-37+1221</f>
        <v>2277</v>
      </c>
      <c r="H33" s="144">
        <f>1322+2294</f>
        <v>3616</v>
      </c>
      <c r="I33" s="146">
        <f t="shared" si="0"/>
        <v>18734</v>
      </c>
      <c r="J33" s="145">
        <v>40244317</v>
      </c>
      <c r="K33" s="34"/>
    </row>
    <row r="34" spans="2:11" ht="12.75">
      <c r="B34" s="142" t="str">
        <f>RENINVAL!B34</f>
        <v>Vitalis</v>
      </c>
      <c r="C34" s="177"/>
      <c r="D34" s="143">
        <v>0</v>
      </c>
      <c r="E34" s="143">
        <f>3931-622</f>
        <v>3309</v>
      </c>
      <c r="F34" s="143">
        <v>3992</v>
      </c>
      <c r="G34" s="143">
        <f>104+322</f>
        <v>426</v>
      </c>
      <c r="H34" s="144">
        <f>145+622</f>
        <v>767</v>
      </c>
      <c r="I34" s="146">
        <f t="shared" si="0"/>
        <v>3735</v>
      </c>
      <c r="J34" s="145">
        <v>2106798</v>
      </c>
      <c r="K34" s="34"/>
    </row>
    <row r="35" spans="2:11" ht="12.75">
      <c r="B35" s="150"/>
      <c r="C35" s="175"/>
      <c r="D35" s="151"/>
      <c r="E35" s="151"/>
      <c r="F35" s="151"/>
      <c r="G35" s="151"/>
      <c r="H35" s="152"/>
      <c r="I35" s="151"/>
      <c r="J35" s="153"/>
      <c r="K35" s="34"/>
    </row>
    <row r="36" spans="2:11" ht="12.75">
      <c r="B36" s="154" t="s">
        <v>23</v>
      </c>
      <c r="C36" s="176"/>
      <c r="D36" s="155">
        <f aca="true" t="shared" si="1" ref="D36:J36">SUM(D14:D34)</f>
        <v>11140</v>
      </c>
      <c r="E36" s="155">
        <f t="shared" si="1"/>
        <v>257953</v>
      </c>
      <c r="F36" s="155">
        <f t="shared" si="1"/>
        <v>285839</v>
      </c>
      <c r="G36" s="155">
        <f t="shared" si="1"/>
        <v>38660</v>
      </c>
      <c r="H36" s="156">
        <f t="shared" si="1"/>
        <v>66780</v>
      </c>
      <c r="I36" s="155">
        <f t="shared" si="1"/>
        <v>297075</v>
      </c>
      <c r="J36" s="157">
        <f t="shared" si="1"/>
        <v>476232732</v>
      </c>
      <c r="K36" s="35"/>
    </row>
    <row r="37" spans="2:11" ht="12.75">
      <c r="B37" s="141"/>
      <c r="C37" s="158"/>
      <c r="D37" s="158"/>
      <c r="E37" s="158"/>
      <c r="F37" s="158"/>
      <c r="G37" s="158"/>
      <c r="H37" s="57"/>
      <c r="I37" s="158"/>
      <c r="J37" s="159"/>
      <c r="K37" s="10"/>
    </row>
    <row r="38" spans="2:10" ht="12.75">
      <c r="B38" s="73" t="s">
        <v>65</v>
      </c>
      <c r="C38" s="160"/>
      <c r="D38" s="135"/>
      <c r="E38" s="135"/>
      <c r="F38" s="135"/>
      <c r="G38" s="135"/>
      <c r="H38" s="136"/>
      <c r="I38" s="135"/>
      <c r="J38" s="135"/>
    </row>
    <row r="39" spans="2:10" ht="12.75">
      <c r="B39" s="73"/>
      <c r="C39" s="160"/>
      <c r="D39" s="135"/>
      <c r="E39" s="135"/>
      <c r="F39" s="135"/>
      <c r="G39" s="135"/>
      <c r="H39" s="136"/>
      <c r="I39" s="135"/>
      <c r="J39" s="135"/>
    </row>
    <row r="40" spans="2:10" ht="12.75">
      <c r="B40" s="73"/>
      <c r="C40" s="160"/>
      <c r="D40" s="135"/>
      <c r="E40" s="135"/>
      <c r="F40" s="135"/>
      <c r="G40" s="135"/>
      <c r="H40" s="136"/>
      <c r="I40" s="135"/>
      <c r="J40" s="135"/>
    </row>
    <row r="41" spans="2:10" ht="12.75">
      <c r="B41" s="73"/>
      <c r="C41" s="160"/>
      <c r="D41" s="135"/>
      <c r="E41" s="135"/>
      <c r="F41" s="135"/>
      <c r="G41" s="135"/>
      <c r="H41" s="136"/>
      <c r="I41" s="135"/>
      <c r="J41" s="135"/>
    </row>
    <row r="42" spans="2:10" ht="12.75">
      <c r="B42" s="73"/>
      <c r="C42" s="160"/>
      <c r="D42" s="135"/>
      <c r="E42" s="135"/>
      <c r="F42" s="135"/>
      <c r="G42" s="135"/>
      <c r="H42" s="136"/>
      <c r="I42" s="135"/>
      <c r="J42" s="135"/>
    </row>
    <row r="43" spans="2:10" ht="12.75">
      <c r="B43" s="73"/>
      <c r="C43" s="160"/>
      <c r="D43" s="135"/>
      <c r="E43" s="135"/>
      <c r="F43" s="135"/>
      <c r="G43" s="135"/>
      <c r="H43" s="136"/>
      <c r="I43" s="135"/>
      <c r="J43" s="135"/>
    </row>
    <row r="44" spans="2:10" ht="12.75">
      <c r="B44" s="73"/>
      <c r="C44" s="165"/>
      <c r="D44" s="135"/>
      <c r="E44" s="135"/>
      <c r="F44" s="135"/>
      <c r="G44" s="135"/>
      <c r="H44" s="136"/>
      <c r="I44" s="135"/>
      <c r="J44" s="135"/>
    </row>
    <row r="45" ht="12.75">
      <c r="B45" s="73"/>
    </row>
    <row r="49" spans="2:10" ht="12">
      <c r="B49" s="12"/>
      <c r="C49" s="12"/>
      <c r="D49" s="12"/>
      <c r="E49" s="12"/>
      <c r="F49" s="13"/>
      <c r="G49" s="13"/>
      <c r="H49" s="33"/>
      <c r="I49" s="13"/>
      <c r="J49" s="13"/>
    </row>
    <row r="50" spans="2:10" ht="12">
      <c r="B50" s="12"/>
      <c r="C50" s="12"/>
      <c r="D50" s="12"/>
      <c r="E50" s="12"/>
      <c r="F50" s="13"/>
      <c r="G50" s="13"/>
      <c r="H50" s="33"/>
      <c r="I50" s="13"/>
      <c r="J50" s="13"/>
    </row>
    <row r="51" spans="2:10" ht="12">
      <c r="B51" s="12"/>
      <c r="C51" s="12"/>
      <c r="D51" s="12"/>
      <c r="E51" s="12"/>
      <c r="F51" s="13"/>
      <c r="G51" s="13"/>
      <c r="H51" s="33"/>
      <c r="I51" s="13"/>
      <c r="J51" s="13"/>
    </row>
    <row r="52" spans="2:10" ht="12">
      <c r="B52" s="13"/>
      <c r="C52" s="13"/>
      <c r="D52" s="13"/>
      <c r="E52" s="12"/>
      <c r="F52" s="13"/>
      <c r="G52" s="13"/>
      <c r="H52" s="33"/>
      <c r="I52" s="13"/>
      <c r="J52" s="13"/>
    </row>
    <row r="53" spans="2:11" ht="12">
      <c r="B53" s="13"/>
      <c r="C53" s="13"/>
      <c r="D53" s="13"/>
      <c r="E53" s="12"/>
      <c r="F53" s="13"/>
      <c r="G53" s="13"/>
      <c r="H53" s="33"/>
      <c r="I53" s="13"/>
      <c r="J53" s="13"/>
      <c r="K53" s="14"/>
    </row>
    <row r="54" spans="2:10" ht="12">
      <c r="B54" s="13"/>
      <c r="C54" s="13"/>
      <c r="D54" s="13"/>
      <c r="E54" s="12"/>
      <c r="F54" s="13"/>
      <c r="G54" s="13"/>
      <c r="H54" s="33"/>
      <c r="I54" s="13"/>
      <c r="J54" s="13"/>
    </row>
    <row r="55" spans="2:10" ht="12">
      <c r="B55" s="13"/>
      <c r="C55" s="13"/>
      <c r="D55" s="13"/>
      <c r="E55" s="13"/>
      <c r="F55" s="13"/>
      <c r="G55" s="13"/>
      <c r="H55" s="33"/>
      <c r="I55" s="13"/>
      <c r="J55" s="13"/>
    </row>
    <row r="56" spans="2:10" ht="12">
      <c r="B56" s="13"/>
      <c r="C56" s="13"/>
      <c r="D56" s="13"/>
      <c r="E56" s="13"/>
      <c r="F56" s="13"/>
      <c r="G56" s="13"/>
      <c r="H56" s="33"/>
      <c r="I56" s="13"/>
      <c r="J56" s="13"/>
    </row>
    <row r="57" spans="2:10" ht="12">
      <c r="B57" s="13"/>
      <c r="C57" s="13"/>
      <c r="D57" s="13"/>
      <c r="E57" s="13"/>
      <c r="F57" s="13"/>
      <c r="G57" s="13"/>
      <c r="H57" s="33"/>
      <c r="I57" s="13"/>
      <c r="J57" s="13"/>
    </row>
    <row r="64" spans="4:10" ht="12">
      <c r="D64" s="13"/>
      <c r="E64" s="13"/>
      <c r="F64" s="13"/>
      <c r="G64" s="13"/>
      <c r="H64" s="33"/>
      <c r="J64" s="13"/>
    </row>
    <row r="70" spans="2:3" ht="12">
      <c r="B70" s="13"/>
      <c r="C70" s="13"/>
    </row>
    <row r="74" spans="4:10" ht="12">
      <c r="D74" s="13"/>
      <c r="E74" s="13"/>
      <c r="F74" s="13"/>
      <c r="G74" s="13"/>
      <c r="H74" s="33"/>
      <c r="J74" s="13"/>
    </row>
    <row r="81" spans="4:10" ht="12">
      <c r="D81" s="13"/>
      <c r="E81" s="13"/>
      <c r="F81" s="13"/>
      <c r="G81" s="13"/>
      <c r="H81" s="33"/>
      <c r="J81" s="13"/>
    </row>
  </sheetData>
  <printOptions/>
  <pageMargins left="0.984251968503937" right="0.58" top="0.18" bottom="0.24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2004-06-04T16:06:55Z</cp:lastPrinted>
  <dcterms:created xsi:type="dcterms:W3CDTF">1998-09-10T16:09:55Z</dcterms:created>
  <dcterms:modified xsi:type="dcterms:W3CDTF">2004-08-23T17:39:53Z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-1348552492</vt:i4>
  </property>
  <property fmtid="{D5CDD505-2E9C-101B-9397-08002B2CF9AE}" pid="4" name="_EmailSubje">
    <vt:lpwstr>boletín julio 2004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