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0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778'!$C$27:$C$30</definedName>
    <definedName name="\b" localSheetId="2">'C RESERVAS 967'!$A$55:$B$63</definedName>
    <definedName name="\g" localSheetId="1">'B RESERVAS 778'!$B$27</definedName>
    <definedName name="\g" localSheetId="2">'C RESERVAS 967'!$D$55</definedName>
    <definedName name="\i" localSheetId="1">'B RESERVAS 778'!$D$27</definedName>
    <definedName name="\i" localSheetId="2">'C RESERVAS 967'!$E$55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528'!$A$3:$I$48</definedName>
    <definedName name="A_impresión_IM" localSheetId="1">'B RESERVAS 778'!$A$3:$F$20</definedName>
    <definedName name="A_impresión_IM" localSheetId="2">'C RESERVAS 967'!$A$3:$M$52</definedName>
    <definedName name="_xlnm.Print_Area" localSheetId="0">'A RESERVAS 528'!$A$1:$I$49</definedName>
    <definedName name="_xlnm.Print_Area" localSheetId="1">'B RESERVAS 778'!$B$1:$F$21</definedName>
    <definedName name="_xlnm.Print_Area" localSheetId="2">'C RESERVAS 967'!$A$1:$L$53</definedName>
    <definedName name="GUIONES" localSheetId="1">'B RESERVAS 778'!$B$9</definedName>
    <definedName name="GUIONES" localSheetId="2">'C RESERVAS 967'!$A$10</definedName>
    <definedName name="PESOS" localSheetId="1">'B RESERVAS 778'!#REF!</definedName>
    <definedName name="PESOS" localSheetId="2">'C RESERVAS 967'!$O$51</definedName>
  </definedNames>
  <calcPr fullCalcOnLoad="1"/>
</workbook>
</file>

<file path=xl/sharedStrings.xml><?xml version="1.0" encoding="utf-8"?>
<sst xmlns="http://schemas.openxmlformats.org/spreadsheetml/2006/main" count="130" uniqueCount="62">
  <si>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</si>
  <si>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</si>
  <si>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</si>
  <si>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</si>
  <si>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</si>
  <si>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</si>
  <si>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</si>
  <si>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</si>
  <si>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</si>
  <si>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</si>
  <si>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</si>
  <si>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</si>
  <si>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Construcción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</si>
  <si>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</si>
  <si>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</si>
  <si>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</si>
  <si>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</si>
  <si>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</si>
  <si>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</si>
  <si>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</si>
  <si>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</si>
  <si>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Interamericana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</si>
  <si>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</si>
  <si>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</si>
  <si>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</si>
  <si>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</si>
  <si>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</si>
  <si>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</si>
  <si>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</si>
  <si>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</si>
  <si>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</si>
  <si>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</si>
  <si>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</si>
  <si>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</si>
  <si>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</si>
  <si>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</si>
  <si>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Aporta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</si>
  <si>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</si>
  <si>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</si>
  <si>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</si>
  <si>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</si>
  <si>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</si>
  <si>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    Sobrevivencia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</si>
  <si>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</si>
  <si>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</si>
  <si>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</si>
  <si>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</si>
  <si>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</si>
  <si>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Vida Corp</t>
  </si>
  <si>
    <t>Principal</t>
  </si>
  <si>
    <t>Cruz del Sur</t>
  </si>
  <si>
    <t>ING</t>
  </si>
  <si>
    <t xml:space="preserve">  </t>
  </si>
  <si>
    <t>Metlife</t>
  </si>
  <si>
    <t xml:space="preserve"> </t>
  </si>
  <si>
    <t>Security</t>
  </si>
  <si>
    <t>Bci</t>
  </si>
  <si>
    <t>BBVA</t>
  </si>
  <si>
    <t>Penta</t>
  </si>
  <si>
    <t xml:space="preserve">   Liquidados y en proceso</t>
  </si>
  <si>
    <t xml:space="preserve">     (al 30 de septiembre de 2004, montos expresados en U.F.)</t>
  </si>
  <si>
    <t>U.F. al 30.09.2004 $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</si>
</sst>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General_)"/>
    <numFmt numFmtId="185" formatCode="#,##0.000;[Red]\-#,##0.000"/>
    <numFmt numFmtId="186" formatCode="#,##0.0000;[Red]\-#,##0.0000"/>
    <numFmt numFmtId="187" formatCode="#,##0.00000;[Red]\-#,##0.00000"/>
    <numFmt numFmtId="188" formatCode="0.00000_)"/>
    <numFmt numFmtId="189" formatCode="#,##0[$€];[Red]\-#,##0[$€]"/>
    <numFmt numFmtId="190" formatCode="#,##0.0"/>
  </numFmts>
  <fonts count="1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54">
    <xf numFmtId="184" fontId="0" fillId="0" borderId="0" xfId="0" applyAlignment="1">
      <alignment/>
    </xf>
    <xf numFmtId="37" fontId="5" fillId="0" borderId="0" xfId="20" applyFont="1" applyAlignment="1" quotePrefix="1">
      <alignment horizontal="left"/>
      <protection/>
    </xf>
    <xf numFmtId="37" fontId="6" fillId="0" borderId="0" xfId="20" applyFont="1">
      <alignment/>
      <protection/>
    </xf>
    <xf numFmtId="37" fontId="6" fillId="0" borderId="0" xfId="20" applyFont="1" applyAlignment="1" quotePrefix="1">
      <alignment horizontal="left"/>
      <protection/>
    </xf>
    <xf numFmtId="37" fontId="7" fillId="0" borderId="0" xfId="20" applyFont="1" applyAlignment="1" applyProtection="1" quotePrefix="1">
      <alignment horizontal="left"/>
      <protection/>
    </xf>
    <xf numFmtId="37" fontId="8" fillId="0" borderId="0" xfId="20" applyFont="1" applyAlignment="1" applyProtection="1" quotePrefix="1">
      <alignment horizontal="left"/>
      <protection locked="0"/>
    </xf>
    <xf numFmtId="37" fontId="6" fillId="0" borderId="1" xfId="20" applyFont="1" applyBorder="1" applyAlignment="1" applyProtection="1">
      <alignment horizontal="fill"/>
      <protection/>
    </xf>
    <xf numFmtId="37" fontId="6" fillId="0" borderId="2" xfId="20" applyFont="1" applyBorder="1" applyAlignment="1" applyProtection="1">
      <alignment horizontal="fill"/>
      <protection/>
    </xf>
    <xf numFmtId="37" fontId="6" fillId="0" borderId="3" xfId="20" applyFont="1" applyBorder="1" applyAlignment="1" applyProtection="1">
      <alignment horizontal="fill"/>
      <protection/>
    </xf>
    <xf numFmtId="37" fontId="6" fillId="0" borderId="0" xfId="20" applyFont="1" applyAlignment="1" applyProtection="1">
      <alignment horizontal="left"/>
      <protection/>
    </xf>
    <xf numFmtId="37" fontId="6" fillId="0" borderId="4" xfId="20" applyFont="1" applyBorder="1">
      <alignment/>
      <protection/>
    </xf>
    <xf numFmtId="37" fontId="6" fillId="0" borderId="0" xfId="20" applyFont="1" applyBorder="1">
      <alignment/>
      <protection/>
    </xf>
    <xf numFmtId="37" fontId="6" fillId="0" borderId="5" xfId="20" applyFont="1" applyBorder="1">
      <alignment/>
      <protection/>
    </xf>
    <xf numFmtId="37" fontId="5" fillId="0" borderId="5" xfId="20" applyFont="1" applyBorder="1" applyAlignment="1" applyProtection="1">
      <alignment horizontal="left"/>
      <protection/>
    </xf>
    <xf numFmtId="37" fontId="8" fillId="0" borderId="5" xfId="20" applyFont="1" applyBorder="1" applyAlignment="1" applyProtection="1" quotePrefix="1">
      <alignment horizontal="left"/>
      <protection/>
    </xf>
    <xf numFmtId="37" fontId="6" fillId="0" borderId="6" xfId="20" applyFont="1" applyBorder="1">
      <alignment/>
      <protection/>
    </xf>
    <xf numFmtId="37" fontId="6" fillId="0" borderId="0" xfId="20" applyFont="1" applyAlignment="1" applyProtection="1">
      <alignment horizontal="right"/>
      <protection/>
    </xf>
    <xf numFmtId="37" fontId="7" fillId="0" borderId="4" xfId="20" applyFont="1" applyBorder="1" applyAlignment="1" applyProtection="1">
      <alignment horizontal="left"/>
      <protection/>
    </xf>
    <xf numFmtId="37" fontId="7" fillId="0" borderId="0" xfId="20" applyFont="1" applyBorder="1" applyAlignment="1" applyProtection="1">
      <alignment horizontal="left"/>
      <protection/>
    </xf>
    <xf numFmtId="37" fontId="6" fillId="0" borderId="7" xfId="20" applyFont="1" applyBorder="1">
      <alignment/>
      <protection/>
    </xf>
    <xf numFmtId="37" fontId="8" fillId="0" borderId="7" xfId="20" applyFont="1" applyBorder="1" applyAlignment="1" applyProtection="1" quotePrefix="1">
      <alignment horizontal="left"/>
      <protection/>
    </xf>
    <xf numFmtId="37" fontId="9" fillId="0" borderId="7" xfId="20" applyFont="1" applyBorder="1" applyAlignment="1" applyProtection="1" quotePrefix="1">
      <alignment horizontal="left"/>
      <protection/>
    </xf>
    <xf numFmtId="37" fontId="6" fillId="0" borderId="8" xfId="20" applyFont="1" applyBorder="1">
      <alignment/>
      <protection/>
    </xf>
    <xf numFmtId="37" fontId="7" fillId="0" borderId="0" xfId="20" applyFont="1" applyBorder="1" applyAlignment="1" applyProtection="1" quotePrefix="1">
      <alignment horizontal="left"/>
      <protection/>
    </xf>
    <xf numFmtId="37" fontId="7" fillId="0" borderId="0" xfId="20" applyFont="1" applyBorder="1">
      <alignment/>
      <protection/>
    </xf>
    <xf numFmtId="37" fontId="7" fillId="0" borderId="0" xfId="20" applyFont="1" applyBorder="1" applyAlignment="1" applyProtection="1" quotePrefix="1">
      <alignment horizontal="center"/>
      <protection/>
    </xf>
    <xf numFmtId="37" fontId="7" fillId="0" borderId="0" xfId="20" applyFont="1" applyBorder="1" applyAlignment="1">
      <alignment horizontal="left"/>
      <protection/>
    </xf>
    <xf numFmtId="37" fontId="6" fillId="0" borderId="9" xfId="20" applyFont="1" applyBorder="1" applyAlignment="1" applyProtection="1">
      <alignment horizontal="fill"/>
      <protection/>
    </xf>
    <xf numFmtId="37" fontId="6" fillId="0" borderId="10" xfId="20" applyFont="1" applyBorder="1" applyAlignment="1" applyProtection="1">
      <alignment horizontal="fill"/>
      <protection/>
    </xf>
    <xf numFmtId="37" fontId="6" fillId="0" borderId="11" xfId="20" applyFont="1" applyBorder="1" applyAlignment="1" applyProtection="1">
      <alignment horizontal="fill"/>
      <protection/>
    </xf>
    <xf numFmtId="37" fontId="10" fillId="0" borderId="4" xfId="20" applyFont="1" applyBorder="1" applyAlignment="1" applyProtection="1">
      <alignment horizontal="left"/>
      <protection/>
    </xf>
    <xf numFmtId="37" fontId="9" fillId="0" borderId="0" xfId="20" applyFont="1" applyBorder="1" applyAlignment="1" applyProtection="1">
      <alignment horizontal="left"/>
      <protection/>
    </xf>
    <xf numFmtId="3" fontId="9" fillId="0" borderId="0" xfId="20" applyNumberFormat="1" applyFont="1" applyBorder="1" applyProtection="1">
      <alignment/>
      <protection/>
    </xf>
    <xf numFmtId="3" fontId="9" fillId="0" borderId="8" xfId="20" applyNumberFormat="1" applyFont="1" applyBorder="1" applyProtection="1">
      <alignment/>
      <protection/>
    </xf>
    <xf numFmtId="37" fontId="10" fillId="0" borderId="4" xfId="20" applyFont="1" applyBorder="1">
      <alignment/>
      <protection/>
    </xf>
    <xf numFmtId="3" fontId="8" fillId="0" borderId="0" xfId="20" applyNumberFormat="1" applyFont="1" applyBorder="1" applyProtection="1">
      <alignment/>
      <protection locked="0"/>
    </xf>
    <xf numFmtId="3" fontId="8" fillId="0" borderId="0" xfId="20" applyNumberFormat="1" applyFont="1">
      <alignment/>
      <protection/>
    </xf>
    <xf numFmtId="3" fontId="8" fillId="0" borderId="8" xfId="20" applyNumberFormat="1" applyFont="1" applyBorder="1" applyProtection="1">
      <alignment/>
      <protection locked="0"/>
    </xf>
    <xf numFmtId="37" fontId="9" fillId="0" borderId="0" xfId="20" applyFont="1" applyBorder="1" applyAlignment="1" applyProtection="1" quotePrefix="1">
      <alignment horizontal="left"/>
      <protection/>
    </xf>
    <xf numFmtId="3" fontId="8" fillId="0" borderId="8" xfId="20" applyNumberFormat="1" applyFont="1" applyBorder="1">
      <alignment/>
      <protection/>
    </xf>
    <xf numFmtId="37" fontId="9" fillId="0" borderId="0" xfId="20" applyFont="1" applyBorder="1">
      <alignment/>
      <protection/>
    </xf>
    <xf numFmtId="3" fontId="8" fillId="0" borderId="0" xfId="20" applyNumberFormat="1" applyFont="1" applyBorder="1">
      <alignment/>
      <protection/>
    </xf>
    <xf numFmtId="3" fontId="8" fillId="0" borderId="0" xfId="20" applyNumberFormat="1" applyFont="1" applyBorder="1" applyAlignment="1" applyProtection="1">
      <alignment horizontal="right"/>
      <protection locked="0"/>
    </xf>
    <xf numFmtId="3" fontId="9" fillId="0" borderId="0" xfId="20" applyNumberFormat="1" applyFont="1" applyBorder="1" applyProtection="1">
      <alignment/>
      <protection locked="0"/>
    </xf>
    <xf numFmtId="37" fontId="10" fillId="0" borderId="4" xfId="20" applyFont="1" applyBorder="1" applyAlignment="1" applyProtection="1" quotePrefix="1">
      <alignment horizontal="left"/>
      <protection/>
    </xf>
    <xf numFmtId="3" fontId="9" fillId="0" borderId="8" xfId="20" applyNumberFormat="1" applyFont="1" applyBorder="1" applyProtection="1">
      <alignment/>
      <protection locked="0"/>
    </xf>
    <xf numFmtId="3" fontId="9" fillId="0" borderId="0" xfId="20" applyNumberFormat="1" applyFont="1">
      <alignment/>
      <protection/>
    </xf>
    <xf numFmtId="3" fontId="6" fillId="0" borderId="2" xfId="20" applyNumberFormat="1" applyFont="1" applyBorder="1" applyAlignment="1" applyProtection="1">
      <alignment horizontal="fill"/>
      <protection/>
    </xf>
    <xf numFmtId="3" fontId="6" fillId="0" borderId="3" xfId="20" applyNumberFormat="1" applyFont="1" applyBorder="1" applyAlignment="1" applyProtection="1">
      <alignment horizontal="fill"/>
      <protection/>
    </xf>
    <xf numFmtId="3" fontId="5" fillId="0" borderId="0" xfId="20" applyNumberFormat="1" applyFont="1" applyBorder="1" applyProtection="1">
      <alignment/>
      <protection/>
    </xf>
    <xf numFmtId="3" fontId="5" fillId="0" borderId="8" xfId="20" applyNumberFormat="1" applyFont="1" applyBorder="1" applyProtection="1">
      <alignment/>
      <protection/>
    </xf>
    <xf numFmtId="37" fontId="5" fillId="0" borderId="4" xfId="20" applyFont="1" applyBorder="1" applyAlignment="1" applyProtection="1">
      <alignment horizontal="left"/>
      <protection/>
    </xf>
    <xf numFmtId="184" fontId="8" fillId="0" borderId="0" xfId="0" applyFont="1" applyAlignment="1" applyProtection="1" quotePrefix="1">
      <alignment horizontal="left"/>
      <protection locked="0"/>
    </xf>
    <xf numFmtId="3" fontId="6" fillId="0" borderId="10" xfId="20" applyNumberFormat="1" applyFont="1" applyBorder="1" applyAlignment="1" applyProtection="1">
      <alignment horizontal="fill"/>
      <protection/>
    </xf>
    <xf numFmtId="3" fontId="6" fillId="0" borderId="11" xfId="20" applyNumberFormat="1" applyFont="1" applyBorder="1" applyAlignment="1" applyProtection="1">
      <alignment horizontal="fill"/>
      <protection/>
    </xf>
    <xf numFmtId="37" fontId="8" fillId="0" borderId="0" xfId="20" applyFont="1" applyProtection="1">
      <alignment/>
      <protection locked="0"/>
    </xf>
    <xf numFmtId="37" fontId="8" fillId="0" borderId="0" xfId="20" applyFont="1" applyAlignment="1" applyProtection="1">
      <alignment horizontal="left"/>
      <protection locked="0"/>
    </xf>
    <xf numFmtId="184" fontId="6" fillId="0" borderId="0" xfId="0" applyFont="1" applyAlignment="1">
      <alignment/>
    </xf>
    <xf numFmtId="184" fontId="5" fillId="0" borderId="0" xfId="0" applyFont="1" applyAlignment="1" quotePrefix="1">
      <alignment horizontal="left"/>
    </xf>
    <xf numFmtId="184" fontId="7" fillId="0" borderId="0" xfId="0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right"/>
      <protection/>
    </xf>
    <xf numFmtId="184" fontId="6" fillId="0" borderId="1" xfId="0" applyFont="1" applyBorder="1" applyAlignment="1" applyProtection="1">
      <alignment horizontal="fill"/>
      <protection/>
    </xf>
    <xf numFmtId="184" fontId="6" fillId="0" borderId="2" xfId="0" applyFont="1" applyBorder="1" applyAlignment="1" applyProtection="1">
      <alignment horizontal="fill"/>
      <protection/>
    </xf>
    <xf numFmtId="184" fontId="6" fillId="0" borderId="3" xfId="0" applyFont="1" applyBorder="1" applyAlignment="1" applyProtection="1">
      <alignment horizontal="fill"/>
      <protection/>
    </xf>
    <xf numFmtId="184" fontId="6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/>
    </xf>
    <xf numFmtId="184" fontId="6" fillId="0" borderId="0" xfId="0" applyFont="1" applyBorder="1" applyAlignment="1">
      <alignment/>
    </xf>
    <xf numFmtId="184" fontId="7" fillId="0" borderId="4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7" fillId="0" borderId="4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0" xfId="0" applyFont="1" applyBorder="1" applyAlignment="1" applyProtection="1">
      <alignment horizontal="right"/>
      <protection/>
    </xf>
    <xf numFmtId="184" fontId="6" fillId="0" borderId="9" xfId="0" applyFont="1" applyBorder="1" applyAlignment="1" applyProtection="1">
      <alignment horizontal="fill"/>
      <protection/>
    </xf>
    <xf numFmtId="184" fontId="6" fillId="0" borderId="10" xfId="0" applyFont="1" applyBorder="1" applyAlignment="1" applyProtection="1">
      <alignment horizontal="fill"/>
      <protection/>
    </xf>
    <xf numFmtId="184" fontId="6" fillId="0" borderId="11" xfId="0" applyFont="1" applyBorder="1" applyAlignment="1" applyProtection="1">
      <alignment horizontal="fill"/>
      <protection/>
    </xf>
    <xf numFmtId="184" fontId="10" fillId="0" borderId="4" xfId="0" applyFont="1" applyBorder="1" applyAlignment="1" applyProtection="1" quotePrefix="1">
      <alignment horizontal="left"/>
      <protection/>
    </xf>
    <xf numFmtId="184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84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84" fontId="10" fillId="0" borderId="4" xfId="0" applyFont="1" applyBorder="1" applyAlignment="1">
      <alignment/>
    </xf>
    <xf numFmtId="184" fontId="9" fillId="0" borderId="0" xfId="0" applyFont="1" applyBorder="1" applyAlignment="1">
      <alignment/>
    </xf>
    <xf numFmtId="184" fontId="6" fillId="0" borderId="4" xfId="0" applyFont="1" applyBorder="1" applyAlignment="1" applyProtection="1">
      <alignment horizontal="fill"/>
      <protection/>
    </xf>
    <xf numFmtId="184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84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84" fontId="8" fillId="0" borderId="0" xfId="0" applyFont="1" applyAlignment="1" applyProtection="1">
      <alignment horizontal="left"/>
      <protection locked="0"/>
    </xf>
    <xf numFmtId="184" fontId="8" fillId="0" borderId="0" xfId="0" applyFont="1" applyAlignment="1" applyProtection="1">
      <alignment/>
      <protection locked="0"/>
    </xf>
    <xf numFmtId="184" fontId="7" fillId="0" borderId="0" xfId="0" applyFont="1" applyBorder="1" applyAlignment="1" applyProtection="1" quotePrefix="1">
      <alignment horizontal="right"/>
      <protection/>
    </xf>
    <xf numFmtId="184" fontId="7" fillId="0" borderId="8" xfId="0" applyFont="1" applyBorder="1" applyAlignment="1" applyProtection="1" quotePrefix="1">
      <alignment horizontal="right"/>
      <protection/>
    </xf>
    <xf numFmtId="3" fontId="8" fillId="0" borderId="0" xfId="17" applyNumberFormat="1" applyFont="1" applyBorder="1" applyAlignment="1" applyProtection="1">
      <alignment/>
      <protection locked="0"/>
    </xf>
    <xf numFmtId="184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84" fontId="11" fillId="0" borderId="12" xfId="0" applyFont="1" applyBorder="1" applyAlignment="1" applyProtection="1" quotePrefix="1">
      <alignment horizontal="center"/>
      <protection/>
    </xf>
    <xf numFmtId="184" fontId="11" fillId="0" borderId="12" xfId="0" applyFont="1" applyBorder="1" applyAlignment="1" applyProtection="1" quotePrefix="1">
      <alignment horizontal="left"/>
      <protection/>
    </xf>
    <xf numFmtId="187" fontId="12" fillId="0" borderId="0" xfId="16" applyNumberFormat="1" applyFont="1" applyAlignment="1" applyProtection="1" quotePrefix="1">
      <alignment horizontal="left"/>
      <protection locked="0"/>
    </xf>
    <xf numFmtId="187" fontId="12" fillId="0" borderId="0" xfId="16" applyNumberFormat="1" applyFont="1" applyAlignment="1" applyProtection="1">
      <alignment/>
      <protection locked="0"/>
    </xf>
    <xf numFmtId="37" fontId="7" fillId="0" borderId="0" xfId="20" applyFont="1" applyBorder="1" applyAlignment="1" applyProtection="1">
      <alignment horizontal="right"/>
      <protection/>
    </xf>
    <xf numFmtId="37" fontId="7" fillId="0" borderId="0" xfId="20" applyFont="1" applyBorder="1" applyAlignment="1" applyProtection="1" quotePrefix="1">
      <alignment horizontal="right"/>
      <protection/>
    </xf>
    <xf numFmtId="37" fontId="7" fillId="0" borderId="8" xfId="20" applyFont="1" applyBorder="1" applyAlignment="1" applyProtection="1">
      <alignment horizontal="right"/>
      <protection/>
    </xf>
    <xf numFmtId="37" fontId="7" fillId="0" borderId="8" xfId="20" applyFont="1" applyBorder="1" applyAlignment="1" applyProtection="1" quotePrefix="1">
      <alignment horizontal="right"/>
      <protection/>
    </xf>
    <xf numFmtId="37" fontId="6" fillId="0" borderId="13" xfId="20" applyFont="1" applyBorder="1">
      <alignment/>
      <protection/>
    </xf>
    <xf numFmtId="184" fontId="8" fillId="0" borderId="12" xfId="0" applyFont="1" applyBorder="1" applyAlignment="1" applyProtection="1" quotePrefix="1">
      <alignment horizontal="left"/>
      <protection/>
    </xf>
    <xf numFmtId="184" fontId="8" fillId="0" borderId="14" xfId="0" applyFont="1" applyBorder="1" applyAlignment="1" applyProtection="1" quotePrefix="1">
      <alignment horizontal="left"/>
      <protection/>
    </xf>
    <xf numFmtId="37" fontId="10" fillId="0" borderId="0" xfId="20" applyFont="1" applyBorder="1" applyAlignment="1" applyProtection="1">
      <alignment horizontal="left"/>
      <protection/>
    </xf>
    <xf numFmtId="184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84" fontId="6" fillId="0" borderId="0" xfId="0" applyFont="1" applyAlignment="1" quotePrefix="1">
      <alignment horizontal="left"/>
    </xf>
    <xf numFmtId="184" fontId="6" fillId="0" borderId="15" xfId="0" applyFont="1" applyBorder="1" applyAlignment="1">
      <alignment/>
    </xf>
    <xf numFmtId="184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10" fillId="0" borderId="9" xfId="20" applyFont="1" applyBorder="1" applyAlignment="1" applyProtection="1">
      <alignment horizontal="left"/>
      <protection/>
    </xf>
    <xf numFmtId="184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84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" fontId="8" fillId="0" borderId="11" xfId="20" applyNumberFormat="1" applyFont="1" applyBorder="1" applyProtection="1">
      <alignment/>
      <protection locked="0"/>
    </xf>
    <xf numFmtId="37" fontId="9" fillId="0" borderId="0" xfId="20" applyFont="1" applyFill="1" applyBorder="1" applyAlignment="1" applyProtection="1">
      <alignment horizontal="left"/>
      <protection/>
    </xf>
    <xf numFmtId="37" fontId="9" fillId="0" borderId="0" xfId="20" applyFont="1" applyFill="1" applyBorder="1">
      <alignment/>
      <protection/>
    </xf>
    <xf numFmtId="184" fontId="10" fillId="0" borderId="4" xfId="0" applyFont="1" applyFill="1" applyBorder="1" applyAlignment="1" applyProtection="1">
      <alignment horizontal="left"/>
      <protection/>
    </xf>
    <xf numFmtId="184" fontId="10" fillId="0" borderId="9" xfId="0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7" fontId="6" fillId="0" borderId="4" xfId="20" applyFont="1" applyBorder="1" applyAlignment="1" applyProtection="1">
      <alignment horizontal="fill"/>
      <protection/>
    </xf>
    <xf numFmtId="37" fontId="6" fillId="0" borderId="0" xfId="20" applyFont="1" applyBorder="1" applyAlignment="1" applyProtection="1">
      <alignment horizontal="fill"/>
      <protection/>
    </xf>
    <xf numFmtId="37" fontId="6" fillId="0" borderId="8" xfId="20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84" fontId="8" fillId="0" borderId="0" xfId="0" applyFont="1" applyFill="1" applyAlignment="1" applyProtection="1">
      <alignment/>
      <protection locked="0"/>
    </xf>
    <xf numFmtId="184" fontId="10" fillId="0" borderId="4" xfId="0" applyFont="1" applyFill="1" applyBorder="1" applyAlignment="1" applyProtection="1" quotePrefix="1">
      <alignment horizontal="left"/>
      <protection/>
    </xf>
    <xf numFmtId="184" fontId="9" fillId="0" borderId="0" xfId="0" applyFont="1" applyFill="1" applyBorder="1" applyAlignment="1" applyProtection="1">
      <alignment horizontal="left"/>
      <protection/>
    </xf>
    <xf numFmtId="184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84" fontId="7" fillId="0" borderId="16" xfId="0" applyFont="1" applyBorder="1" applyAlignment="1" applyProtection="1" quotePrefix="1">
      <alignment horizontal="center"/>
      <protection/>
    </xf>
    <xf numFmtId="184" fontId="7" fillId="0" borderId="17" xfId="0" applyFont="1" applyBorder="1" applyAlignment="1" applyProtection="1" quotePrefix="1">
      <alignment horizontal="center"/>
      <protection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CRES967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48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.375" style="57" customWidth="1"/>
    <col min="2" max="2" width="19.625" style="57" customWidth="1"/>
    <col min="3" max="3" width="14.125" style="57" customWidth="1"/>
    <col min="4" max="4" width="8.125" style="57" customWidth="1"/>
    <col min="5" max="5" width="11.00390625" style="57" customWidth="1"/>
    <col min="6" max="6" width="1.75390625" style="57" customWidth="1"/>
    <col min="7" max="7" width="9.625" style="57" customWidth="1"/>
    <col min="8" max="8" width="11.25390625" style="57" customWidth="1"/>
    <col min="9" max="9" width="3.625" style="57" customWidth="1"/>
    <col min="10" max="10" width="12.875" style="57" customWidth="1"/>
    <col min="11" max="11" width="8.75390625" style="57" customWidth="1"/>
    <col min="12" max="16384" width="7.00390625" style="57" customWidth="1"/>
  </cols>
  <sheetData>
    <row r="1" spans="1:2" ht="12.75">
      <c r="A1" s="57" t="s">
        <v>52</v>
      </c>
      <c r="B1" s="58"/>
    </row>
    <row r="2" ht="12.75">
      <c r="B2" s="118"/>
    </row>
    <row r="3" spans="2:9" ht="12.75">
      <c r="B3" s="59" t="s">
        <v>0</v>
      </c>
      <c r="I3" s="125"/>
    </row>
    <row r="4" spans="2:15" ht="12.75">
      <c r="B4" s="52" t="s">
        <v>60</v>
      </c>
      <c r="I4" s="125"/>
      <c r="L4" s="93"/>
      <c r="M4" s="94"/>
      <c r="N4" s="93"/>
      <c r="O4" s="93"/>
    </row>
    <row r="5" spans="2:15" ht="12.75">
      <c r="B5" s="61"/>
      <c r="C5" s="62"/>
      <c r="D5" s="62"/>
      <c r="E5" s="62"/>
      <c r="F5" s="62"/>
      <c r="G5" s="62"/>
      <c r="H5" s="63"/>
      <c r="L5" s="93"/>
      <c r="M5" s="94"/>
      <c r="N5" s="93"/>
      <c r="O5" s="93"/>
    </row>
    <row r="6" spans="2:14" ht="12.75">
      <c r="B6" s="67" t="s">
        <v>1</v>
      </c>
      <c r="C6" s="68" t="s">
        <v>2</v>
      </c>
      <c r="D6" s="103"/>
      <c r="E6" s="104" t="s">
        <v>41</v>
      </c>
      <c r="F6" s="115"/>
      <c r="G6" s="112" t="s">
        <v>42</v>
      </c>
      <c r="H6" s="113"/>
      <c r="I6" s="60"/>
      <c r="L6" s="93"/>
      <c r="M6" s="94"/>
      <c r="N6" s="94"/>
    </row>
    <row r="7" spans="1:14" ht="12.75">
      <c r="A7" s="60"/>
      <c r="B7" s="65"/>
      <c r="C7" s="66"/>
      <c r="D7" s="71" t="s">
        <v>3</v>
      </c>
      <c r="E7" s="95" t="s">
        <v>29</v>
      </c>
      <c r="F7" s="95"/>
      <c r="G7" s="71" t="s">
        <v>3</v>
      </c>
      <c r="H7" s="96" t="s">
        <v>29</v>
      </c>
      <c r="I7" s="60"/>
      <c r="L7" s="93"/>
      <c r="M7" s="94"/>
      <c r="N7" s="94"/>
    </row>
    <row r="8" spans="1:14" ht="12.75">
      <c r="A8" s="60"/>
      <c r="B8" s="72"/>
      <c r="C8" s="73"/>
      <c r="D8" s="73"/>
      <c r="E8" s="73"/>
      <c r="F8" s="73"/>
      <c r="G8" s="73"/>
      <c r="H8" s="74"/>
      <c r="I8" s="64"/>
      <c r="L8" s="93"/>
      <c r="M8" s="94"/>
      <c r="N8" s="94"/>
    </row>
    <row r="9" spans="1:14" ht="12.75">
      <c r="A9" s="60"/>
      <c r="B9" s="79" t="s">
        <v>7</v>
      </c>
      <c r="C9" s="76" t="s">
        <v>8</v>
      </c>
      <c r="D9" s="77">
        <v>159</v>
      </c>
      <c r="E9" s="77">
        <v>145302</v>
      </c>
      <c r="G9" s="77">
        <v>133</v>
      </c>
      <c r="H9" s="78">
        <v>67000</v>
      </c>
      <c r="I9" s="60"/>
      <c r="J9" s="123"/>
      <c r="K9" s="123"/>
      <c r="L9" s="93"/>
      <c r="M9" s="94"/>
      <c r="N9" s="94"/>
    </row>
    <row r="10" spans="1:14" ht="12.75">
      <c r="A10" s="60"/>
      <c r="B10" s="82"/>
      <c r="C10" s="83"/>
      <c r="D10" s="80"/>
      <c r="E10" s="80"/>
      <c r="F10" s="80"/>
      <c r="G10" s="80"/>
      <c r="H10" s="81"/>
      <c r="I10" s="60"/>
      <c r="J10" s="123"/>
      <c r="K10" s="123"/>
      <c r="L10" s="93"/>
      <c r="M10" s="94"/>
      <c r="N10" s="94"/>
    </row>
    <row r="11" spans="1:14" ht="12.75">
      <c r="A11" s="60"/>
      <c r="B11" s="79" t="s">
        <v>9</v>
      </c>
      <c r="C11" s="120" t="s">
        <v>4</v>
      </c>
      <c r="D11" s="88">
        <f>SUM(D12:D14)</f>
        <v>3653</v>
      </c>
      <c r="E11" s="88">
        <f>SUM(E12:E14)</f>
        <v>4058962</v>
      </c>
      <c r="F11" s="88"/>
      <c r="G11" s="88">
        <f>SUM(G12:G14)</f>
        <v>2809</v>
      </c>
      <c r="H11" s="89">
        <f>SUM(H12:H14)</f>
        <v>1752335</v>
      </c>
      <c r="I11" s="60"/>
      <c r="J11" s="123"/>
      <c r="K11" s="123"/>
      <c r="L11" s="93"/>
      <c r="M11" s="149"/>
      <c r="N11" s="94"/>
    </row>
    <row r="12" spans="1:14" ht="12.75">
      <c r="A12" s="60"/>
      <c r="B12" s="79"/>
      <c r="C12" s="76" t="s">
        <v>10</v>
      </c>
      <c r="D12" s="80">
        <v>362</v>
      </c>
      <c r="E12" s="80">
        <v>354863</v>
      </c>
      <c r="F12" s="80"/>
      <c r="G12" s="80">
        <v>334</v>
      </c>
      <c r="H12" s="81">
        <v>178190</v>
      </c>
      <c r="I12" s="60"/>
      <c r="J12" s="123"/>
      <c r="K12" s="123"/>
      <c r="L12" s="93"/>
      <c r="M12" s="94"/>
      <c r="N12" s="94"/>
    </row>
    <row r="13" spans="1:14" ht="12.75">
      <c r="A13" s="60"/>
      <c r="B13" s="82"/>
      <c r="C13" s="76" t="s">
        <v>11</v>
      </c>
      <c r="D13" s="77">
        <v>3150</v>
      </c>
      <c r="E13" s="77">
        <v>3596301</v>
      </c>
      <c r="F13" s="77"/>
      <c r="G13" s="77">
        <v>2366</v>
      </c>
      <c r="H13" s="78">
        <v>1522393</v>
      </c>
      <c r="I13" s="60"/>
      <c r="J13" s="123"/>
      <c r="K13" s="123"/>
      <c r="L13" s="94"/>
      <c r="M13" s="94"/>
      <c r="N13" s="94"/>
    </row>
    <row r="14" spans="1:14" ht="12.75">
      <c r="A14" s="60"/>
      <c r="B14" s="82"/>
      <c r="C14" s="76" t="s">
        <v>6</v>
      </c>
      <c r="D14" s="80">
        <v>141</v>
      </c>
      <c r="E14" s="80">
        <v>107798</v>
      </c>
      <c r="F14" s="80"/>
      <c r="G14" s="80">
        <v>109</v>
      </c>
      <c r="H14" s="81">
        <v>51752</v>
      </c>
      <c r="I14" s="60"/>
      <c r="J14" s="123"/>
      <c r="K14" s="123"/>
      <c r="M14" s="94"/>
      <c r="N14" s="94"/>
    </row>
    <row r="15" spans="1:14" ht="12.75">
      <c r="A15" s="60"/>
      <c r="B15" s="82"/>
      <c r="C15" s="83"/>
      <c r="D15" s="77"/>
      <c r="E15" s="77"/>
      <c r="F15" s="77"/>
      <c r="G15" s="77"/>
      <c r="H15" s="78"/>
      <c r="I15" s="60"/>
      <c r="J15" s="123"/>
      <c r="K15" s="123"/>
      <c r="L15" s="94"/>
      <c r="M15" s="94"/>
      <c r="N15" s="94"/>
    </row>
    <row r="16" spans="1:14" ht="12.75">
      <c r="A16" s="60"/>
      <c r="B16" s="79" t="s">
        <v>12</v>
      </c>
      <c r="C16" s="76" t="s">
        <v>13</v>
      </c>
      <c r="D16" s="116">
        <v>632</v>
      </c>
      <c r="E16" s="116">
        <v>796490</v>
      </c>
      <c r="F16" s="116"/>
      <c r="G16" s="116">
        <v>326</v>
      </c>
      <c r="H16" s="117">
        <v>231678</v>
      </c>
      <c r="I16" s="60"/>
      <c r="J16" s="123"/>
      <c r="K16" s="123"/>
      <c r="L16" s="94"/>
      <c r="M16" s="94"/>
      <c r="N16" s="94"/>
    </row>
    <row r="17" spans="1:14" ht="12.75">
      <c r="A17" s="60"/>
      <c r="B17" s="79"/>
      <c r="C17" s="76"/>
      <c r="D17" s="116"/>
      <c r="E17" s="116"/>
      <c r="F17" s="116"/>
      <c r="G17" s="116"/>
      <c r="H17" s="117"/>
      <c r="I17" s="60"/>
      <c r="J17" s="123"/>
      <c r="K17" s="123"/>
      <c r="L17" s="94"/>
      <c r="M17" s="94"/>
      <c r="N17" s="94"/>
    </row>
    <row r="18" spans="1:14" ht="12.75">
      <c r="A18" s="60"/>
      <c r="B18" s="75" t="s">
        <v>50</v>
      </c>
      <c r="C18" s="76" t="s">
        <v>47</v>
      </c>
      <c r="D18" s="143">
        <v>552</v>
      </c>
      <c r="E18" s="143">
        <v>904539</v>
      </c>
      <c r="F18" s="143"/>
      <c r="G18" s="143">
        <v>606</v>
      </c>
      <c r="H18" s="144">
        <v>381131</v>
      </c>
      <c r="I18" s="60"/>
      <c r="J18" s="123"/>
      <c r="K18" s="123"/>
      <c r="L18" s="145"/>
      <c r="M18" s="94"/>
      <c r="N18" s="94"/>
    </row>
    <row r="19" spans="1:14" ht="12.75">
      <c r="A19" s="60"/>
      <c r="B19" s="79"/>
      <c r="C19" s="76"/>
      <c r="D19" s="77"/>
      <c r="E19" s="77"/>
      <c r="F19" s="77"/>
      <c r="G19" s="77"/>
      <c r="H19" s="78"/>
      <c r="I19" s="60"/>
      <c r="J19" s="123"/>
      <c r="K19" s="123"/>
      <c r="L19" s="94"/>
      <c r="M19" s="94"/>
      <c r="N19" s="94"/>
    </row>
    <row r="20" spans="1:11" ht="12.75">
      <c r="A20" s="60"/>
      <c r="B20" s="79" t="s">
        <v>14</v>
      </c>
      <c r="C20" s="120" t="s">
        <v>4</v>
      </c>
      <c r="D20" s="88">
        <f>SUM(D21:D26)</f>
        <v>658</v>
      </c>
      <c r="E20" s="88">
        <f>SUM(E21:E26)</f>
        <v>798206</v>
      </c>
      <c r="F20" s="88"/>
      <c r="G20" s="88">
        <f>SUM(G21:G26)</f>
        <v>475</v>
      </c>
      <c r="H20" s="89">
        <f>SUM(H21:H26)</f>
        <v>370800</v>
      </c>
      <c r="I20" s="60"/>
      <c r="J20" s="123"/>
      <c r="K20" s="123"/>
    </row>
    <row r="21" spans="1:11" ht="12.75">
      <c r="A21" s="60"/>
      <c r="B21" s="82"/>
      <c r="C21" s="76" t="s">
        <v>15</v>
      </c>
      <c r="D21" s="77">
        <v>69</v>
      </c>
      <c r="E21" s="77">
        <v>46717</v>
      </c>
      <c r="F21" s="77"/>
      <c r="G21" s="77">
        <v>49</v>
      </c>
      <c r="H21" s="78">
        <v>21757</v>
      </c>
      <c r="I21" s="60"/>
      <c r="J21" s="123"/>
      <c r="K21" s="126"/>
    </row>
    <row r="22" spans="1:11" ht="12.75">
      <c r="A22" s="60"/>
      <c r="B22" s="82"/>
      <c r="C22" s="76" t="s">
        <v>16</v>
      </c>
      <c r="D22" s="77">
        <v>117</v>
      </c>
      <c r="E22" s="77">
        <v>270767</v>
      </c>
      <c r="F22" s="77"/>
      <c r="G22" s="77">
        <v>73</v>
      </c>
      <c r="H22" s="78">
        <v>131516</v>
      </c>
      <c r="I22" s="60"/>
      <c r="J22" s="123"/>
      <c r="K22" s="126"/>
    </row>
    <row r="23" spans="1:11" ht="12.75">
      <c r="A23" s="60"/>
      <c r="B23" s="82"/>
      <c r="C23" s="76" t="s">
        <v>17</v>
      </c>
      <c r="D23" s="77">
        <v>220</v>
      </c>
      <c r="E23" s="77">
        <v>186458</v>
      </c>
      <c r="F23" s="77"/>
      <c r="G23" s="77">
        <v>142</v>
      </c>
      <c r="H23" s="78">
        <v>69423</v>
      </c>
      <c r="I23" s="60"/>
      <c r="J23" s="123"/>
      <c r="K23" s="126"/>
    </row>
    <row r="24" spans="1:11" ht="12.75">
      <c r="A24" s="60"/>
      <c r="B24" s="82"/>
      <c r="C24" s="76" t="s">
        <v>18</v>
      </c>
      <c r="D24" s="77">
        <v>16</v>
      </c>
      <c r="E24" s="77">
        <v>21158</v>
      </c>
      <c r="F24" s="77"/>
      <c r="G24" s="77">
        <v>31</v>
      </c>
      <c r="H24" s="78">
        <v>17517</v>
      </c>
      <c r="I24" s="60"/>
      <c r="J24" s="123"/>
      <c r="K24" s="126"/>
    </row>
    <row r="25" spans="1:11" ht="12.75">
      <c r="A25" s="60"/>
      <c r="B25" s="82"/>
      <c r="C25" s="76" t="s">
        <v>19</v>
      </c>
      <c r="D25" s="77">
        <v>183</v>
      </c>
      <c r="E25" s="77">
        <v>185358</v>
      </c>
      <c r="F25" s="77"/>
      <c r="G25" s="77">
        <v>139</v>
      </c>
      <c r="H25" s="78">
        <v>83708</v>
      </c>
      <c r="I25" s="60"/>
      <c r="J25" s="123"/>
      <c r="K25" s="126"/>
    </row>
    <row r="26" spans="1:11" ht="12.75">
      <c r="A26" s="60"/>
      <c r="B26" s="82"/>
      <c r="C26" s="76" t="s">
        <v>20</v>
      </c>
      <c r="D26" s="77">
        <v>53</v>
      </c>
      <c r="E26" s="77">
        <v>87748</v>
      </c>
      <c r="F26" s="77"/>
      <c r="G26" s="77">
        <v>41</v>
      </c>
      <c r="H26" s="78">
        <v>46879</v>
      </c>
      <c r="I26" s="60"/>
      <c r="J26" s="123"/>
      <c r="K26" s="126"/>
    </row>
    <row r="27" spans="1:11" ht="12.75">
      <c r="A27" s="60"/>
      <c r="B27" s="82"/>
      <c r="C27" s="83"/>
      <c r="D27" s="80"/>
      <c r="E27" s="80"/>
      <c r="F27" s="80"/>
      <c r="G27" s="80"/>
      <c r="H27" s="81"/>
      <c r="I27" s="60"/>
      <c r="J27" s="123"/>
      <c r="K27" s="123"/>
    </row>
    <row r="28" spans="1:11" ht="12.75">
      <c r="A28" s="60"/>
      <c r="B28" s="75" t="s">
        <v>51</v>
      </c>
      <c r="C28" s="120" t="s">
        <v>4</v>
      </c>
      <c r="D28" s="122">
        <f>SUM(D29:D30)</f>
        <v>2752</v>
      </c>
      <c r="E28" s="88">
        <f>SUM(E29:E30)</f>
        <v>3317071</v>
      </c>
      <c r="F28" s="88"/>
      <c r="G28" s="88">
        <f>SUM(G29:G30)</f>
        <v>1895</v>
      </c>
      <c r="H28" s="89">
        <f>SUM(H29:H30)</f>
        <v>1212190</v>
      </c>
      <c r="I28" s="60"/>
      <c r="J28" s="123"/>
      <c r="K28" s="123"/>
    </row>
    <row r="29" spans="1:11" ht="12.75">
      <c r="A29" s="60"/>
      <c r="B29" s="82"/>
      <c r="C29" s="76" t="s">
        <v>5</v>
      </c>
      <c r="D29" s="77">
        <v>2099</v>
      </c>
      <c r="E29" s="77">
        <v>2651132</v>
      </c>
      <c r="F29" s="77"/>
      <c r="G29" s="97">
        <v>1516</v>
      </c>
      <c r="H29" s="78">
        <v>1053183</v>
      </c>
      <c r="I29" s="60"/>
      <c r="J29" s="123"/>
      <c r="K29" s="123"/>
    </row>
    <row r="30" spans="1:11" ht="12.75">
      <c r="A30" s="60"/>
      <c r="B30" s="82"/>
      <c r="C30" s="76" t="s">
        <v>6</v>
      </c>
      <c r="D30" s="77">
        <v>653</v>
      </c>
      <c r="E30" s="77">
        <v>665939</v>
      </c>
      <c r="F30" s="77"/>
      <c r="G30" s="97">
        <v>379</v>
      </c>
      <c r="H30" s="78">
        <v>159007</v>
      </c>
      <c r="I30" s="60"/>
      <c r="J30" s="123"/>
      <c r="K30" s="123"/>
    </row>
    <row r="31" spans="1:11" ht="12.75">
      <c r="A31" s="60"/>
      <c r="B31" s="82"/>
      <c r="C31" s="83"/>
      <c r="D31" s="77"/>
      <c r="E31" s="77"/>
      <c r="F31" s="77"/>
      <c r="G31" s="77"/>
      <c r="H31" s="78"/>
      <c r="I31" s="60"/>
      <c r="J31" s="123"/>
      <c r="K31" s="123"/>
    </row>
    <row r="32" spans="1:11" ht="12.75">
      <c r="A32" s="60"/>
      <c r="B32" s="79" t="s">
        <v>21</v>
      </c>
      <c r="C32" s="120" t="s">
        <v>4</v>
      </c>
      <c r="D32" s="88">
        <f>SUM(D33:D34)</f>
        <v>453</v>
      </c>
      <c r="E32" s="88">
        <f>SUM(E33:E34)</f>
        <v>573369</v>
      </c>
      <c r="F32" s="88"/>
      <c r="G32" s="88">
        <f>SUM(G33:G34)</f>
        <v>321</v>
      </c>
      <c r="H32" s="89">
        <f>SUM(H33:H34)</f>
        <v>242663</v>
      </c>
      <c r="I32" s="60"/>
      <c r="J32" s="123"/>
      <c r="K32" s="123"/>
    </row>
    <row r="33" spans="1:11" ht="12.75">
      <c r="A33" s="60"/>
      <c r="B33" s="82"/>
      <c r="C33" s="98" t="s">
        <v>13</v>
      </c>
      <c r="D33" s="77">
        <v>356</v>
      </c>
      <c r="E33" s="77">
        <v>474712</v>
      </c>
      <c r="F33" s="77"/>
      <c r="G33" s="77">
        <v>284</v>
      </c>
      <c r="H33" s="78">
        <v>225295</v>
      </c>
      <c r="I33" s="60"/>
      <c r="J33" s="123"/>
      <c r="K33" s="123"/>
    </row>
    <row r="34" spans="1:11" ht="12.75">
      <c r="A34" s="60"/>
      <c r="B34" s="82"/>
      <c r="C34" s="76" t="s">
        <v>22</v>
      </c>
      <c r="D34" s="77">
        <v>97</v>
      </c>
      <c r="E34" s="77">
        <v>98657</v>
      </c>
      <c r="F34" s="77"/>
      <c r="G34" s="77">
        <v>37</v>
      </c>
      <c r="H34" s="78">
        <v>17368</v>
      </c>
      <c r="I34" s="60"/>
      <c r="J34" s="123"/>
      <c r="K34" s="123"/>
    </row>
    <row r="35" spans="1:11" ht="12.75">
      <c r="A35" s="60"/>
      <c r="B35" s="82"/>
      <c r="C35" s="83"/>
      <c r="D35" s="80"/>
      <c r="E35" s="80"/>
      <c r="F35" s="80"/>
      <c r="G35" s="80"/>
      <c r="H35" s="81"/>
      <c r="I35" s="60"/>
      <c r="J35" s="123"/>
      <c r="K35" s="123"/>
    </row>
    <row r="36" spans="1:11" ht="12.75">
      <c r="A36" s="60"/>
      <c r="B36" s="79" t="s">
        <v>58</v>
      </c>
      <c r="C36" s="120" t="s">
        <v>4</v>
      </c>
      <c r="D36" s="88">
        <f>SUM(D37:D38)</f>
        <v>286</v>
      </c>
      <c r="E36" s="88">
        <f>SUM(E37:E38)</f>
        <v>415310</v>
      </c>
      <c r="F36" s="88"/>
      <c r="G36" s="88">
        <f>SUM(G37:G38)</f>
        <v>228</v>
      </c>
      <c r="H36" s="89">
        <f>SUM(H37:H38)</f>
        <v>207883</v>
      </c>
      <c r="I36" s="60"/>
      <c r="J36" s="123"/>
      <c r="K36" s="123"/>
    </row>
    <row r="37" spans="1:11" ht="12.75">
      <c r="A37" s="60"/>
      <c r="B37" s="82"/>
      <c r="C37" s="76" t="s">
        <v>13</v>
      </c>
      <c r="D37" s="77">
        <v>151</v>
      </c>
      <c r="E37" s="77">
        <v>279193</v>
      </c>
      <c r="F37" s="77"/>
      <c r="G37" s="77">
        <v>120</v>
      </c>
      <c r="H37" s="78">
        <v>129937</v>
      </c>
      <c r="I37" s="60"/>
      <c r="J37" s="123"/>
      <c r="K37" s="123"/>
    </row>
    <row r="38" spans="1:11" ht="12.75">
      <c r="A38" s="60"/>
      <c r="B38" s="82"/>
      <c r="C38" s="76" t="s">
        <v>19</v>
      </c>
      <c r="D38" s="77">
        <v>135</v>
      </c>
      <c r="E38" s="77">
        <v>136117</v>
      </c>
      <c r="F38" s="77"/>
      <c r="G38" s="77">
        <v>108</v>
      </c>
      <c r="H38" s="78">
        <v>77946</v>
      </c>
      <c r="I38" s="60"/>
      <c r="J38" s="123"/>
      <c r="K38" s="123"/>
    </row>
    <row r="39" spans="1:11" ht="12.75">
      <c r="A39" s="60"/>
      <c r="B39" s="82"/>
      <c r="C39" s="83"/>
      <c r="D39" s="77"/>
      <c r="E39" s="77"/>
      <c r="F39" s="77"/>
      <c r="G39" s="77"/>
      <c r="H39" s="78"/>
      <c r="I39" s="60"/>
      <c r="J39" s="123"/>
      <c r="K39" s="123"/>
    </row>
    <row r="40" spans="1:11" ht="12.75">
      <c r="A40" s="60"/>
      <c r="B40" s="79" t="s">
        <v>24</v>
      </c>
      <c r="C40" s="120" t="s">
        <v>4</v>
      </c>
      <c r="D40" s="88">
        <f>SUM(D41:D42)</f>
        <v>687</v>
      </c>
      <c r="E40" s="88">
        <f>SUM(E41:E42)</f>
        <v>537102</v>
      </c>
      <c r="G40" s="88">
        <f>SUM(G41:G42)</f>
        <v>608</v>
      </c>
      <c r="H40" s="89">
        <f>SUM(H41:H42)</f>
        <v>288006</v>
      </c>
      <c r="I40" s="60"/>
      <c r="J40" s="123"/>
      <c r="K40" s="123"/>
    </row>
    <row r="41" spans="1:11" ht="12.75">
      <c r="A41" s="60"/>
      <c r="B41" s="82"/>
      <c r="C41" s="76" t="s">
        <v>17</v>
      </c>
      <c r="D41" s="77">
        <v>425</v>
      </c>
      <c r="E41" s="77">
        <v>332617</v>
      </c>
      <c r="F41" s="77"/>
      <c r="G41" s="77">
        <v>394</v>
      </c>
      <c r="H41" s="78">
        <v>182946</v>
      </c>
      <c r="I41" s="60"/>
      <c r="J41" s="123"/>
      <c r="K41" s="123"/>
    </row>
    <row r="42" spans="1:11" ht="12.75">
      <c r="A42" s="60"/>
      <c r="B42" s="82"/>
      <c r="C42" s="76" t="s">
        <v>18</v>
      </c>
      <c r="D42" s="77">
        <v>262</v>
      </c>
      <c r="E42" s="77">
        <v>204485</v>
      </c>
      <c r="F42" s="77"/>
      <c r="G42" s="77">
        <v>214</v>
      </c>
      <c r="H42" s="78">
        <v>105060</v>
      </c>
      <c r="I42" s="60"/>
      <c r="J42" s="123"/>
      <c r="K42" s="123"/>
    </row>
    <row r="43" spans="1:11" ht="12.75">
      <c r="A43" s="60"/>
      <c r="B43" s="82"/>
      <c r="C43" s="76"/>
      <c r="D43" s="77"/>
      <c r="E43" s="77"/>
      <c r="F43" s="77"/>
      <c r="G43" s="77"/>
      <c r="H43" s="78"/>
      <c r="I43" s="60"/>
      <c r="J43" s="123"/>
      <c r="K43" s="123"/>
    </row>
    <row r="44" spans="1:11" ht="12.75">
      <c r="A44" s="60"/>
      <c r="B44" s="79" t="s">
        <v>55</v>
      </c>
      <c r="C44" s="76" t="s">
        <v>23</v>
      </c>
      <c r="D44" s="116">
        <v>12</v>
      </c>
      <c r="E44" s="116">
        <v>27688</v>
      </c>
      <c r="F44" s="116"/>
      <c r="G44" s="116">
        <v>12</v>
      </c>
      <c r="H44" s="117">
        <v>21243</v>
      </c>
      <c r="I44" s="60"/>
      <c r="J44" s="123"/>
      <c r="K44" s="123"/>
    </row>
    <row r="45" spans="1:11" ht="12.75">
      <c r="A45" s="60"/>
      <c r="B45" s="61"/>
      <c r="C45" s="62"/>
      <c r="D45" s="99"/>
      <c r="E45" s="99"/>
      <c r="F45" s="99"/>
      <c r="G45" s="99"/>
      <c r="H45" s="100"/>
      <c r="I45" s="64"/>
      <c r="K45" s="121"/>
    </row>
    <row r="46" spans="1:9" ht="12.75">
      <c r="A46" s="60"/>
      <c r="B46" s="79" t="s">
        <v>25</v>
      </c>
      <c r="C46" s="66"/>
      <c r="D46" s="88">
        <f>D40+D44+D36+D32+D20+D18+D16+D11+D9+D28</f>
        <v>9844</v>
      </c>
      <c r="E46" s="88">
        <f>E40+E44+E36+E32+E20+E18+E16+E11+E9+E28</f>
        <v>11574039</v>
      </c>
      <c r="F46" s="88"/>
      <c r="G46" s="88">
        <f>G40+G44+G36+G32+G20+G18+G16+G11+G9+G28</f>
        <v>7413</v>
      </c>
      <c r="H46" s="89">
        <f>H40+H44+H36+H32+H20+H18+H16+H11+H9+H28</f>
        <v>4774929</v>
      </c>
      <c r="I46" s="60"/>
    </row>
    <row r="47" spans="1:11" ht="12.75">
      <c r="A47" s="60"/>
      <c r="B47" s="90" t="s">
        <v>26</v>
      </c>
      <c r="C47" s="66"/>
      <c r="D47" s="88"/>
      <c r="E47" s="88">
        <f>E46*K47</f>
        <v>198966758.16042</v>
      </c>
      <c r="F47" s="88"/>
      <c r="G47" s="88"/>
      <c r="H47" s="89">
        <f>H46*K47</f>
        <v>82084753.95462</v>
      </c>
      <c r="I47" s="60"/>
      <c r="J47" s="128" t="s">
        <v>61</v>
      </c>
      <c r="K47" s="105">
        <v>17.19078</v>
      </c>
    </row>
    <row r="48" spans="2:9" ht="12.75">
      <c r="B48" s="72"/>
      <c r="C48" s="73"/>
      <c r="D48" s="101"/>
      <c r="E48" s="101"/>
      <c r="F48" s="101"/>
      <c r="G48" s="101"/>
      <c r="H48" s="102"/>
      <c r="I48" s="60"/>
    </row>
  </sheetData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4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.625" style="57" customWidth="1"/>
    <col min="2" max="2" width="17.875" style="57" customWidth="1"/>
    <col min="3" max="3" width="13.125" style="57" customWidth="1"/>
    <col min="4" max="4" width="9.75390625" style="57" customWidth="1"/>
    <col min="5" max="5" width="20.875" style="57" customWidth="1"/>
    <col min="6" max="6" width="4.50390625" style="57" customWidth="1"/>
    <col min="7" max="7" width="13.125" style="57" customWidth="1"/>
    <col min="8" max="8" width="9.125" style="57" customWidth="1"/>
    <col min="9" max="252" width="17.625" style="57" customWidth="1"/>
    <col min="253" max="16384" width="12.50390625" style="57" customWidth="1"/>
  </cols>
  <sheetData>
    <row r="1" ht="12.75">
      <c r="B1" s="58"/>
    </row>
    <row r="2" ht="12.75">
      <c r="B2" s="118"/>
    </row>
    <row r="3" ht="12.75">
      <c r="B3" s="59" t="s">
        <v>27</v>
      </c>
    </row>
    <row r="4" ht="12.75">
      <c r="B4" s="52" t="str">
        <f>'A RESERVAS 528'!$B$4</f>
        <v>     (al 30 de septiembre de 2004, montos expresados en U.F.)</v>
      </c>
    </row>
    <row r="5" spans="1:6" ht="12.75">
      <c r="A5" s="60"/>
      <c r="B5" s="61"/>
      <c r="C5" s="62"/>
      <c r="D5" s="62"/>
      <c r="E5" s="63"/>
      <c r="F5" s="64"/>
    </row>
    <row r="6" spans="1:6" ht="12.75">
      <c r="A6" s="64"/>
      <c r="B6" s="65"/>
      <c r="C6" s="66"/>
      <c r="D6" s="112" t="s">
        <v>43</v>
      </c>
      <c r="E6" s="119"/>
      <c r="F6" s="60"/>
    </row>
    <row r="7" spans="1:6" ht="12.75">
      <c r="A7" s="60"/>
      <c r="B7" s="67" t="s">
        <v>1</v>
      </c>
      <c r="C7" s="68" t="s">
        <v>2</v>
      </c>
      <c r="D7" s="152" t="s">
        <v>59</v>
      </c>
      <c r="E7" s="153"/>
      <c r="F7" s="60"/>
    </row>
    <row r="8" spans="1:6" ht="12.75">
      <c r="A8" s="60"/>
      <c r="B8" s="69"/>
      <c r="C8" s="70"/>
      <c r="D8" s="71" t="s">
        <v>28</v>
      </c>
      <c r="E8" s="96" t="s">
        <v>39</v>
      </c>
      <c r="F8" s="60"/>
    </row>
    <row r="9" spans="1:6" ht="12.75">
      <c r="A9" s="60"/>
      <c r="B9" s="72"/>
      <c r="C9" s="73"/>
      <c r="D9" s="73"/>
      <c r="E9" s="74"/>
      <c r="F9" s="64"/>
    </row>
    <row r="10" spans="1:6" ht="12.75">
      <c r="A10" s="60"/>
      <c r="B10" s="79" t="s">
        <v>7</v>
      </c>
      <c r="C10" s="76" t="s">
        <v>8</v>
      </c>
      <c r="D10" s="134">
        <v>1</v>
      </c>
      <c r="E10" s="135">
        <v>386</v>
      </c>
      <c r="F10" s="127"/>
    </row>
    <row r="11" spans="1:6" ht="12.75">
      <c r="A11" s="60"/>
      <c r="B11" s="82"/>
      <c r="D11" s="136"/>
      <c r="E11" s="137"/>
      <c r="F11" s="60"/>
    </row>
    <row r="12" spans="1:6" ht="12.75">
      <c r="A12" s="60"/>
      <c r="B12" s="146" t="s">
        <v>51</v>
      </c>
      <c r="C12" s="147" t="s">
        <v>5</v>
      </c>
      <c r="D12" s="136">
        <v>17</v>
      </c>
      <c r="E12" s="137">
        <v>1844</v>
      </c>
      <c r="F12" s="127"/>
    </row>
    <row r="13" spans="1:6" ht="12.75">
      <c r="A13" s="60"/>
      <c r="B13" s="132"/>
      <c r="C13" s="147"/>
      <c r="D13" s="138"/>
      <c r="E13" s="139"/>
      <c r="F13" s="60"/>
    </row>
    <row r="14" spans="1:6" ht="12.75">
      <c r="A14" s="60"/>
      <c r="B14" s="44" t="s">
        <v>21</v>
      </c>
      <c r="C14" s="31" t="s">
        <v>6</v>
      </c>
      <c r="D14" s="138">
        <v>4</v>
      </c>
      <c r="E14" s="139">
        <v>300</v>
      </c>
      <c r="F14" s="60"/>
    </row>
    <row r="15" spans="1:6" ht="12.75">
      <c r="A15" s="60"/>
      <c r="B15" s="132"/>
      <c r="C15" s="147"/>
      <c r="D15" s="138"/>
      <c r="E15" s="139"/>
      <c r="F15" s="60"/>
    </row>
    <row r="16" spans="1:6" ht="12.75">
      <c r="A16" s="60"/>
      <c r="B16" s="133" t="s">
        <v>55</v>
      </c>
      <c r="C16" s="148" t="s">
        <v>15</v>
      </c>
      <c r="D16" s="150">
        <v>3</v>
      </c>
      <c r="E16" s="151">
        <v>803</v>
      </c>
      <c r="F16" s="60"/>
    </row>
    <row r="17" spans="1:6" ht="12.75">
      <c r="A17" s="60"/>
      <c r="B17" s="84"/>
      <c r="C17" s="85"/>
      <c r="D17" s="86"/>
      <c r="E17" s="87"/>
      <c r="F17" s="64"/>
    </row>
    <row r="18" spans="1:6" ht="12.75">
      <c r="A18" s="60"/>
      <c r="B18" s="79" t="s">
        <v>25</v>
      </c>
      <c r="C18" s="66"/>
      <c r="D18" s="88">
        <f>SUM(D10:D16)</f>
        <v>25</v>
      </c>
      <c r="E18" s="89">
        <f>SUM(E10:E16)</f>
        <v>3333</v>
      </c>
      <c r="F18" s="60"/>
    </row>
    <row r="19" spans="1:8" ht="12.75">
      <c r="A19" s="60"/>
      <c r="B19" s="90" t="s">
        <v>26</v>
      </c>
      <c r="C19" s="66"/>
      <c r="D19" s="88"/>
      <c r="E19" s="89">
        <f>E18*H19</f>
        <v>57296.86974</v>
      </c>
      <c r="F19" s="60"/>
      <c r="G19" s="128" t="str">
        <f>'A RESERVAS 528'!$J$47</f>
        <v>U.F. al 30.09.2004 $</v>
      </c>
      <c r="H19" s="106">
        <f>'A RESERVAS 528'!$K$47</f>
        <v>17.19078</v>
      </c>
    </row>
    <row r="20" spans="1:6" ht="12.75">
      <c r="A20" s="60"/>
      <c r="B20" s="72"/>
      <c r="C20" s="73"/>
      <c r="D20" s="91"/>
      <c r="E20" s="92"/>
      <c r="F20" s="64"/>
    </row>
    <row r="25" spans="2:4" ht="12.75">
      <c r="B25" s="93"/>
      <c r="C25" s="93"/>
      <c r="D25" s="93"/>
    </row>
    <row r="26" ht="12.75">
      <c r="B26" s="93"/>
    </row>
    <row r="27" spans="2:4" ht="12.75">
      <c r="B27" s="93"/>
      <c r="C27" s="93"/>
      <c r="D27" s="93"/>
    </row>
    <row r="28" ht="12.75">
      <c r="C28" s="93"/>
    </row>
    <row r="29" ht="12.75">
      <c r="C29" s="93"/>
    </row>
    <row r="30" spans="2:3" ht="12.75">
      <c r="B30" s="94"/>
      <c r="C30" s="93"/>
    </row>
    <row r="31" ht="12.75">
      <c r="B31" s="94"/>
    </row>
    <row r="32" spans="2:3" ht="12.75">
      <c r="B32" s="94"/>
      <c r="C32" s="94"/>
    </row>
    <row r="33" spans="2:3" ht="12.75">
      <c r="B33" s="94"/>
      <c r="C33" s="94"/>
    </row>
    <row r="34" spans="2:3" ht="12.75">
      <c r="B34" s="94"/>
      <c r="C34" s="94"/>
    </row>
  </sheetData>
  <mergeCells count="1">
    <mergeCell ref="D7:E7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65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875" style="2" customWidth="1"/>
    <col min="2" max="2" width="15.00390625" style="2" customWidth="1"/>
    <col min="3" max="3" width="8.25390625" style="2" customWidth="1"/>
    <col min="4" max="4" width="12.00390625" style="2" customWidth="1"/>
    <col min="5" max="5" width="9.125" style="2" customWidth="1"/>
    <col min="6" max="6" width="1.4921875" style="2" customWidth="1"/>
    <col min="7" max="7" width="8.25390625" style="2" customWidth="1"/>
    <col min="8" max="8" width="11.25390625" style="2" customWidth="1"/>
    <col min="9" max="9" width="1.4921875" style="2" customWidth="1"/>
    <col min="10" max="10" width="9.75390625" style="2" customWidth="1"/>
    <col min="11" max="11" width="10.50390625" style="2" customWidth="1"/>
    <col min="12" max="12" width="8.875" style="2" customWidth="1"/>
    <col min="13" max="13" width="7.50390625" style="2" customWidth="1"/>
    <col min="14" max="14" width="13.25390625" style="2" customWidth="1"/>
    <col min="15" max="15" width="9.125" style="2" customWidth="1"/>
    <col min="16" max="255" width="17.625" style="2" customWidth="1"/>
    <col min="256" max="16384" width="12.50390625" style="2" customWidth="1"/>
  </cols>
  <sheetData>
    <row r="1" ht="12.75">
      <c r="A1" s="1"/>
    </row>
    <row r="2" ht="12.75">
      <c r="A2" s="3"/>
    </row>
    <row r="3" ht="12.75">
      <c r="A3" s="4" t="s">
        <v>30</v>
      </c>
    </row>
    <row r="4" ht="12.75">
      <c r="A4" s="5" t="str">
        <f>'A RESERVAS 528'!$B$4</f>
        <v>     (al 30 de septiembre de 2004, montos expresados en U.F.)</v>
      </c>
    </row>
    <row r="5" spans="1:13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</row>
    <row r="6" spans="1:13" ht="12.75">
      <c r="A6" s="10"/>
      <c r="B6" s="11"/>
      <c r="C6" s="12"/>
      <c r="D6" s="13"/>
      <c r="E6" s="13" t="s">
        <v>31</v>
      </c>
      <c r="F6" s="13"/>
      <c r="G6" s="12"/>
      <c r="H6" s="12"/>
      <c r="I6" s="11"/>
      <c r="J6" s="14" t="s">
        <v>46</v>
      </c>
      <c r="K6" s="14"/>
      <c r="L6" s="15"/>
      <c r="M6" s="16"/>
    </row>
    <row r="7" spans="1:13" ht="12.75">
      <c r="A7" s="17" t="s">
        <v>1</v>
      </c>
      <c r="B7" s="18" t="s">
        <v>2</v>
      </c>
      <c r="C7" s="19"/>
      <c r="D7" s="20" t="s">
        <v>32</v>
      </c>
      <c r="E7" s="19"/>
      <c r="F7" s="111"/>
      <c r="G7" s="21" t="s">
        <v>33</v>
      </c>
      <c r="H7" s="19"/>
      <c r="I7" s="11"/>
      <c r="J7" s="11"/>
      <c r="K7" s="11"/>
      <c r="L7" s="22"/>
      <c r="M7" s="16"/>
    </row>
    <row r="8" spans="1:13" ht="12.75">
      <c r="A8" s="10"/>
      <c r="B8" s="11"/>
      <c r="C8" s="23" t="s">
        <v>44</v>
      </c>
      <c r="D8" s="24"/>
      <c r="E8" s="108" t="s">
        <v>34</v>
      </c>
      <c r="F8" s="25"/>
      <c r="G8" s="23" t="s">
        <v>45</v>
      </c>
      <c r="H8" s="26"/>
      <c r="I8" s="26"/>
      <c r="J8" s="23" t="s">
        <v>44</v>
      </c>
      <c r="K8" s="24"/>
      <c r="L8" s="110" t="s">
        <v>34</v>
      </c>
      <c r="M8" s="16"/>
    </row>
    <row r="9" spans="1:13" ht="12.75">
      <c r="A9" s="10"/>
      <c r="B9" s="11"/>
      <c r="C9" s="107" t="s">
        <v>3</v>
      </c>
      <c r="D9" s="108" t="s">
        <v>29</v>
      </c>
      <c r="E9" s="107" t="s">
        <v>29</v>
      </c>
      <c r="F9" s="107"/>
      <c r="G9" s="108" t="s">
        <v>3</v>
      </c>
      <c r="H9" s="108" t="s">
        <v>40</v>
      </c>
      <c r="I9" s="108"/>
      <c r="J9" s="107" t="s">
        <v>3</v>
      </c>
      <c r="K9" s="107" t="s">
        <v>35</v>
      </c>
      <c r="L9" s="109" t="s">
        <v>29</v>
      </c>
      <c r="M9" s="16"/>
    </row>
    <row r="10" spans="1:13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9"/>
    </row>
    <row r="11" spans="1:12" ht="12.75">
      <c r="A11" s="30" t="s">
        <v>57</v>
      </c>
      <c r="B11" s="31" t="s">
        <v>11</v>
      </c>
      <c r="C11" s="43">
        <v>2795</v>
      </c>
      <c r="D11" s="43">
        <v>1799802</v>
      </c>
      <c r="E11" s="43">
        <v>88133</v>
      </c>
      <c r="F11" s="43"/>
      <c r="G11" s="43">
        <v>0</v>
      </c>
      <c r="H11" s="43">
        <v>0</v>
      </c>
      <c r="I11" s="43"/>
      <c r="J11" s="43">
        <v>1488</v>
      </c>
      <c r="K11" s="43">
        <v>225383</v>
      </c>
      <c r="L11" s="45">
        <v>61804</v>
      </c>
    </row>
    <row r="12" spans="1:13" ht="12.75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2"/>
      <c r="M12" s="9"/>
    </row>
    <row r="13" spans="1:12" ht="12.75">
      <c r="A13" s="30" t="s">
        <v>56</v>
      </c>
      <c r="B13" s="114" t="s">
        <v>4</v>
      </c>
      <c r="C13" s="32">
        <f>SUM(C14:C16)</f>
        <v>2</v>
      </c>
      <c r="D13" s="32">
        <f>SUM(D14:D16)</f>
        <v>6</v>
      </c>
      <c r="E13" s="32">
        <f>SUM(E14:E16)</f>
        <v>0</v>
      </c>
      <c r="F13" s="32"/>
      <c r="G13" s="32">
        <f>SUM(G14:G16)</f>
        <v>5</v>
      </c>
      <c r="H13" s="32">
        <f>SUM(H14:H16)</f>
        <v>913</v>
      </c>
      <c r="I13" s="32"/>
      <c r="J13" s="32">
        <f>SUM(J14:J16)</f>
        <v>13</v>
      </c>
      <c r="K13" s="32">
        <f>SUM(K14:K16)</f>
        <v>866</v>
      </c>
      <c r="L13" s="33">
        <f>SUM(L14:L16)</f>
        <v>0</v>
      </c>
    </row>
    <row r="14" spans="1:12" ht="12.75">
      <c r="A14" s="34"/>
      <c r="B14" s="31" t="s">
        <v>22</v>
      </c>
      <c r="C14" s="35">
        <v>0</v>
      </c>
      <c r="D14" s="35">
        <v>0</v>
      </c>
      <c r="E14" s="35">
        <v>0</v>
      </c>
      <c r="F14" s="35"/>
      <c r="G14" s="35">
        <v>1</v>
      </c>
      <c r="H14" s="35">
        <v>69</v>
      </c>
      <c r="I14" s="35"/>
      <c r="J14" s="35">
        <v>1</v>
      </c>
      <c r="K14" s="35">
        <v>229</v>
      </c>
      <c r="L14" s="37">
        <v>0</v>
      </c>
    </row>
    <row r="15" spans="1:12" ht="12.75">
      <c r="A15" s="34"/>
      <c r="B15" s="31" t="s">
        <v>18</v>
      </c>
      <c r="C15" s="35">
        <v>2</v>
      </c>
      <c r="D15" s="35">
        <v>6</v>
      </c>
      <c r="E15" s="35">
        <v>0</v>
      </c>
      <c r="F15" s="35"/>
      <c r="G15" s="35">
        <v>3</v>
      </c>
      <c r="H15" s="35">
        <v>819</v>
      </c>
      <c r="I15" s="35"/>
      <c r="J15" s="35">
        <v>3</v>
      </c>
      <c r="K15" s="35">
        <v>158</v>
      </c>
      <c r="L15" s="37">
        <v>0</v>
      </c>
    </row>
    <row r="16" spans="1:12" ht="12.75">
      <c r="A16" s="34"/>
      <c r="B16" s="38" t="s">
        <v>23</v>
      </c>
      <c r="C16" s="35">
        <v>0</v>
      </c>
      <c r="D16" s="35">
        <v>0</v>
      </c>
      <c r="E16" s="35">
        <v>0</v>
      </c>
      <c r="F16" s="35"/>
      <c r="G16" s="35">
        <v>1</v>
      </c>
      <c r="H16" s="35">
        <v>25</v>
      </c>
      <c r="I16" s="35"/>
      <c r="J16" s="35">
        <v>9</v>
      </c>
      <c r="K16" s="35">
        <v>479</v>
      </c>
      <c r="L16" s="37">
        <v>0</v>
      </c>
    </row>
    <row r="17" spans="1:12" ht="12.75">
      <c r="A17" s="34"/>
      <c r="B17" s="38"/>
      <c r="C17" s="35"/>
      <c r="D17" s="35"/>
      <c r="E17" s="35"/>
      <c r="F17" s="35"/>
      <c r="G17" s="35"/>
      <c r="H17" s="35"/>
      <c r="I17" s="35"/>
      <c r="J17" s="35"/>
      <c r="K17" s="35"/>
      <c r="L17" s="37"/>
    </row>
    <row r="18" spans="1:12" ht="12.75">
      <c r="A18" s="30" t="s">
        <v>9</v>
      </c>
      <c r="B18" s="114" t="s">
        <v>38</v>
      </c>
      <c r="C18" s="32">
        <f>SUM(C19:C22)</f>
        <v>131</v>
      </c>
      <c r="D18" s="32">
        <f>SUM(D19:D22)</f>
        <v>37925</v>
      </c>
      <c r="E18" s="32">
        <f>SUM(E19:E22)</f>
        <v>0</v>
      </c>
      <c r="F18" s="32"/>
      <c r="G18" s="32">
        <f>SUM(G19:G22)</f>
        <v>3</v>
      </c>
      <c r="H18" s="32">
        <f>SUM(H19:H22)</f>
        <v>113</v>
      </c>
      <c r="I18" s="32"/>
      <c r="J18" s="32">
        <f>SUM(J19:J22)</f>
        <v>23</v>
      </c>
      <c r="K18" s="32">
        <f>SUM(K19:K22)</f>
        <v>7593</v>
      </c>
      <c r="L18" s="33">
        <f>SUM(L19:L22)</f>
        <v>0</v>
      </c>
    </row>
    <row r="19" spans="1:12" ht="12.75">
      <c r="A19" s="34"/>
      <c r="B19" s="31" t="s">
        <v>36</v>
      </c>
      <c r="C19" s="35">
        <v>1</v>
      </c>
      <c r="D19" s="42">
        <v>0</v>
      </c>
      <c r="E19" s="35">
        <v>0</v>
      </c>
      <c r="F19" s="35"/>
      <c r="G19" s="35">
        <v>0</v>
      </c>
      <c r="H19" s="35">
        <v>0</v>
      </c>
      <c r="I19" s="35"/>
      <c r="J19" s="35">
        <v>0</v>
      </c>
      <c r="K19" s="35">
        <v>0</v>
      </c>
      <c r="L19" s="37">
        <v>0</v>
      </c>
    </row>
    <row r="20" spans="1:12" ht="12.75">
      <c r="A20" s="34"/>
      <c r="B20" s="31" t="s">
        <v>37</v>
      </c>
      <c r="C20" s="35">
        <v>4</v>
      </c>
      <c r="D20" s="35">
        <v>0</v>
      </c>
      <c r="E20" s="35">
        <v>0</v>
      </c>
      <c r="F20" s="35"/>
      <c r="G20" s="35">
        <v>0</v>
      </c>
      <c r="H20" s="35">
        <v>0</v>
      </c>
      <c r="I20" s="35"/>
      <c r="J20" s="35">
        <v>1</v>
      </c>
      <c r="K20" s="35">
        <v>712</v>
      </c>
      <c r="L20" s="37">
        <v>0</v>
      </c>
    </row>
    <row r="21" spans="1:12" ht="12.75">
      <c r="A21" s="34"/>
      <c r="B21" s="31" t="s">
        <v>16</v>
      </c>
      <c r="C21" s="35">
        <v>49</v>
      </c>
      <c r="D21" s="35">
        <v>5975</v>
      </c>
      <c r="E21" s="35">
        <v>0</v>
      </c>
      <c r="F21" s="35"/>
      <c r="G21" s="35">
        <v>0</v>
      </c>
      <c r="H21" s="35">
        <v>0</v>
      </c>
      <c r="I21" s="35"/>
      <c r="J21" s="35">
        <v>5</v>
      </c>
      <c r="K21" s="35">
        <v>3402</v>
      </c>
      <c r="L21" s="37">
        <v>0</v>
      </c>
    </row>
    <row r="22" spans="1:12" ht="12.75">
      <c r="A22" s="34"/>
      <c r="B22" s="31" t="s">
        <v>5</v>
      </c>
      <c r="C22" s="35">
        <f>32+45</f>
        <v>77</v>
      </c>
      <c r="D22" s="35">
        <f>3182+28768</f>
        <v>31950</v>
      </c>
      <c r="E22" s="35">
        <v>0</v>
      </c>
      <c r="F22" s="35"/>
      <c r="G22" s="35">
        <f>1+2</f>
        <v>3</v>
      </c>
      <c r="H22" s="35">
        <v>113</v>
      </c>
      <c r="I22" s="35"/>
      <c r="J22" s="35">
        <f>3+14</f>
        <v>17</v>
      </c>
      <c r="K22" s="35">
        <f>614+2865</f>
        <v>3479</v>
      </c>
      <c r="L22" s="37">
        <v>0</v>
      </c>
    </row>
    <row r="23" spans="1:12" ht="12.75">
      <c r="A23" s="34"/>
      <c r="B23" s="31"/>
      <c r="C23" s="35"/>
      <c r="D23" s="35"/>
      <c r="E23" s="35"/>
      <c r="F23" s="35"/>
      <c r="G23" s="35"/>
      <c r="H23" s="35"/>
      <c r="I23" s="35"/>
      <c r="J23" s="35"/>
      <c r="K23" s="35"/>
      <c r="L23" s="37"/>
    </row>
    <row r="24" spans="1:12" ht="12.75">
      <c r="A24" s="30" t="s">
        <v>12</v>
      </c>
      <c r="B24" s="114" t="s">
        <v>4</v>
      </c>
      <c r="C24" s="32">
        <f>SUM(C25:C26)</f>
        <v>3740</v>
      </c>
      <c r="D24" s="32">
        <f>SUM(D25:D26)</f>
        <v>3010119</v>
      </c>
      <c r="E24" s="32">
        <f>SUM(E25:E26)</f>
        <v>82226</v>
      </c>
      <c r="F24" s="32"/>
      <c r="G24" s="32">
        <f>SUM(G25:G26)</f>
        <v>36</v>
      </c>
      <c r="H24" s="32">
        <f>SUM(H25:H26)</f>
        <v>16065</v>
      </c>
      <c r="I24" s="32"/>
      <c r="J24" s="32">
        <f>SUM(J25:J26)</f>
        <v>98</v>
      </c>
      <c r="K24" s="32">
        <f>SUM(K25:K26)</f>
        <v>30007</v>
      </c>
      <c r="L24" s="33">
        <f>SUM(L25:L26)</f>
        <v>48861</v>
      </c>
    </row>
    <row r="25" spans="1:12" ht="12.75">
      <c r="A25" s="34"/>
      <c r="B25" s="31" t="s">
        <v>13</v>
      </c>
      <c r="C25" s="35">
        <v>3643</v>
      </c>
      <c r="D25" s="35">
        <v>2937831</v>
      </c>
      <c r="E25" s="35">
        <v>82226</v>
      </c>
      <c r="F25" s="35"/>
      <c r="G25" s="35">
        <v>33</v>
      </c>
      <c r="H25" s="35">
        <v>14186</v>
      </c>
      <c r="I25" s="35"/>
      <c r="J25" s="35">
        <v>98</v>
      </c>
      <c r="K25" s="35">
        <v>30007</v>
      </c>
      <c r="L25" s="37">
        <v>48861</v>
      </c>
    </row>
    <row r="26" spans="1:12" ht="12.75">
      <c r="A26" s="34"/>
      <c r="B26" s="131" t="s">
        <v>22</v>
      </c>
      <c r="C26" s="41">
        <v>97</v>
      </c>
      <c r="D26" s="41">
        <v>72288</v>
      </c>
      <c r="E26" s="41">
        <v>0</v>
      </c>
      <c r="F26" s="41"/>
      <c r="G26" s="41">
        <v>3</v>
      </c>
      <c r="H26" s="41">
        <v>1879</v>
      </c>
      <c r="I26" s="41"/>
      <c r="J26" s="41">
        <v>0</v>
      </c>
      <c r="K26" s="41">
        <v>0</v>
      </c>
      <c r="L26" s="39">
        <v>0</v>
      </c>
    </row>
    <row r="27" spans="1:12" ht="12.75">
      <c r="A27" s="34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39"/>
    </row>
    <row r="28" spans="1:12" ht="12.75">
      <c r="A28" s="30" t="s">
        <v>51</v>
      </c>
      <c r="B28" s="114" t="s">
        <v>4</v>
      </c>
      <c r="C28" s="32">
        <f>SUM(C29:C34)</f>
        <v>7378</v>
      </c>
      <c r="D28" s="32">
        <f>SUM(D29:D34)</f>
        <v>5634112</v>
      </c>
      <c r="E28" s="32">
        <f>SUM(E29:E34)</f>
        <v>62024</v>
      </c>
      <c r="F28" s="32"/>
      <c r="G28" s="32">
        <f>SUM(G29:G34)</f>
        <v>139</v>
      </c>
      <c r="H28" s="32">
        <f>SUM(H29:H34)</f>
        <v>27808</v>
      </c>
      <c r="I28" s="32"/>
      <c r="J28" s="32">
        <f>SUM(J29:J34)</f>
        <v>1013</v>
      </c>
      <c r="K28" s="32">
        <f>SUM(K29:K34)</f>
        <v>184579</v>
      </c>
      <c r="L28" s="33">
        <f>SUM(L29:L34)</f>
        <v>67599</v>
      </c>
    </row>
    <row r="29" spans="1:12" ht="12.75">
      <c r="A29" s="34"/>
      <c r="B29" s="31" t="s">
        <v>36</v>
      </c>
      <c r="C29" s="35">
        <v>1</v>
      </c>
      <c r="D29" s="36">
        <v>465</v>
      </c>
      <c r="E29" s="36">
        <v>0</v>
      </c>
      <c r="F29" s="36"/>
      <c r="G29" s="36">
        <v>0</v>
      </c>
      <c r="H29" s="36">
        <v>0</v>
      </c>
      <c r="I29" s="36"/>
      <c r="J29" s="36">
        <v>0</v>
      </c>
      <c r="K29" s="36">
        <v>0</v>
      </c>
      <c r="L29" s="37">
        <v>0</v>
      </c>
    </row>
    <row r="30" spans="1:12" ht="12.75">
      <c r="A30" s="34"/>
      <c r="B30" s="38" t="s">
        <v>37</v>
      </c>
      <c r="C30" s="35">
        <v>1</v>
      </c>
      <c r="D30" s="35">
        <v>798</v>
      </c>
      <c r="E30" s="35">
        <v>0</v>
      </c>
      <c r="F30" s="35"/>
      <c r="G30" s="35">
        <v>0</v>
      </c>
      <c r="H30" s="35">
        <v>0</v>
      </c>
      <c r="I30" s="35"/>
      <c r="J30" s="35">
        <v>0</v>
      </c>
      <c r="K30" s="35">
        <v>0</v>
      </c>
      <c r="L30" s="37">
        <v>0</v>
      </c>
    </row>
    <row r="31" spans="1:12" ht="12.75">
      <c r="A31" s="34"/>
      <c r="B31" s="31" t="s">
        <v>22</v>
      </c>
      <c r="C31" s="35">
        <f>34+164</f>
        <v>198</v>
      </c>
      <c r="D31" s="35">
        <f>34791+129434</f>
        <v>164225</v>
      </c>
      <c r="E31" s="35">
        <v>0</v>
      </c>
      <c r="F31" s="35"/>
      <c r="G31" s="35">
        <v>1</v>
      </c>
      <c r="H31" s="35">
        <v>57</v>
      </c>
      <c r="I31" s="35"/>
      <c r="J31" s="35">
        <v>12</v>
      </c>
      <c r="K31" s="35">
        <v>7635</v>
      </c>
      <c r="L31" s="37">
        <v>2167</v>
      </c>
    </row>
    <row r="32" spans="1:12" ht="12.75">
      <c r="A32" s="34"/>
      <c r="B32" s="31" t="s">
        <v>18</v>
      </c>
      <c r="C32" s="35">
        <v>286</v>
      </c>
      <c r="D32" s="35">
        <v>76755</v>
      </c>
      <c r="E32" s="35">
        <v>6167</v>
      </c>
      <c r="F32" s="35"/>
      <c r="G32" s="35">
        <v>0</v>
      </c>
      <c r="H32" s="35">
        <v>0</v>
      </c>
      <c r="I32" s="35"/>
      <c r="J32" s="35">
        <v>56</v>
      </c>
      <c r="K32" s="35">
        <v>5889</v>
      </c>
      <c r="L32" s="37">
        <v>6154</v>
      </c>
    </row>
    <row r="33" spans="1:12" ht="12.75">
      <c r="A33" s="34"/>
      <c r="B33" s="38" t="s">
        <v>11</v>
      </c>
      <c r="C33" s="35">
        <v>4525</v>
      </c>
      <c r="D33" s="36">
        <v>3461168</v>
      </c>
      <c r="E33" s="36">
        <v>0</v>
      </c>
      <c r="F33" s="36"/>
      <c r="G33" s="36">
        <v>126</v>
      </c>
      <c r="H33" s="36">
        <v>24480</v>
      </c>
      <c r="I33" s="36"/>
      <c r="J33" s="36">
        <v>316</v>
      </c>
      <c r="K33" s="36">
        <v>58020</v>
      </c>
      <c r="L33" s="37">
        <v>0</v>
      </c>
    </row>
    <row r="34" spans="1:12" ht="12.75">
      <c r="A34" s="34"/>
      <c r="B34" s="31" t="s">
        <v>5</v>
      </c>
      <c r="C34" s="35">
        <f>2+2365</f>
        <v>2367</v>
      </c>
      <c r="D34" s="36">
        <f>636+1930065</f>
        <v>1930701</v>
      </c>
      <c r="E34" s="36">
        <v>55857</v>
      </c>
      <c r="F34" s="36"/>
      <c r="G34" s="36">
        <v>12</v>
      </c>
      <c r="H34" s="36">
        <v>3271</v>
      </c>
      <c r="I34" s="36"/>
      <c r="J34" s="36">
        <f>18+611</f>
        <v>629</v>
      </c>
      <c r="K34" s="36">
        <f>111709+1326</f>
        <v>113035</v>
      </c>
      <c r="L34" s="37">
        <v>59278</v>
      </c>
    </row>
    <row r="35" spans="1:12" ht="12.75">
      <c r="A35" s="44"/>
      <c r="B35" s="31"/>
      <c r="C35" s="43"/>
      <c r="D35" s="43"/>
      <c r="E35" s="43"/>
      <c r="F35" s="43"/>
      <c r="G35" s="43"/>
      <c r="H35" s="43"/>
      <c r="I35" s="43"/>
      <c r="J35" s="43"/>
      <c r="K35" s="43"/>
      <c r="L35" s="45"/>
    </row>
    <row r="36" spans="1:12" ht="12.75">
      <c r="A36" s="30" t="s">
        <v>53</v>
      </c>
      <c r="B36" s="31" t="s">
        <v>47</v>
      </c>
      <c r="C36" s="43">
        <f>7+149</f>
        <v>156</v>
      </c>
      <c r="D36" s="43">
        <f>8560+170529</f>
        <v>179089</v>
      </c>
      <c r="E36" s="43">
        <v>0</v>
      </c>
      <c r="F36" s="43"/>
      <c r="G36" s="43">
        <f>6+5</f>
        <v>11</v>
      </c>
      <c r="H36" s="43">
        <v>41</v>
      </c>
      <c r="I36" s="43"/>
      <c r="J36" s="46">
        <f>1+1</f>
        <v>2</v>
      </c>
      <c r="K36" s="43">
        <f>230+246</f>
        <v>476</v>
      </c>
      <c r="L36" s="45">
        <v>0</v>
      </c>
    </row>
    <row r="37" spans="1:12" ht="12.75">
      <c r="A37" s="34"/>
      <c r="B37" s="40"/>
      <c r="C37" s="43"/>
      <c r="D37" s="43"/>
      <c r="E37" s="43"/>
      <c r="F37" s="43"/>
      <c r="G37" s="43"/>
      <c r="H37" s="43"/>
      <c r="I37" s="43"/>
      <c r="J37" s="43"/>
      <c r="K37" s="43"/>
      <c r="L37" s="45"/>
    </row>
    <row r="38" spans="1:12" ht="12.75">
      <c r="A38" s="30" t="s">
        <v>58</v>
      </c>
      <c r="B38" s="31" t="s">
        <v>16</v>
      </c>
      <c r="C38" s="43">
        <v>1164</v>
      </c>
      <c r="D38" s="43">
        <v>1718845</v>
      </c>
      <c r="E38" s="43">
        <v>100720</v>
      </c>
      <c r="F38" s="43"/>
      <c r="G38" s="43">
        <v>20</v>
      </c>
      <c r="H38" s="43">
        <v>21929</v>
      </c>
      <c r="I38" s="43"/>
      <c r="J38" s="43">
        <f>1+22</f>
        <v>23</v>
      </c>
      <c r="K38" s="43">
        <f>1592+14339</f>
        <v>15931</v>
      </c>
      <c r="L38" s="45">
        <v>52050</v>
      </c>
    </row>
    <row r="39" ht="12.75">
      <c r="L39" s="22"/>
    </row>
    <row r="40" spans="1:12" ht="12.75">
      <c r="A40" s="30" t="s">
        <v>49</v>
      </c>
      <c r="B40" s="130" t="s">
        <v>47</v>
      </c>
      <c r="C40" s="43">
        <v>1</v>
      </c>
      <c r="D40" s="43">
        <v>81</v>
      </c>
      <c r="E40" s="43">
        <v>0</v>
      </c>
      <c r="F40" s="43"/>
      <c r="G40" s="43">
        <v>0</v>
      </c>
      <c r="H40" s="43">
        <v>0</v>
      </c>
      <c r="I40" s="43"/>
      <c r="J40" s="46">
        <v>0</v>
      </c>
      <c r="K40" s="43">
        <v>0</v>
      </c>
      <c r="L40" s="45">
        <v>0</v>
      </c>
    </row>
    <row r="41" spans="1:12" ht="12.75">
      <c r="A41" s="34"/>
      <c r="B41" s="40"/>
      <c r="C41" s="35"/>
      <c r="D41" s="35"/>
      <c r="E41" s="35"/>
      <c r="F41" s="35"/>
      <c r="G41" s="35"/>
      <c r="H41" s="35"/>
      <c r="I41" s="35"/>
      <c r="J41" s="35"/>
      <c r="K41" s="35"/>
      <c r="L41" s="37"/>
    </row>
    <row r="42" spans="1:12" ht="12.75">
      <c r="A42" s="30" t="s">
        <v>24</v>
      </c>
      <c r="B42" s="31" t="s">
        <v>18</v>
      </c>
      <c r="C42" s="43">
        <v>441</v>
      </c>
      <c r="D42" s="43">
        <v>213861</v>
      </c>
      <c r="E42" s="43">
        <v>0</v>
      </c>
      <c r="F42" s="43"/>
      <c r="G42" s="43">
        <v>0</v>
      </c>
      <c r="H42" s="43">
        <v>0</v>
      </c>
      <c r="I42" s="43"/>
      <c r="J42" s="43">
        <v>28</v>
      </c>
      <c r="K42" s="43">
        <v>2682</v>
      </c>
      <c r="L42" s="45">
        <v>0</v>
      </c>
    </row>
    <row r="43" spans="1:12" ht="12.75">
      <c r="A43" s="34" t="s">
        <v>54</v>
      </c>
      <c r="B43" s="40"/>
      <c r="C43" s="35"/>
      <c r="D43" s="35"/>
      <c r="E43" s="35"/>
      <c r="F43" s="35"/>
      <c r="G43" s="35"/>
      <c r="H43" s="35"/>
      <c r="I43" s="35"/>
      <c r="J43" s="35"/>
      <c r="K43" s="35"/>
      <c r="L43" s="37"/>
    </row>
    <row r="44" spans="1:12" ht="12.75">
      <c r="A44" s="30" t="s">
        <v>55</v>
      </c>
      <c r="B44" s="31" t="s">
        <v>22</v>
      </c>
      <c r="C44" s="43">
        <v>20</v>
      </c>
      <c r="D44" s="43">
        <v>23206</v>
      </c>
      <c r="E44" s="43">
        <v>0</v>
      </c>
      <c r="F44" s="43"/>
      <c r="G44" s="43">
        <v>0</v>
      </c>
      <c r="H44" s="43">
        <v>0</v>
      </c>
      <c r="I44" s="43"/>
      <c r="J44" s="43">
        <v>0</v>
      </c>
      <c r="K44" s="43">
        <v>0</v>
      </c>
      <c r="L44" s="45">
        <v>0</v>
      </c>
    </row>
    <row r="45" spans="1:12" ht="12.75">
      <c r="A45" s="34"/>
      <c r="B45" s="40"/>
      <c r="C45" s="35"/>
      <c r="D45" s="35"/>
      <c r="E45" s="35"/>
      <c r="F45" s="35"/>
      <c r="G45" s="35"/>
      <c r="H45" s="35"/>
      <c r="I45" s="35"/>
      <c r="J45" s="35"/>
      <c r="K45" s="35"/>
      <c r="L45" s="37"/>
    </row>
    <row r="46" spans="1:12" ht="12.75">
      <c r="A46" s="30" t="s">
        <v>48</v>
      </c>
      <c r="B46" s="114" t="s">
        <v>4</v>
      </c>
      <c r="C46" s="32">
        <f>SUM(C47:C48)</f>
        <v>1115</v>
      </c>
      <c r="D46" s="32">
        <f>SUM(D47:D48)</f>
        <v>1274581</v>
      </c>
      <c r="E46" s="32">
        <f aca="true" t="shared" si="0" ref="E46:L46">SUM(E47:E48)</f>
        <v>34590</v>
      </c>
      <c r="F46" s="32"/>
      <c r="G46" s="32">
        <f t="shared" si="0"/>
        <v>10</v>
      </c>
      <c r="H46" s="32">
        <f t="shared" si="0"/>
        <v>2502</v>
      </c>
      <c r="I46" s="32"/>
      <c r="J46" s="32">
        <f t="shared" si="0"/>
        <v>64</v>
      </c>
      <c r="K46" s="32">
        <f t="shared" si="0"/>
        <v>23764</v>
      </c>
      <c r="L46" s="33">
        <f t="shared" si="0"/>
        <v>20094</v>
      </c>
    </row>
    <row r="47" spans="1:12" ht="12.75">
      <c r="A47" s="10"/>
      <c r="B47" s="31" t="s">
        <v>23</v>
      </c>
      <c r="C47" s="35">
        <v>1</v>
      </c>
      <c r="D47" s="35">
        <v>231</v>
      </c>
      <c r="E47" s="35">
        <v>0</v>
      </c>
      <c r="F47" s="35"/>
      <c r="G47" s="35">
        <v>0</v>
      </c>
      <c r="H47" s="35">
        <v>0</v>
      </c>
      <c r="I47" s="35"/>
      <c r="J47" s="36">
        <v>1</v>
      </c>
      <c r="K47" s="35">
        <v>661</v>
      </c>
      <c r="L47" s="37">
        <v>0</v>
      </c>
    </row>
    <row r="48" spans="1:12" ht="12.75">
      <c r="A48" s="124"/>
      <c r="B48" s="31" t="s">
        <v>47</v>
      </c>
      <c r="C48" s="35">
        <f>672+442</f>
        <v>1114</v>
      </c>
      <c r="D48" s="35">
        <f>854491+419859</f>
        <v>1274350</v>
      </c>
      <c r="E48" s="35">
        <v>34590</v>
      </c>
      <c r="F48" s="35"/>
      <c r="G48" s="35">
        <f>6+4</f>
        <v>10</v>
      </c>
      <c r="H48" s="35">
        <f>2460+42</f>
        <v>2502</v>
      </c>
      <c r="I48" s="35"/>
      <c r="J48" s="36">
        <f>2+1+60</f>
        <v>63</v>
      </c>
      <c r="K48" s="35">
        <f>745+22358</f>
        <v>23103</v>
      </c>
      <c r="L48" s="129">
        <v>20094</v>
      </c>
    </row>
    <row r="49" spans="1:13" ht="12.75">
      <c r="A49" s="6"/>
      <c r="B49" s="7"/>
      <c r="C49" s="47"/>
      <c r="D49" s="47"/>
      <c r="E49" s="47"/>
      <c r="F49" s="47"/>
      <c r="G49" s="47"/>
      <c r="H49" s="47"/>
      <c r="I49" s="47"/>
      <c r="J49" s="47"/>
      <c r="K49" s="47"/>
      <c r="L49" s="48"/>
      <c r="M49" s="9"/>
    </row>
    <row r="50" spans="1:13" ht="12.75">
      <c r="A50" s="30" t="s">
        <v>25</v>
      </c>
      <c r="B50" s="11"/>
      <c r="C50" s="49">
        <f>C46+C36+C42+C40+C44+C38+C24+C18+C13+C28+C11</f>
        <v>16943</v>
      </c>
      <c r="D50" s="49">
        <f aca="true" t="shared" si="1" ref="D50:L50">D46+D36+D42+D40+D44+D38+D24+D18+D13+D28+D11</f>
        <v>13891627</v>
      </c>
      <c r="E50" s="49">
        <f t="shared" si="1"/>
        <v>367693</v>
      </c>
      <c r="F50" s="49"/>
      <c r="G50" s="49">
        <f t="shared" si="1"/>
        <v>224</v>
      </c>
      <c r="H50" s="49">
        <f t="shared" si="1"/>
        <v>69371</v>
      </c>
      <c r="I50" s="49"/>
      <c r="J50" s="49">
        <f t="shared" si="1"/>
        <v>2752</v>
      </c>
      <c r="K50" s="49">
        <f t="shared" si="1"/>
        <v>491281</v>
      </c>
      <c r="L50" s="50">
        <f t="shared" si="1"/>
        <v>250408</v>
      </c>
      <c r="M50" s="16"/>
    </row>
    <row r="51" spans="1:15" ht="12.75">
      <c r="A51" s="51" t="s">
        <v>26</v>
      </c>
      <c r="B51" s="11"/>
      <c r="C51" s="49"/>
      <c r="D51" s="49">
        <f>D50*O51</f>
        <v>238807903.59906</v>
      </c>
      <c r="E51" s="49">
        <f>E50*O51</f>
        <v>6320929.47054</v>
      </c>
      <c r="F51" s="49"/>
      <c r="G51" s="49"/>
      <c r="H51" s="49">
        <f>H50*O51</f>
        <v>1192541.59938</v>
      </c>
      <c r="I51" s="49"/>
      <c r="J51" s="49"/>
      <c r="K51" s="49">
        <f>K50*O51</f>
        <v>8445503.58918</v>
      </c>
      <c r="L51" s="50">
        <f>L50*O51</f>
        <v>4304708.83824</v>
      </c>
      <c r="M51" s="16"/>
      <c r="N51" s="128" t="str">
        <f>'A RESERVAS 528'!$J$47</f>
        <v>U.F. al 30.09.2004 $</v>
      </c>
      <c r="O51" s="105">
        <f>'A RESERVAS 528'!$K$47</f>
        <v>17.19078</v>
      </c>
    </row>
    <row r="52" spans="1:13" ht="12.75">
      <c r="A52" s="27"/>
      <c r="B52" s="28"/>
      <c r="C52" s="53"/>
      <c r="D52" s="53"/>
      <c r="E52" s="53"/>
      <c r="F52" s="53"/>
      <c r="G52" s="53"/>
      <c r="H52" s="53"/>
      <c r="I52" s="53"/>
      <c r="J52" s="53"/>
      <c r="K52" s="53"/>
      <c r="L52" s="54"/>
      <c r="M52" s="9"/>
    </row>
    <row r="53" spans="1:13" ht="12.75">
      <c r="A53" s="57"/>
      <c r="B53" s="55"/>
      <c r="C53" s="55"/>
      <c r="D53" s="56"/>
      <c r="E53" s="56"/>
      <c r="F53" s="56"/>
      <c r="G53" s="55"/>
      <c r="H53" s="55"/>
      <c r="I53" s="55"/>
      <c r="J53" s="55"/>
      <c r="K53" s="55"/>
      <c r="L53" s="55"/>
      <c r="M53" s="55"/>
    </row>
    <row r="54" spans="1:13" ht="12.75">
      <c r="A54" s="56"/>
      <c r="B54" s="55"/>
      <c r="C54" s="55"/>
      <c r="D54" s="56"/>
      <c r="E54" s="56"/>
      <c r="F54" s="56"/>
      <c r="G54" s="55"/>
      <c r="H54" s="55"/>
      <c r="I54" s="55"/>
      <c r="J54" s="55"/>
      <c r="K54" s="55"/>
      <c r="L54" s="55"/>
      <c r="M54" s="55"/>
    </row>
    <row r="55" spans="1:13" ht="12.75">
      <c r="A55" s="56"/>
      <c r="B55" s="55"/>
      <c r="C55" s="55"/>
      <c r="D55" s="56"/>
      <c r="E55" s="56"/>
      <c r="F55" s="56"/>
      <c r="G55" s="55"/>
      <c r="H55" s="55"/>
      <c r="I55" s="55"/>
      <c r="J55" s="55"/>
      <c r="K55" s="55"/>
      <c r="L55" s="55"/>
      <c r="M55" s="55"/>
    </row>
    <row r="56" spans="1:13" ht="12.75">
      <c r="A56" s="56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ht="12.75">
      <c r="A59" s="56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12.75">
      <c r="A60" s="56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1:13" ht="12.75">
      <c r="A61" s="56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12.75">
      <c r="A62" s="56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12.75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1:13" ht="12.7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1:13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</sheetData>
  <printOptions horizontalCentered="1"/>
  <pageMargins left="0.2" right="0.196850393700787" top="0.2" bottom="0.3149606299212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2004-08-13T15:28:18Z</cp:lastPrinted>
  <dcterms:created xsi:type="dcterms:W3CDTF">1998-11-27T16:36:44Z</dcterms:created>
  <dcterms:modified xsi:type="dcterms:W3CDTF">2004-11-23T21:21:36Z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444529081</vt:i4>
  </property>
  <property fmtid="{D5CDD505-2E9C-101B-9397-08002B2CF9AE}" pid="4" name="_EmailSubje">
    <vt:lpwstr>boletín octubre</vt:lpwstr>
  </property>
  <property fmtid="{D5CDD505-2E9C-101B-9397-08002B2CF9AE}" pid="5" name="_AuthorEma">
    <vt:lpwstr>AAAlvarado@svs.cl</vt:lpwstr>
  </property>
  <property fmtid="{D5CDD505-2E9C-101B-9397-08002B2CF9AE}" pid="6" name="_AuthorEmailDisplayNa">
    <vt:lpwstr>Alvarado Bravo Alejandro</vt:lpwstr>
  </property>
</Properties>
</file>