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778'!$C$25:$C$28</definedName>
    <definedName name="\b" localSheetId="2">'C RESERVAS 967'!$A$51:$B$59</definedName>
    <definedName name="\g" localSheetId="1">'B RESERVAS 778'!$B$25</definedName>
    <definedName name="\g" localSheetId="2">'C RESERVAS 967'!$D$51</definedName>
    <definedName name="\i" localSheetId="1">'B RESERVAS 778'!$D$25</definedName>
    <definedName name="\i" localSheetId="2">'C RESERVAS 967'!$E$51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778'!$A$3:$F$18</definedName>
    <definedName name="A_impresión_IM" localSheetId="2">'C RESERVAS 967'!$A$3:$M$48</definedName>
    <definedName name="_xlnm.Print_Area" localSheetId="0">'A RESERVAS 528'!$A$1:$I$49</definedName>
    <definedName name="_xlnm.Print_Area" localSheetId="1">'B RESERVAS 778'!$B$1:$F$19</definedName>
    <definedName name="_xlnm.Print_Area" localSheetId="2">'C RESERVAS 967'!$A$1:$L$49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967'!$O$47</definedName>
  </definedNames>
  <calcPr fullCalcOnLoad="1"/>
</workbook>
</file>

<file path=xl/sharedStrings.xml><?xml version="1.0" encoding="utf-8"?>
<sst xmlns="http://schemas.openxmlformats.org/spreadsheetml/2006/main" count="124" uniqueCount="62">
  <si>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</si>
  <si>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</si>
  <si>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</si>
  <si>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</si>
  <si>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</si>
  <si>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</si>
  <si>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</si>
  <si>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</si>
  <si>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</si>
  <si>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</si>
  <si>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</si>
  <si>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</si>
  <si>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Construcción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</si>
  <si>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</si>
  <si>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</si>
  <si>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</si>
  <si>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</si>
  <si>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</si>
  <si>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</si>
  <si>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</si>
  <si>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</si>
  <si>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Interamericana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</si>
  <si>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</si>
  <si>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</si>
  <si>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</si>
  <si>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</si>
  <si>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</si>
  <si>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</si>
  <si>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</si>
  <si>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</si>
  <si>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</si>
  <si>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</si>
  <si>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</si>
  <si>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</si>
  <si>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</si>
  <si>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</si>
  <si>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Aporta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</si>
  <si>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</si>
  <si>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</si>
  <si>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</si>
  <si>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</si>
  <si>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</si>
  <si>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    Sobrevivencia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</si>
  <si>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</si>
  <si>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</si>
  <si>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</si>
  <si>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</si>
  <si>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</si>
  <si>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Vida Corp</t>
  </si>
  <si>
    <t>Principal</t>
  </si>
  <si>
    <t>Cruz del Sur</t>
  </si>
  <si>
    <t>ING</t>
  </si>
  <si>
    <t xml:space="preserve">  </t>
  </si>
  <si>
    <t>Metlife</t>
  </si>
  <si>
    <t xml:space="preserve"> </t>
  </si>
  <si>
    <t>Security</t>
  </si>
  <si>
    <t>Bci</t>
  </si>
  <si>
    <t>BBVA</t>
  </si>
  <si>
    <t>Penta</t>
  </si>
  <si>
    <t xml:space="preserve">   Liquidados y en proceso</t>
  </si>
  <si>
    <t xml:space="preserve">     (al 31 de marzo de 2005, montos expresados en U.F.)</t>
  </si>
  <si>
    <t>U.F. al 31.03.2005 $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</si>
</sst>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3">
    <xf numFmtId="184" fontId="0" fillId="0" borderId="0" xfId="0" applyAlignment="1">
      <alignment/>
    </xf>
    <xf numFmtId="37" fontId="5" fillId="0" borderId="0" xfId="20" applyFont="1" applyAlignment="1" quotePrefix="1">
      <alignment horizontal="left"/>
      <protection/>
    </xf>
    <xf numFmtId="37" fontId="6" fillId="0" borderId="0" xfId="20" applyFont="1">
      <alignment/>
      <protection/>
    </xf>
    <xf numFmtId="37" fontId="6" fillId="0" borderId="0" xfId="20" applyFont="1" applyAlignment="1" quotePrefix="1">
      <alignment horizontal="left"/>
      <protection/>
    </xf>
    <xf numFmtId="37" fontId="7" fillId="0" borderId="0" xfId="20" applyFont="1" applyAlignment="1" applyProtection="1" quotePrefix="1">
      <alignment horizontal="left"/>
      <protection/>
    </xf>
    <xf numFmtId="37" fontId="8" fillId="0" borderId="0" xfId="20" applyFont="1" applyAlignment="1" applyProtection="1" quotePrefix="1">
      <alignment horizontal="left"/>
      <protection locked="0"/>
    </xf>
    <xf numFmtId="37" fontId="6" fillId="0" borderId="1" xfId="20" applyFont="1" applyBorder="1" applyAlignment="1" applyProtection="1">
      <alignment horizontal="fill"/>
      <protection/>
    </xf>
    <xf numFmtId="37" fontId="6" fillId="0" borderId="2" xfId="20" applyFont="1" applyBorder="1" applyAlignment="1" applyProtection="1">
      <alignment horizontal="fill"/>
      <protection/>
    </xf>
    <xf numFmtId="37" fontId="6" fillId="0" borderId="3" xfId="20" applyFont="1" applyBorder="1" applyAlignment="1" applyProtection="1">
      <alignment horizontal="fill"/>
      <protection/>
    </xf>
    <xf numFmtId="37" fontId="6" fillId="0" borderId="0" xfId="20" applyFont="1" applyAlignment="1" applyProtection="1">
      <alignment horizontal="left"/>
      <protection/>
    </xf>
    <xf numFmtId="37" fontId="6" fillId="0" borderId="4" xfId="20" applyFont="1" applyBorder="1">
      <alignment/>
      <protection/>
    </xf>
    <xf numFmtId="37" fontId="6" fillId="0" borderId="0" xfId="20" applyFont="1" applyBorder="1">
      <alignment/>
      <protection/>
    </xf>
    <xf numFmtId="37" fontId="6" fillId="0" borderId="5" xfId="20" applyFont="1" applyBorder="1">
      <alignment/>
      <protection/>
    </xf>
    <xf numFmtId="37" fontId="5" fillId="0" borderId="5" xfId="20" applyFont="1" applyBorder="1" applyAlignment="1" applyProtection="1">
      <alignment horizontal="left"/>
      <protection/>
    </xf>
    <xf numFmtId="37" fontId="8" fillId="0" borderId="5" xfId="20" applyFont="1" applyBorder="1" applyAlignment="1" applyProtection="1" quotePrefix="1">
      <alignment horizontal="left"/>
      <protection/>
    </xf>
    <xf numFmtId="37" fontId="6" fillId="0" borderId="6" xfId="20" applyFont="1" applyBorder="1">
      <alignment/>
      <protection/>
    </xf>
    <xf numFmtId="37" fontId="6" fillId="0" borderId="0" xfId="20" applyFont="1" applyAlignment="1" applyProtection="1">
      <alignment horizontal="right"/>
      <protection/>
    </xf>
    <xf numFmtId="37" fontId="7" fillId="0" borderId="4" xfId="20" applyFont="1" applyBorder="1" applyAlignment="1" applyProtection="1">
      <alignment horizontal="left"/>
      <protection/>
    </xf>
    <xf numFmtId="37" fontId="7" fillId="0" borderId="0" xfId="20" applyFont="1" applyBorder="1" applyAlignment="1" applyProtection="1">
      <alignment horizontal="left"/>
      <protection/>
    </xf>
    <xf numFmtId="37" fontId="6" fillId="0" borderId="7" xfId="20" applyFont="1" applyBorder="1">
      <alignment/>
      <protection/>
    </xf>
    <xf numFmtId="37" fontId="8" fillId="0" borderId="7" xfId="20" applyFont="1" applyBorder="1" applyAlignment="1" applyProtection="1" quotePrefix="1">
      <alignment horizontal="left"/>
      <protection/>
    </xf>
    <xf numFmtId="37" fontId="9" fillId="0" borderId="7" xfId="20" applyFont="1" applyBorder="1" applyAlignment="1" applyProtection="1" quotePrefix="1">
      <alignment horizontal="left"/>
      <protection/>
    </xf>
    <xf numFmtId="37" fontId="6" fillId="0" borderId="8" xfId="20" applyFont="1" applyBorder="1">
      <alignment/>
      <protection/>
    </xf>
    <xf numFmtId="37" fontId="7" fillId="0" borderId="0" xfId="20" applyFont="1" applyBorder="1" applyAlignment="1" applyProtection="1" quotePrefix="1">
      <alignment horizontal="left"/>
      <protection/>
    </xf>
    <xf numFmtId="37" fontId="7" fillId="0" borderId="0" xfId="20" applyFont="1" applyBorder="1">
      <alignment/>
      <protection/>
    </xf>
    <xf numFmtId="37" fontId="7" fillId="0" borderId="0" xfId="20" applyFont="1" applyBorder="1" applyAlignment="1" applyProtection="1" quotePrefix="1">
      <alignment horizontal="center"/>
      <protection/>
    </xf>
    <xf numFmtId="37" fontId="7" fillId="0" borderId="0" xfId="20" applyFont="1" applyBorder="1" applyAlignment="1">
      <alignment horizontal="left"/>
      <protection/>
    </xf>
    <xf numFmtId="37" fontId="6" fillId="0" borderId="9" xfId="20" applyFont="1" applyBorder="1" applyAlignment="1" applyProtection="1">
      <alignment horizontal="fill"/>
      <protection/>
    </xf>
    <xf numFmtId="37" fontId="6" fillId="0" borderId="10" xfId="20" applyFont="1" applyBorder="1" applyAlignment="1" applyProtection="1">
      <alignment horizontal="fill"/>
      <protection/>
    </xf>
    <xf numFmtId="37" fontId="6" fillId="0" borderId="11" xfId="20" applyFont="1" applyBorder="1" applyAlignment="1" applyProtection="1">
      <alignment horizontal="fill"/>
      <protection/>
    </xf>
    <xf numFmtId="37" fontId="10" fillId="0" borderId="4" xfId="20" applyFont="1" applyBorder="1" applyAlignment="1" applyProtection="1">
      <alignment horizontal="left"/>
      <protection/>
    </xf>
    <xf numFmtId="37" fontId="9" fillId="0" borderId="0" xfId="20" applyFont="1" applyBorder="1" applyAlignment="1" applyProtection="1">
      <alignment horizontal="left"/>
      <protection/>
    </xf>
    <xf numFmtId="3" fontId="9" fillId="0" borderId="0" xfId="20" applyNumberFormat="1" applyFont="1" applyBorder="1" applyProtection="1">
      <alignment/>
      <protection/>
    </xf>
    <xf numFmtId="3" fontId="9" fillId="0" borderId="8" xfId="20" applyNumberFormat="1" applyFont="1" applyBorder="1" applyProtection="1">
      <alignment/>
      <protection/>
    </xf>
    <xf numFmtId="37" fontId="10" fillId="0" borderId="4" xfId="20" applyFont="1" applyBorder="1">
      <alignment/>
      <protection/>
    </xf>
    <xf numFmtId="3" fontId="8" fillId="0" borderId="0" xfId="20" applyNumberFormat="1" applyFont="1" applyBorder="1" applyProtection="1">
      <alignment/>
      <protection locked="0"/>
    </xf>
    <xf numFmtId="3" fontId="8" fillId="0" borderId="0" xfId="20" applyNumberFormat="1" applyFont="1">
      <alignment/>
      <protection/>
    </xf>
    <xf numFmtId="3" fontId="8" fillId="0" borderId="8" xfId="20" applyNumberFormat="1" applyFont="1" applyBorder="1" applyProtection="1">
      <alignment/>
      <protection locked="0"/>
    </xf>
    <xf numFmtId="37" fontId="9" fillId="0" borderId="0" xfId="20" applyFont="1" applyBorder="1" applyAlignment="1" applyProtection="1" quotePrefix="1">
      <alignment horizontal="left"/>
      <protection/>
    </xf>
    <xf numFmtId="3" fontId="8" fillId="0" borderId="8" xfId="20" applyNumberFormat="1" applyFont="1" applyBorder="1">
      <alignment/>
      <protection/>
    </xf>
    <xf numFmtId="37" fontId="9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3" fontId="9" fillId="0" borderId="0" xfId="20" applyNumberFormat="1" applyFont="1" applyBorder="1" applyProtection="1">
      <alignment/>
      <protection locked="0"/>
    </xf>
    <xf numFmtId="37" fontId="10" fillId="0" borderId="4" xfId="20" applyFont="1" applyBorder="1" applyAlignment="1" applyProtection="1" quotePrefix="1">
      <alignment horizontal="left"/>
      <protection/>
    </xf>
    <xf numFmtId="3" fontId="9" fillId="0" borderId="8" xfId="20" applyNumberFormat="1" applyFont="1" applyBorder="1" applyProtection="1">
      <alignment/>
      <protection locked="0"/>
    </xf>
    <xf numFmtId="3" fontId="9" fillId="0" borderId="0" xfId="20" applyNumberFormat="1" applyFont="1">
      <alignment/>
      <protection/>
    </xf>
    <xf numFmtId="3" fontId="6" fillId="0" borderId="2" xfId="20" applyNumberFormat="1" applyFont="1" applyBorder="1" applyAlignment="1" applyProtection="1">
      <alignment horizontal="fill"/>
      <protection/>
    </xf>
    <xf numFmtId="3" fontId="6" fillId="0" borderId="3" xfId="20" applyNumberFormat="1" applyFont="1" applyBorder="1" applyAlignment="1" applyProtection="1">
      <alignment horizontal="fill"/>
      <protection/>
    </xf>
    <xf numFmtId="3" fontId="5" fillId="0" borderId="0" xfId="20" applyNumberFormat="1" applyFont="1" applyBorder="1" applyProtection="1">
      <alignment/>
      <protection/>
    </xf>
    <xf numFmtId="3" fontId="5" fillId="0" borderId="8" xfId="20" applyNumberFormat="1" applyFont="1" applyBorder="1" applyProtection="1">
      <alignment/>
      <protection/>
    </xf>
    <xf numFmtId="37" fontId="5" fillId="0" borderId="4" xfId="20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0" applyNumberFormat="1" applyFont="1" applyBorder="1" applyAlignment="1" applyProtection="1">
      <alignment horizontal="fill"/>
      <protection/>
    </xf>
    <xf numFmtId="3" fontId="6" fillId="0" borderId="11" xfId="20" applyNumberFormat="1" applyFont="1" applyBorder="1" applyAlignment="1" applyProtection="1">
      <alignment horizontal="fill"/>
      <protection/>
    </xf>
    <xf numFmtId="37" fontId="8" fillId="0" borderId="0" xfId="20" applyFont="1" applyProtection="1">
      <alignment/>
      <protection locked="0"/>
    </xf>
    <xf numFmtId="37" fontId="8" fillId="0" borderId="0" xfId="20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7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4" fontId="11" fillId="0" borderId="12" xfId="0" applyFont="1" applyBorder="1" applyAlignment="1" applyProtection="1" quotePrefix="1">
      <alignment horizontal="center"/>
      <protection/>
    </xf>
    <xf numFmtId="184" fontId="11" fillId="0" borderId="12" xfId="0" applyFont="1" applyBorder="1" applyAlignment="1" applyProtection="1" quotePrefix="1">
      <alignment horizontal="left"/>
      <protection/>
    </xf>
    <xf numFmtId="187" fontId="12" fillId="0" borderId="0" xfId="16" applyNumberFormat="1" applyFont="1" applyAlignment="1" applyProtection="1" quotePrefix="1">
      <alignment horizontal="left"/>
      <protection locked="0"/>
    </xf>
    <xf numFmtId="187" fontId="12" fillId="0" borderId="0" xfId="16" applyNumberFormat="1" applyFont="1" applyAlignment="1" applyProtection="1">
      <alignment/>
      <protection locked="0"/>
    </xf>
    <xf numFmtId="37" fontId="7" fillId="0" borderId="0" xfId="20" applyFont="1" applyBorder="1" applyAlignment="1" applyProtection="1">
      <alignment horizontal="right"/>
      <protection/>
    </xf>
    <xf numFmtId="37" fontId="7" fillId="0" borderId="0" xfId="20" applyFont="1" applyBorder="1" applyAlignment="1" applyProtection="1" quotePrefix="1">
      <alignment horizontal="right"/>
      <protection/>
    </xf>
    <xf numFmtId="37" fontId="7" fillId="0" borderId="8" xfId="20" applyFont="1" applyBorder="1" applyAlignment="1" applyProtection="1">
      <alignment horizontal="right"/>
      <protection/>
    </xf>
    <xf numFmtId="37" fontId="7" fillId="0" borderId="8" xfId="20" applyFont="1" applyBorder="1" applyAlignment="1" applyProtection="1" quotePrefix="1">
      <alignment horizontal="right"/>
      <protection/>
    </xf>
    <xf numFmtId="37" fontId="6" fillId="0" borderId="13" xfId="20" applyFont="1" applyBorder="1">
      <alignment/>
      <protection/>
    </xf>
    <xf numFmtId="184" fontId="8" fillId="0" borderId="12" xfId="0" applyFont="1" applyBorder="1" applyAlignment="1" applyProtection="1" quotePrefix="1">
      <alignment horizontal="left"/>
      <protection/>
    </xf>
    <xf numFmtId="184" fontId="8" fillId="0" borderId="14" xfId="0" applyFont="1" applyBorder="1" applyAlignment="1" applyProtection="1" quotePrefix="1">
      <alignment horizontal="left"/>
      <protection/>
    </xf>
    <xf numFmtId="37" fontId="10" fillId="0" borderId="0" xfId="20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5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0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0" applyNumberFormat="1" applyFont="1" applyBorder="1" applyProtection="1">
      <alignment/>
      <protection locked="0"/>
    </xf>
    <xf numFmtId="37" fontId="9" fillId="0" borderId="0" xfId="20" applyFont="1" applyFill="1" applyBorder="1" applyAlignment="1" applyProtection="1">
      <alignment horizontal="left"/>
      <protection/>
    </xf>
    <xf numFmtId="37" fontId="9" fillId="0" borderId="0" xfId="20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0" applyFont="1" applyBorder="1" applyAlignment="1" applyProtection="1">
      <alignment horizontal="fill"/>
      <protection/>
    </xf>
    <xf numFmtId="37" fontId="6" fillId="0" borderId="0" xfId="20" applyFont="1" applyBorder="1" applyAlignment="1" applyProtection="1">
      <alignment horizontal="fill"/>
      <protection/>
    </xf>
    <xf numFmtId="37" fontId="6" fillId="0" borderId="8" xfId="20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CRES967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4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375" style="56" customWidth="1"/>
    <col min="2" max="2" width="19.625" style="56" customWidth="1"/>
    <col min="3" max="3" width="14.125" style="56" customWidth="1"/>
    <col min="4" max="4" width="8.125" style="56" customWidth="1"/>
    <col min="5" max="5" width="11.00390625" style="56" customWidth="1"/>
    <col min="6" max="6" width="1.75390625" style="56" customWidth="1"/>
    <col min="7" max="7" width="9.625" style="56" customWidth="1"/>
    <col min="8" max="8" width="11.25390625" style="56" customWidth="1"/>
    <col min="9" max="9" width="3.625" style="56" customWidth="1"/>
    <col min="10" max="10" width="12.875" style="56" customWidth="1"/>
    <col min="11" max="11" width="8.75390625" style="56" customWidth="1"/>
    <col min="12" max="16384" width="7.00390625" style="56" customWidth="1"/>
  </cols>
  <sheetData>
    <row r="1" spans="1:2" ht="12.75">
      <c r="A1" s="56" t="s">
        <v>52</v>
      </c>
      <c r="B1" s="57"/>
    </row>
    <row r="2" ht="12.75">
      <c r="B2" s="117"/>
    </row>
    <row r="3" spans="2:9" ht="12.75">
      <c r="B3" s="58" t="s">
        <v>0</v>
      </c>
      <c r="I3" s="124"/>
    </row>
    <row r="4" spans="2:15" ht="12.75">
      <c r="B4" s="51" t="s">
        <v>60</v>
      </c>
      <c r="I4" s="124"/>
      <c r="L4" s="92"/>
      <c r="M4" s="93"/>
      <c r="N4" s="92"/>
      <c r="O4" s="92"/>
    </row>
    <row r="5" spans="2:15" ht="12.75">
      <c r="B5" s="60"/>
      <c r="C5" s="61"/>
      <c r="D5" s="61"/>
      <c r="E5" s="61"/>
      <c r="F5" s="61"/>
      <c r="G5" s="61"/>
      <c r="H5" s="62"/>
      <c r="L5" s="92"/>
      <c r="M5" s="93"/>
      <c r="N5" s="92"/>
      <c r="O5" s="92"/>
    </row>
    <row r="6" spans="2:14" ht="12.75">
      <c r="B6" s="66" t="s">
        <v>1</v>
      </c>
      <c r="C6" s="67" t="s">
        <v>2</v>
      </c>
      <c r="D6" s="102"/>
      <c r="E6" s="103" t="s">
        <v>41</v>
      </c>
      <c r="F6" s="114"/>
      <c r="G6" s="111" t="s">
        <v>42</v>
      </c>
      <c r="H6" s="112"/>
      <c r="I6" s="59"/>
      <c r="L6" s="92"/>
      <c r="M6" s="93"/>
      <c r="N6" s="93"/>
    </row>
    <row r="7" spans="1:14" ht="12.75">
      <c r="A7" s="59"/>
      <c r="B7" s="64"/>
      <c r="C7" s="65"/>
      <c r="D7" s="70" t="s">
        <v>3</v>
      </c>
      <c r="E7" s="94" t="s">
        <v>29</v>
      </c>
      <c r="F7" s="94"/>
      <c r="G7" s="70" t="s">
        <v>3</v>
      </c>
      <c r="H7" s="95" t="s">
        <v>29</v>
      </c>
      <c r="I7" s="59"/>
      <c r="L7" s="92"/>
      <c r="M7" s="93"/>
      <c r="N7" s="93"/>
    </row>
    <row r="8" spans="1:14" ht="12.75">
      <c r="A8" s="59"/>
      <c r="B8" s="71"/>
      <c r="C8" s="72"/>
      <c r="D8" s="72"/>
      <c r="E8" s="72"/>
      <c r="F8" s="72"/>
      <c r="G8" s="72"/>
      <c r="H8" s="73"/>
      <c r="I8" s="63"/>
      <c r="L8" s="92"/>
      <c r="M8" s="93"/>
      <c r="N8" s="93"/>
    </row>
    <row r="9" spans="1:14" ht="12.75">
      <c r="A9" s="59"/>
      <c r="B9" s="78" t="s">
        <v>7</v>
      </c>
      <c r="C9" s="75" t="s">
        <v>8</v>
      </c>
      <c r="D9" s="76">
        <v>159</v>
      </c>
      <c r="E9" s="76">
        <v>143031</v>
      </c>
      <c r="G9" s="76">
        <v>133</v>
      </c>
      <c r="H9" s="77">
        <v>66573</v>
      </c>
      <c r="I9" s="59"/>
      <c r="J9" s="122">
        <f>+D9+G9</f>
        <v>292</v>
      </c>
      <c r="K9" s="122">
        <f>+E9+H9</f>
        <v>209604</v>
      </c>
      <c r="L9" s="92"/>
      <c r="M9" s="93"/>
      <c r="N9" s="93"/>
    </row>
    <row r="10" spans="1:14" ht="12.75">
      <c r="A10" s="59"/>
      <c r="B10" s="81"/>
      <c r="C10" s="82"/>
      <c r="D10" s="79"/>
      <c r="E10" s="79"/>
      <c r="F10" s="79"/>
      <c r="G10" s="79"/>
      <c r="H10" s="80"/>
      <c r="I10" s="59"/>
      <c r="J10" s="122"/>
      <c r="K10" s="122"/>
      <c r="L10" s="92"/>
      <c r="M10" s="93"/>
      <c r="N10" s="93"/>
    </row>
    <row r="11" spans="1:14" ht="12.75">
      <c r="A11" s="59"/>
      <c r="B11" s="78" t="s">
        <v>9</v>
      </c>
      <c r="C11" s="119" t="s">
        <v>4</v>
      </c>
      <c r="D11" s="87">
        <f>SUM(D12:D14)</f>
        <v>3611</v>
      </c>
      <c r="E11" s="87">
        <f>SUM(E12:E14)</f>
        <v>4081304</v>
      </c>
      <c r="F11" s="87"/>
      <c r="G11" s="87">
        <f>SUM(G12:G14)</f>
        <v>2795</v>
      </c>
      <c r="H11" s="88">
        <f>SUM(H12:H14)</f>
        <v>1764392</v>
      </c>
      <c r="I11" s="59"/>
      <c r="J11" s="122">
        <f aca="true" t="shared" si="0" ref="J11:J42">+D11+G11</f>
        <v>6406</v>
      </c>
      <c r="K11" s="122">
        <f>+E11+H11</f>
        <v>5845696</v>
      </c>
      <c r="L11" s="92"/>
      <c r="M11" s="148"/>
      <c r="N11" s="93"/>
    </row>
    <row r="12" spans="1:14" ht="12.75">
      <c r="A12" s="59"/>
      <c r="B12" s="78"/>
      <c r="C12" s="75" t="s">
        <v>10</v>
      </c>
      <c r="D12" s="79">
        <v>361</v>
      </c>
      <c r="E12" s="79">
        <v>359066</v>
      </c>
      <c r="F12" s="79"/>
      <c r="G12" s="79">
        <v>334</v>
      </c>
      <c r="H12" s="80">
        <v>179709</v>
      </c>
      <c r="I12" s="59"/>
      <c r="J12" s="122">
        <f t="shared" si="0"/>
        <v>695</v>
      </c>
      <c r="K12" s="122">
        <f>+E12+H12</f>
        <v>538775</v>
      </c>
      <c r="L12" s="92"/>
      <c r="M12" s="93"/>
      <c r="N12" s="93"/>
    </row>
    <row r="13" spans="1:14" ht="12.75">
      <c r="A13" s="59"/>
      <c r="B13" s="81"/>
      <c r="C13" s="75" t="s">
        <v>11</v>
      </c>
      <c r="D13" s="76">
        <v>3113</v>
      </c>
      <c r="E13" s="76">
        <v>3613221</v>
      </c>
      <c r="F13" s="76"/>
      <c r="G13" s="76">
        <v>2353</v>
      </c>
      <c r="H13" s="77">
        <v>1532222</v>
      </c>
      <c r="I13" s="59"/>
      <c r="J13" s="122">
        <f t="shared" si="0"/>
        <v>5466</v>
      </c>
      <c r="K13" s="122">
        <f>+E13+H13</f>
        <v>5145443</v>
      </c>
      <c r="L13" s="93"/>
      <c r="M13" s="93"/>
      <c r="N13" s="93"/>
    </row>
    <row r="14" spans="1:14" ht="12.75">
      <c r="A14" s="59"/>
      <c r="B14" s="81"/>
      <c r="C14" s="75" t="s">
        <v>6</v>
      </c>
      <c r="D14" s="79">
        <v>137</v>
      </c>
      <c r="E14" s="79">
        <v>109017</v>
      </c>
      <c r="F14" s="79"/>
      <c r="G14" s="79">
        <v>108</v>
      </c>
      <c r="H14" s="80">
        <v>52461</v>
      </c>
      <c r="I14" s="59"/>
      <c r="J14" s="122">
        <f>+D14+G14</f>
        <v>245</v>
      </c>
      <c r="K14" s="122">
        <f>+E14+H14</f>
        <v>161478</v>
      </c>
      <c r="M14" s="93"/>
      <c r="N14" s="93"/>
    </row>
    <row r="15" spans="1:14" ht="12.75">
      <c r="A15" s="59"/>
      <c r="B15" s="81"/>
      <c r="C15" s="82"/>
      <c r="D15" s="76"/>
      <c r="E15" s="76"/>
      <c r="F15" s="76"/>
      <c r="G15" s="76"/>
      <c r="H15" s="77"/>
      <c r="I15" s="59"/>
      <c r="J15" s="122"/>
      <c r="K15" s="122"/>
      <c r="L15" s="93"/>
      <c r="M15" s="93"/>
      <c r="N15" s="93"/>
    </row>
    <row r="16" spans="1:14" ht="12.75">
      <c r="A16" s="59"/>
      <c r="B16" s="78" t="s">
        <v>12</v>
      </c>
      <c r="C16" s="75" t="s">
        <v>13</v>
      </c>
      <c r="D16" s="115">
        <v>632</v>
      </c>
      <c r="E16" s="115">
        <v>779800</v>
      </c>
      <c r="F16" s="115"/>
      <c r="G16" s="115">
        <v>326</v>
      </c>
      <c r="H16" s="116">
        <v>228406</v>
      </c>
      <c r="I16" s="59"/>
      <c r="J16" s="122">
        <f t="shared" si="0"/>
        <v>958</v>
      </c>
      <c r="K16" s="122">
        <f>+E16+H16</f>
        <v>1008206</v>
      </c>
      <c r="L16" s="93"/>
      <c r="M16" s="93"/>
      <c r="N16" s="93"/>
    </row>
    <row r="17" spans="1:14" ht="12.75">
      <c r="A17" s="59"/>
      <c r="B17" s="78"/>
      <c r="C17" s="75"/>
      <c r="D17" s="115"/>
      <c r="E17" s="115"/>
      <c r="F17" s="115"/>
      <c r="G17" s="115"/>
      <c r="H17" s="116"/>
      <c r="I17" s="59"/>
      <c r="J17" s="122"/>
      <c r="K17" s="122"/>
      <c r="L17" s="93"/>
      <c r="M17" s="93"/>
      <c r="N17" s="93"/>
    </row>
    <row r="18" spans="1:14" ht="12.75">
      <c r="A18" s="59"/>
      <c r="B18" s="74" t="s">
        <v>50</v>
      </c>
      <c r="C18" s="75" t="s">
        <v>47</v>
      </c>
      <c r="D18" s="142">
        <v>545</v>
      </c>
      <c r="E18" s="142">
        <v>876081</v>
      </c>
      <c r="F18" s="142"/>
      <c r="G18" s="142">
        <v>606</v>
      </c>
      <c r="H18" s="143">
        <v>377599</v>
      </c>
      <c r="I18" s="59"/>
      <c r="J18" s="122">
        <f t="shared" si="0"/>
        <v>1151</v>
      </c>
      <c r="K18" s="122">
        <f>+E18+H18</f>
        <v>1253680</v>
      </c>
      <c r="L18" s="144"/>
      <c r="M18" s="93"/>
      <c r="N18" s="93"/>
    </row>
    <row r="19" spans="1:14" ht="12.75">
      <c r="A19" s="59"/>
      <c r="B19" s="78"/>
      <c r="C19" s="75"/>
      <c r="D19" s="76"/>
      <c r="E19" s="76"/>
      <c r="F19" s="76"/>
      <c r="G19" s="76"/>
      <c r="H19" s="77"/>
      <c r="I19" s="59"/>
      <c r="J19" s="122"/>
      <c r="K19" s="122"/>
      <c r="L19" s="93"/>
      <c r="M19" s="93"/>
      <c r="N19" s="93"/>
    </row>
    <row r="20" spans="1:11" ht="12.75">
      <c r="A20" s="59"/>
      <c r="B20" s="78" t="s">
        <v>14</v>
      </c>
      <c r="C20" s="119" t="s">
        <v>4</v>
      </c>
      <c r="D20" s="87">
        <f>SUM(D21:D26)</f>
        <v>649</v>
      </c>
      <c r="E20" s="87">
        <f>SUM(E21:E26)</f>
        <v>780744</v>
      </c>
      <c r="F20" s="87"/>
      <c r="G20" s="87">
        <f>SUM(G21:G26)</f>
        <v>469</v>
      </c>
      <c r="H20" s="88">
        <f>SUM(H21:H26)</f>
        <v>363309</v>
      </c>
      <c r="I20" s="59"/>
      <c r="J20" s="122">
        <f t="shared" si="0"/>
        <v>1118</v>
      </c>
      <c r="K20" s="122">
        <f aca="true" t="shared" si="1" ref="K20:K26">+E20+H20</f>
        <v>1144053</v>
      </c>
    </row>
    <row r="21" spans="1:11" ht="12.75">
      <c r="A21" s="59"/>
      <c r="B21" s="81"/>
      <c r="C21" s="75" t="s">
        <v>15</v>
      </c>
      <c r="D21" s="76">
        <v>69</v>
      </c>
      <c r="E21" s="76">
        <v>45133</v>
      </c>
      <c r="F21" s="76"/>
      <c r="G21" s="76">
        <v>49</v>
      </c>
      <c r="H21" s="77">
        <v>21518</v>
      </c>
      <c r="I21" s="59"/>
      <c r="J21" s="122">
        <f t="shared" si="0"/>
        <v>118</v>
      </c>
      <c r="K21" s="125">
        <f t="shared" si="1"/>
        <v>66651</v>
      </c>
    </row>
    <row r="22" spans="1:11" ht="12.75">
      <c r="A22" s="59"/>
      <c r="B22" s="81"/>
      <c r="C22" s="75" t="s">
        <v>16</v>
      </c>
      <c r="D22" s="76">
        <v>114</v>
      </c>
      <c r="E22" s="76">
        <v>263799</v>
      </c>
      <c r="F22" s="76"/>
      <c r="G22" s="76">
        <v>71</v>
      </c>
      <c r="H22" s="77">
        <v>127651</v>
      </c>
      <c r="I22" s="59"/>
      <c r="J22" s="122">
        <f t="shared" si="0"/>
        <v>185</v>
      </c>
      <c r="K22" s="125">
        <f t="shared" si="1"/>
        <v>391450</v>
      </c>
    </row>
    <row r="23" spans="1:11" ht="12.75">
      <c r="A23" s="59"/>
      <c r="B23" s="81"/>
      <c r="C23" s="75" t="s">
        <v>17</v>
      </c>
      <c r="D23" s="76">
        <v>219</v>
      </c>
      <c r="E23" s="76">
        <v>183555</v>
      </c>
      <c r="F23" s="76"/>
      <c r="G23" s="76">
        <v>140</v>
      </c>
      <c r="H23" s="77">
        <v>68323</v>
      </c>
      <c r="I23" s="59"/>
      <c r="J23" s="122">
        <f t="shared" si="0"/>
        <v>359</v>
      </c>
      <c r="K23" s="125">
        <f t="shared" si="1"/>
        <v>251878</v>
      </c>
    </row>
    <row r="24" spans="1:11" ht="12.75">
      <c r="A24" s="59"/>
      <c r="B24" s="81"/>
      <c r="C24" s="75" t="s">
        <v>18</v>
      </c>
      <c r="D24" s="76">
        <v>16</v>
      </c>
      <c r="E24" s="76">
        <v>20886</v>
      </c>
      <c r="F24" s="76"/>
      <c r="G24" s="76">
        <v>31</v>
      </c>
      <c r="H24" s="77">
        <v>17297</v>
      </c>
      <c r="I24" s="59"/>
      <c r="J24" s="122">
        <f t="shared" si="0"/>
        <v>47</v>
      </c>
      <c r="K24" s="125">
        <f t="shared" si="1"/>
        <v>38183</v>
      </c>
    </row>
    <row r="25" spans="1:11" ht="12.75">
      <c r="A25" s="59"/>
      <c r="B25" s="81"/>
      <c r="C25" s="75" t="s">
        <v>19</v>
      </c>
      <c r="D25" s="76">
        <v>179</v>
      </c>
      <c r="E25" s="76">
        <v>181385</v>
      </c>
      <c r="F25" s="76"/>
      <c r="G25" s="76">
        <v>138</v>
      </c>
      <c r="H25" s="77">
        <v>82462</v>
      </c>
      <c r="I25" s="59"/>
      <c r="J25" s="122">
        <f t="shared" si="0"/>
        <v>317</v>
      </c>
      <c r="K25" s="125">
        <f t="shared" si="1"/>
        <v>263847</v>
      </c>
    </row>
    <row r="26" spans="1:11" ht="12.75">
      <c r="A26" s="59"/>
      <c r="B26" s="81"/>
      <c r="C26" s="75" t="s">
        <v>20</v>
      </c>
      <c r="D26" s="76">
        <v>52</v>
      </c>
      <c r="E26" s="76">
        <v>85986</v>
      </c>
      <c r="F26" s="76"/>
      <c r="G26" s="76">
        <v>40</v>
      </c>
      <c r="H26" s="77">
        <v>46058</v>
      </c>
      <c r="I26" s="59"/>
      <c r="J26" s="122">
        <f t="shared" si="0"/>
        <v>92</v>
      </c>
      <c r="K26" s="125">
        <f t="shared" si="1"/>
        <v>132044</v>
      </c>
    </row>
    <row r="27" spans="1:11" ht="12.75">
      <c r="A27" s="59"/>
      <c r="B27" s="81"/>
      <c r="C27" s="82"/>
      <c r="D27" s="79"/>
      <c r="E27" s="79"/>
      <c r="F27" s="79"/>
      <c r="G27" s="79"/>
      <c r="H27" s="80"/>
      <c r="I27" s="59"/>
      <c r="J27" s="122"/>
      <c r="K27" s="122"/>
    </row>
    <row r="28" spans="1:11" ht="12.75">
      <c r="A28" s="59"/>
      <c r="B28" s="74" t="s">
        <v>51</v>
      </c>
      <c r="C28" s="119" t="s">
        <v>4</v>
      </c>
      <c r="D28" s="121">
        <f>SUM(D29:D30)</f>
        <v>2752</v>
      </c>
      <c r="E28" s="87">
        <f>SUM(E29:E30)</f>
        <v>3258276</v>
      </c>
      <c r="F28" s="87"/>
      <c r="G28" s="87">
        <f>SUM(G29:G30)</f>
        <v>1895</v>
      </c>
      <c r="H28" s="88">
        <f>SUM(H29:H30)</f>
        <v>1195693</v>
      </c>
      <c r="I28" s="59"/>
      <c r="J28" s="122">
        <f t="shared" si="0"/>
        <v>4647</v>
      </c>
      <c r="K28" s="122">
        <f>+E28+H28</f>
        <v>4453969</v>
      </c>
    </row>
    <row r="29" spans="1:11" ht="12.75">
      <c r="A29" s="59"/>
      <c r="B29" s="81"/>
      <c r="C29" s="75" t="s">
        <v>5</v>
      </c>
      <c r="D29" s="76">
        <v>2099</v>
      </c>
      <c r="E29" s="76">
        <v>2601709</v>
      </c>
      <c r="F29" s="76"/>
      <c r="G29" s="96">
        <v>1516</v>
      </c>
      <c r="H29" s="77">
        <v>1039016</v>
      </c>
      <c r="I29" s="59"/>
      <c r="J29" s="122">
        <f t="shared" si="0"/>
        <v>3615</v>
      </c>
      <c r="K29" s="122">
        <f>+E29+H29</f>
        <v>3640725</v>
      </c>
    </row>
    <row r="30" spans="1:11" ht="12.75">
      <c r="A30" s="59"/>
      <c r="B30" s="81"/>
      <c r="C30" s="75" t="s">
        <v>6</v>
      </c>
      <c r="D30" s="76">
        <v>653</v>
      </c>
      <c r="E30" s="76">
        <v>656567</v>
      </c>
      <c r="F30" s="76"/>
      <c r="G30" s="96">
        <v>379</v>
      </c>
      <c r="H30" s="77">
        <v>156677</v>
      </c>
      <c r="I30" s="59"/>
      <c r="J30" s="122">
        <f t="shared" si="0"/>
        <v>1032</v>
      </c>
      <c r="K30" s="122">
        <f>+E30+H30</f>
        <v>813244</v>
      </c>
    </row>
    <row r="31" spans="1:11" ht="12.75">
      <c r="A31" s="59"/>
      <c r="B31" s="81"/>
      <c r="C31" s="82"/>
      <c r="D31" s="76"/>
      <c r="E31" s="76"/>
      <c r="F31" s="76"/>
      <c r="G31" s="76"/>
      <c r="H31" s="77"/>
      <c r="I31" s="59"/>
      <c r="J31" s="122"/>
      <c r="K31" s="122"/>
    </row>
    <row r="32" spans="1:11" ht="12.75">
      <c r="A32" s="59"/>
      <c r="B32" s="78" t="s">
        <v>21</v>
      </c>
      <c r="C32" s="119" t="s">
        <v>4</v>
      </c>
      <c r="D32" s="87">
        <f>SUM(D33:D34)</f>
        <v>450</v>
      </c>
      <c r="E32" s="87">
        <f>SUM(E33:E34)</f>
        <v>564490</v>
      </c>
      <c r="F32" s="87"/>
      <c r="G32" s="87">
        <f>SUM(G33:G34)</f>
        <v>320</v>
      </c>
      <c r="H32" s="88">
        <f>SUM(H33:H34)</f>
        <v>239398</v>
      </c>
      <c r="I32" s="59"/>
      <c r="J32" s="122">
        <f t="shared" si="0"/>
        <v>770</v>
      </c>
      <c r="K32" s="122">
        <f>+E32+H32</f>
        <v>803888</v>
      </c>
    </row>
    <row r="33" spans="1:11" ht="12.75">
      <c r="A33" s="59"/>
      <c r="B33" s="81"/>
      <c r="C33" s="97" t="s">
        <v>13</v>
      </c>
      <c r="D33" s="76">
        <v>355</v>
      </c>
      <c r="E33" s="76">
        <v>467709</v>
      </c>
      <c r="F33" s="76"/>
      <c r="G33" s="76">
        <v>284</v>
      </c>
      <c r="H33" s="77">
        <v>222244</v>
      </c>
      <c r="I33" s="59"/>
      <c r="J33" s="122">
        <f t="shared" si="0"/>
        <v>639</v>
      </c>
      <c r="K33" s="122">
        <f>+E33+H33</f>
        <v>689953</v>
      </c>
    </row>
    <row r="34" spans="1:11" ht="12.75">
      <c r="A34" s="59"/>
      <c r="B34" s="81"/>
      <c r="C34" s="75" t="s">
        <v>22</v>
      </c>
      <c r="D34" s="76">
        <v>95</v>
      </c>
      <c r="E34" s="76">
        <v>96781</v>
      </c>
      <c r="F34" s="76"/>
      <c r="G34" s="76">
        <v>36</v>
      </c>
      <c r="H34" s="77">
        <v>17154</v>
      </c>
      <c r="I34" s="59"/>
      <c r="J34" s="122">
        <f t="shared" si="0"/>
        <v>131</v>
      </c>
      <c r="K34" s="122">
        <f>+E34+H34</f>
        <v>113935</v>
      </c>
    </row>
    <row r="35" spans="1:11" ht="12.75">
      <c r="A35" s="59"/>
      <c r="B35" s="81"/>
      <c r="C35" s="82"/>
      <c r="D35" s="79"/>
      <c r="E35" s="79"/>
      <c r="F35" s="79"/>
      <c r="G35" s="79"/>
      <c r="H35" s="80"/>
      <c r="I35" s="59"/>
      <c r="J35" s="122"/>
      <c r="K35" s="122"/>
    </row>
    <row r="36" spans="1:11" ht="12.75">
      <c r="A36" s="59"/>
      <c r="B36" s="78" t="s">
        <v>58</v>
      </c>
      <c r="C36" s="119" t="s">
        <v>4</v>
      </c>
      <c r="D36" s="87">
        <f>SUM(D37:D38)</f>
        <v>286</v>
      </c>
      <c r="E36" s="87">
        <f>SUM(E37:E38)</f>
        <v>412538</v>
      </c>
      <c r="F36" s="87"/>
      <c r="G36" s="87">
        <f>SUM(G37:G38)</f>
        <v>228</v>
      </c>
      <c r="H36" s="88">
        <f>SUM(H37:H38)</f>
        <v>204996</v>
      </c>
      <c r="I36" s="59"/>
      <c r="J36" s="122">
        <f t="shared" si="0"/>
        <v>514</v>
      </c>
      <c r="K36" s="122">
        <f>+E36+H36</f>
        <v>617534</v>
      </c>
    </row>
    <row r="37" spans="1:11" ht="12.75">
      <c r="A37" s="59"/>
      <c r="B37" s="81"/>
      <c r="C37" s="75" t="s">
        <v>13</v>
      </c>
      <c r="D37" s="76">
        <v>150</v>
      </c>
      <c r="E37" s="76">
        <v>274528</v>
      </c>
      <c r="F37" s="76"/>
      <c r="G37" s="76">
        <v>120</v>
      </c>
      <c r="H37" s="77">
        <v>127903</v>
      </c>
      <c r="I37" s="59"/>
      <c r="J37" s="122">
        <f t="shared" si="0"/>
        <v>270</v>
      </c>
      <c r="K37" s="122">
        <f>+E37+H37</f>
        <v>402431</v>
      </c>
    </row>
    <row r="38" spans="1:11" ht="12.75">
      <c r="A38" s="59"/>
      <c r="B38" s="81"/>
      <c r="C38" s="75" t="s">
        <v>19</v>
      </c>
      <c r="D38" s="76">
        <v>136</v>
      </c>
      <c r="E38" s="76">
        <v>138010</v>
      </c>
      <c r="F38" s="76"/>
      <c r="G38" s="76">
        <v>108</v>
      </c>
      <c r="H38" s="77">
        <v>77093</v>
      </c>
      <c r="I38" s="59"/>
      <c r="J38" s="122">
        <f t="shared" si="0"/>
        <v>244</v>
      </c>
      <c r="K38" s="122">
        <f>+E38+H38</f>
        <v>215103</v>
      </c>
    </row>
    <row r="39" spans="1:11" ht="12.75">
      <c r="A39" s="59"/>
      <c r="B39" s="81"/>
      <c r="C39" s="82"/>
      <c r="D39" s="76"/>
      <c r="E39" s="76"/>
      <c r="F39" s="76"/>
      <c r="G39" s="76"/>
      <c r="H39" s="77"/>
      <c r="I39" s="59"/>
      <c r="J39" s="122"/>
      <c r="K39" s="122"/>
    </row>
    <row r="40" spans="1:11" ht="12.75">
      <c r="A40" s="59"/>
      <c r="B40" s="78" t="s">
        <v>24</v>
      </c>
      <c r="C40" s="119" t="s">
        <v>4</v>
      </c>
      <c r="D40" s="87">
        <f>SUM(D41:D42)</f>
        <v>680</v>
      </c>
      <c r="E40" s="87">
        <f>SUM(E41:E42)</f>
        <v>525936</v>
      </c>
      <c r="G40" s="87">
        <f>SUM(G41:G42)</f>
        <v>602</v>
      </c>
      <c r="H40" s="88">
        <f>SUM(H41:H42)</f>
        <v>281707</v>
      </c>
      <c r="I40" s="59"/>
      <c r="J40" s="122">
        <f t="shared" si="0"/>
        <v>1282</v>
      </c>
      <c r="K40" s="122">
        <f>+E40+H40</f>
        <v>807643</v>
      </c>
    </row>
    <row r="41" spans="1:11" ht="12.75">
      <c r="A41" s="59"/>
      <c r="B41" s="81"/>
      <c r="C41" s="75" t="s">
        <v>17</v>
      </c>
      <c r="D41" s="76">
        <v>422</v>
      </c>
      <c r="E41" s="76">
        <v>326503</v>
      </c>
      <c r="F41" s="76"/>
      <c r="G41" s="76">
        <v>389</v>
      </c>
      <c r="H41" s="77">
        <v>177896</v>
      </c>
      <c r="I41" s="59"/>
      <c r="J41" s="122">
        <f t="shared" si="0"/>
        <v>811</v>
      </c>
      <c r="K41" s="122">
        <f>+E41+H41</f>
        <v>504399</v>
      </c>
    </row>
    <row r="42" spans="1:11" ht="12.75">
      <c r="A42" s="59"/>
      <c r="B42" s="81"/>
      <c r="C42" s="75" t="s">
        <v>18</v>
      </c>
      <c r="D42" s="76">
        <v>258</v>
      </c>
      <c r="E42" s="76">
        <v>199433</v>
      </c>
      <c r="F42" s="76"/>
      <c r="G42" s="76">
        <v>213</v>
      </c>
      <c r="H42" s="77">
        <v>103811</v>
      </c>
      <c r="I42" s="59"/>
      <c r="J42" s="122">
        <f t="shared" si="0"/>
        <v>471</v>
      </c>
      <c r="K42" s="122">
        <f>+E42+H42</f>
        <v>303244</v>
      </c>
    </row>
    <row r="43" spans="1:11" ht="12.75">
      <c r="A43" s="59"/>
      <c r="B43" s="81"/>
      <c r="C43" s="75"/>
      <c r="D43" s="76"/>
      <c r="E43" s="76"/>
      <c r="F43" s="76"/>
      <c r="G43" s="76"/>
      <c r="H43" s="77"/>
      <c r="I43" s="59"/>
      <c r="J43" s="122"/>
      <c r="K43" s="122"/>
    </row>
    <row r="44" spans="1:11" ht="12.75">
      <c r="A44" s="59"/>
      <c r="B44" s="78" t="s">
        <v>55</v>
      </c>
      <c r="C44" s="75" t="s">
        <v>23</v>
      </c>
      <c r="D44" s="115">
        <v>12</v>
      </c>
      <c r="E44" s="115">
        <v>27917</v>
      </c>
      <c r="F44" s="115"/>
      <c r="G44" s="115">
        <v>12</v>
      </c>
      <c r="H44" s="116">
        <v>21170</v>
      </c>
      <c r="I44" s="59"/>
      <c r="J44" s="122">
        <f>+D44+G44</f>
        <v>24</v>
      </c>
      <c r="K44" s="122">
        <f>+E44+H44</f>
        <v>49087</v>
      </c>
    </row>
    <row r="45" spans="1:11" ht="12.75">
      <c r="A45" s="59"/>
      <c r="B45" s="60"/>
      <c r="C45" s="61"/>
      <c r="D45" s="98"/>
      <c r="E45" s="98"/>
      <c r="F45" s="98"/>
      <c r="G45" s="98"/>
      <c r="H45" s="99"/>
      <c r="I45" s="63"/>
      <c r="K45" s="120"/>
    </row>
    <row r="46" spans="1:9" ht="12.75">
      <c r="A46" s="59"/>
      <c r="B46" s="78" t="s">
        <v>25</v>
      </c>
      <c r="C46" s="65"/>
      <c r="D46" s="87">
        <f>D40+D44+D36+D32+D20+D18+D16+D11+D9+D28</f>
        <v>9776</v>
      </c>
      <c r="E46" s="87">
        <f>E40+E44+E36+E32+E20+E18+E16+E11+E9+E28</f>
        <v>11450117</v>
      </c>
      <c r="F46" s="87"/>
      <c r="G46" s="87">
        <f>G40+G44+G36+G32+G20+G18+G16+G11+G9+G28</f>
        <v>7386</v>
      </c>
      <c r="H46" s="88">
        <f>H40+H44+H36+H32+H20+H18+H16+H11+H9+H28</f>
        <v>4743243</v>
      </c>
      <c r="I46" s="59"/>
    </row>
    <row r="47" spans="1:11" ht="12.75">
      <c r="A47" s="59"/>
      <c r="B47" s="89" t="s">
        <v>26</v>
      </c>
      <c r="C47" s="65"/>
      <c r="D47" s="87"/>
      <c r="E47" s="87">
        <f>E46*K47</f>
        <v>196928043.25726</v>
      </c>
      <c r="F47" s="87"/>
      <c r="G47" s="87"/>
      <c r="H47" s="88">
        <f>H46*K47</f>
        <v>81577992.84354</v>
      </c>
      <c r="I47" s="59"/>
      <c r="J47" s="127" t="s">
        <v>61</v>
      </c>
      <c r="K47" s="104">
        <v>17.19878</v>
      </c>
    </row>
    <row r="48" spans="2:9" ht="12.75">
      <c r="B48" s="71"/>
      <c r="C48" s="72"/>
      <c r="D48" s="100"/>
      <c r="E48" s="100"/>
      <c r="F48" s="100"/>
      <c r="G48" s="100"/>
      <c r="H48" s="101"/>
      <c r="I48" s="59"/>
    </row>
  </sheetData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.625" style="56" customWidth="1"/>
    <col min="2" max="2" width="17.875" style="56" customWidth="1"/>
    <col min="3" max="3" width="13.125" style="56" customWidth="1"/>
    <col min="4" max="4" width="9.75390625" style="56" customWidth="1"/>
    <col min="5" max="5" width="20.875" style="56" customWidth="1"/>
    <col min="6" max="6" width="4.50390625" style="56" customWidth="1"/>
    <col min="7" max="7" width="13.125" style="56" customWidth="1"/>
    <col min="8" max="8" width="9.125" style="56" customWidth="1"/>
    <col min="9" max="252" width="17.625" style="56" customWidth="1"/>
    <col min="253" max="16384" width="12.50390625" style="56" customWidth="1"/>
  </cols>
  <sheetData>
    <row r="1" ht="12.75">
      <c r="B1" s="57"/>
    </row>
    <row r="2" ht="12.75">
      <c r="B2" s="117"/>
    </row>
    <row r="3" ht="12.75">
      <c r="B3" s="58" t="s">
        <v>27</v>
      </c>
    </row>
    <row r="4" ht="12.75">
      <c r="B4" s="51" t="str">
        <f>'A RESERVAS 528'!$B$4</f>
        <v>     (al 31 de marzo de 2005, montos expresados en U.F.)</v>
      </c>
    </row>
    <row r="5" spans="1:6" ht="12.75">
      <c r="A5" s="59"/>
      <c r="B5" s="60"/>
      <c r="C5" s="61"/>
      <c r="D5" s="61"/>
      <c r="E5" s="62"/>
      <c r="F5" s="63"/>
    </row>
    <row r="6" spans="1:6" ht="12.75">
      <c r="A6" s="63"/>
      <c r="B6" s="64"/>
      <c r="C6" s="65"/>
      <c r="D6" s="111" t="s">
        <v>43</v>
      </c>
      <c r="E6" s="118"/>
      <c r="F6" s="59"/>
    </row>
    <row r="7" spans="1:6" ht="12.75">
      <c r="A7" s="59"/>
      <c r="B7" s="66" t="s">
        <v>1</v>
      </c>
      <c r="C7" s="67" t="s">
        <v>2</v>
      </c>
      <c r="D7" s="151" t="s">
        <v>59</v>
      </c>
      <c r="E7" s="152"/>
      <c r="F7" s="59"/>
    </row>
    <row r="8" spans="1:6" ht="12.75">
      <c r="A8" s="59"/>
      <c r="B8" s="68"/>
      <c r="C8" s="69"/>
      <c r="D8" s="70" t="s">
        <v>28</v>
      </c>
      <c r="E8" s="95" t="s">
        <v>39</v>
      </c>
      <c r="F8" s="59"/>
    </row>
    <row r="9" spans="1:6" ht="12.75">
      <c r="A9" s="59"/>
      <c r="B9" s="71"/>
      <c r="C9" s="72"/>
      <c r="D9" s="72"/>
      <c r="E9" s="73"/>
      <c r="F9" s="63"/>
    </row>
    <row r="10" spans="1:6" ht="12.75">
      <c r="A10" s="59"/>
      <c r="B10" s="78" t="s">
        <v>7</v>
      </c>
      <c r="C10" s="75" t="s">
        <v>8</v>
      </c>
      <c r="D10" s="133">
        <v>1</v>
      </c>
      <c r="E10" s="134">
        <v>386</v>
      </c>
      <c r="F10" s="126"/>
    </row>
    <row r="11" spans="1:6" ht="12.75">
      <c r="A11" s="59"/>
      <c r="B11" s="81"/>
      <c r="D11" s="135"/>
      <c r="E11" s="136"/>
      <c r="F11" s="59"/>
    </row>
    <row r="12" spans="1:6" ht="12.75">
      <c r="A12" s="59"/>
      <c r="B12" s="145" t="s">
        <v>51</v>
      </c>
      <c r="C12" s="146" t="s">
        <v>5</v>
      </c>
      <c r="D12" s="135">
        <v>17</v>
      </c>
      <c r="E12" s="136">
        <v>1844</v>
      </c>
      <c r="F12" s="126"/>
    </row>
    <row r="13" spans="1:6" ht="12.75">
      <c r="A13" s="59"/>
      <c r="B13" s="131"/>
      <c r="C13" s="146"/>
      <c r="D13" s="137"/>
      <c r="E13" s="138"/>
      <c r="F13" s="59"/>
    </row>
    <row r="14" spans="1:6" ht="12.75">
      <c r="A14" s="59"/>
      <c r="B14" s="132" t="s">
        <v>55</v>
      </c>
      <c r="C14" s="147" t="s">
        <v>15</v>
      </c>
      <c r="D14" s="149">
        <v>3</v>
      </c>
      <c r="E14" s="150">
        <v>803</v>
      </c>
      <c r="F14" s="59"/>
    </row>
    <row r="15" spans="1:6" ht="12.75">
      <c r="A15" s="59"/>
      <c r="B15" s="83"/>
      <c r="C15" s="84"/>
      <c r="D15" s="85"/>
      <c r="E15" s="86"/>
      <c r="F15" s="63"/>
    </row>
    <row r="16" spans="1:6" ht="12.75">
      <c r="A16" s="59"/>
      <c r="B16" s="78" t="s">
        <v>25</v>
      </c>
      <c r="C16" s="65"/>
      <c r="D16" s="87">
        <f>SUM(D10:D14)</f>
        <v>21</v>
      </c>
      <c r="E16" s="88">
        <f>SUM(E10:E14)</f>
        <v>3033</v>
      </c>
      <c r="F16" s="59"/>
    </row>
    <row r="17" spans="1:8" ht="12.75">
      <c r="A17" s="59"/>
      <c r="B17" s="89" t="s">
        <v>26</v>
      </c>
      <c r="C17" s="65"/>
      <c r="D17" s="87"/>
      <c r="E17" s="88">
        <f>E16*H17</f>
        <v>52163.89974</v>
      </c>
      <c r="F17" s="59"/>
      <c r="G17" s="127" t="str">
        <f>'A RESERVAS 528'!$J$47</f>
        <v>U.F. al 31.03.2005 $</v>
      </c>
      <c r="H17" s="105">
        <f>'A RESERVAS 528'!$K$47</f>
        <v>17.19878</v>
      </c>
    </row>
    <row r="18" spans="1:6" ht="12.75">
      <c r="A18" s="59"/>
      <c r="B18" s="71"/>
      <c r="C18" s="72"/>
      <c r="D18" s="90"/>
      <c r="E18" s="91"/>
      <c r="F18" s="63"/>
    </row>
    <row r="23" spans="2:4" ht="12.75">
      <c r="B23" s="92"/>
      <c r="C23" s="92"/>
      <c r="D23" s="92"/>
    </row>
    <row r="24" ht="12.75">
      <c r="B24" s="92"/>
    </row>
    <row r="25" spans="2:4" ht="12.75">
      <c r="B25" s="92"/>
      <c r="C25" s="92"/>
      <c r="D25" s="92"/>
    </row>
    <row r="26" ht="12.75">
      <c r="C26" s="92"/>
    </row>
    <row r="27" ht="12.75">
      <c r="C27" s="92"/>
    </row>
    <row r="28" spans="2:3" ht="12.75">
      <c r="B28" s="93"/>
      <c r="C28" s="92"/>
    </row>
    <row r="29" ht="12.75">
      <c r="B29" s="93"/>
    </row>
    <row r="30" spans="2:3" ht="12.75">
      <c r="B30" s="93"/>
      <c r="C30" s="93"/>
    </row>
    <row r="31" spans="2:3" ht="12.75">
      <c r="B31" s="93"/>
      <c r="C31" s="93"/>
    </row>
    <row r="32" spans="2:3" ht="12.75">
      <c r="B32" s="93"/>
      <c r="C32" s="93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6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30</v>
      </c>
    </row>
    <row r="4" ht="12.75">
      <c r="A4" s="5" t="str">
        <f>'A RESERVAS 528'!$B$4</f>
        <v>     (al 31 de marzo de 2005,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31</v>
      </c>
      <c r="F6" s="13"/>
      <c r="G6" s="12"/>
      <c r="H6" s="12"/>
      <c r="I6" s="11"/>
      <c r="J6" s="14" t="s">
        <v>46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32</v>
      </c>
      <c r="E7" s="19"/>
      <c r="F7" s="110"/>
      <c r="G7" s="21" t="s">
        <v>33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44</v>
      </c>
      <c r="D8" s="24"/>
      <c r="E8" s="107" t="s">
        <v>34</v>
      </c>
      <c r="F8" s="25"/>
      <c r="G8" s="23" t="s">
        <v>45</v>
      </c>
      <c r="H8" s="26"/>
      <c r="I8" s="26"/>
      <c r="J8" s="23" t="s">
        <v>44</v>
      </c>
      <c r="K8" s="24"/>
      <c r="L8" s="109" t="s">
        <v>34</v>
      </c>
      <c r="M8" s="16"/>
    </row>
    <row r="9" spans="1:13" ht="12.75">
      <c r="A9" s="10"/>
      <c r="B9" s="11"/>
      <c r="C9" s="106" t="s">
        <v>3</v>
      </c>
      <c r="D9" s="107" t="s">
        <v>29</v>
      </c>
      <c r="E9" s="106" t="s">
        <v>29</v>
      </c>
      <c r="F9" s="106"/>
      <c r="G9" s="107" t="s">
        <v>3</v>
      </c>
      <c r="H9" s="107" t="s">
        <v>40</v>
      </c>
      <c r="I9" s="107"/>
      <c r="J9" s="106" t="s">
        <v>3</v>
      </c>
      <c r="K9" s="106" t="s">
        <v>35</v>
      </c>
      <c r="L9" s="108" t="s">
        <v>29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4" ht="12.75">
      <c r="A11" s="30" t="s">
        <v>57</v>
      </c>
      <c r="B11" s="31" t="s">
        <v>11</v>
      </c>
      <c r="C11" s="42">
        <v>3787</v>
      </c>
      <c r="D11" s="42">
        <v>2657179</v>
      </c>
      <c r="E11" s="42">
        <v>152925</v>
      </c>
      <c r="F11" s="42"/>
      <c r="G11" s="42">
        <v>0</v>
      </c>
      <c r="H11" s="42">
        <v>0</v>
      </c>
      <c r="I11" s="42"/>
      <c r="J11" s="42">
        <v>1716</v>
      </c>
      <c r="K11" s="42">
        <v>239593</v>
      </c>
      <c r="L11" s="44">
        <v>57942</v>
      </c>
      <c r="M11" s="2">
        <f>J11+G11+C11</f>
        <v>5503</v>
      </c>
      <c r="N11" s="2">
        <f>L11+K11+H11+E11+D11</f>
        <v>3107639</v>
      </c>
    </row>
    <row r="12" spans="1:13" ht="12.7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9"/>
    </row>
    <row r="13" spans="1:14" ht="12.75">
      <c r="A13" s="30" t="s">
        <v>56</v>
      </c>
      <c r="B13" s="38" t="s">
        <v>23</v>
      </c>
      <c r="C13" s="42">
        <v>0</v>
      </c>
      <c r="D13" s="42">
        <v>0</v>
      </c>
      <c r="E13" s="42">
        <v>0</v>
      </c>
      <c r="F13" s="32"/>
      <c r="G13" s="32">
        <v>1</v>
      </c>
      <c r="H13" s="32">
        <v>25</v>
      </c>
      <c r="I13" s="32"/>
      <c r="J13" s="32">
        <v>9</v>
      </c>
      <c r="K13" s="32">
        <v>479</v>
      </c>
      <c r="L13" s="33">
        <v>0</v>
      </c>
      <c r="M13" s="2">
        <f>J13+G13+C13</f>
        <v>10</v>
      </c>
      <c r="N13" s="2">
        <f>L13+K13+H13+E13+D13</f>
        <v>504</v>
      </c>
    </row>
    <row r="14" spans="1:12" ht="12.75">
      <c r="A14" s="34"/>
      <c r="B14" s="38"/>
      <c r="C14" s="35"/>
      <c r="D14" s="35"/>
      <c r="E14" s="35"/>
      <c r="F14" s="35"/>
      <c r="G14" s="35"/>
      <c r="H14" s="35"/>
      <c r="I14" s="35"/>
      <c r="J14" s="35"/>
      <c r="K14" s="35"/>
      <c r="L14" s="37"/>
    </row>
    <row r="15" spans="1:14" ht="12.75">
      <c r="A15" s="30" t="s">
        <v>9</v>
      </c>
      <c r="B15" s="113" t="s">
        <v>38</v>
      </c>
      <c r="C15" s="32">
        <f>SUM(C16:C18)</f>
        <v>126</v>
      </c>
      <c r="D15" s="32">
        <f>SUM(D16:D18)</f>
        <v>14031</v>
      </c>
      <c r="E15" s="32">
        <f>SUM(E16:E18)</f>
        <v>0</v>
      </c>
      <c r="F15" s="32"/>
      <c r="G15" s="32">
        <f>SUM(G16:G18)</f>
        <v>3</v>
      </c>
      <c r="H15" s="32">
        <f>SUM(H16:H18)</f>
        <v>113</v>
      </c>
      <c r="I15" s="32"/>
      <c r="J15" s="32">
        <f>SUM(J16:J18)</f>
        <v>9</v>
      </c>
      <c r="K15" s="32">
        <f>SUM(K16:K18)</f>
        <v>3736</v>
      </c>
      <c r="L15" s="33">
        <f>SUM(L16:L18)</f>
        <v>0</v>
      </c>
      <c r="M15" s="2">
        <f aca="true" t="shared" si="0" ref="M15:M44">J15+G15+C15</f>
        <v>138</v>
      </c>
      <c r="N15" s="2">
        <f aca="true" t="shared" si="1" ref="N15:N44">L15+K15+H15+E15+D15</f>
        <v>17880</v>
      </c>
    </row>
    <row r="16" spans="1:14" ht="12.75">
      <c r="A16" s="34"/>
      <c r="B16" s="31" t="s">
        <v>37</v>
      </c>
      <c r="C16" s="35">
        <v>4</v>
      </c>
      <c r="D16" s="35">
        <v>0</v>
      </c>
      <c r="E16" s="35">
        <v>0</v>
      </c>
      <c r="F16" s="35"/>
      <c r="G16" s="35">
        <v>0</v>
      </c>
      <c r="H16" s="35">
        <v>0</v>
      </c>
      <c r="I16" s="35"/>
      <c r="J16" s="35">
        <v>1</v>
      </c>
      <c r="K16" s="35">
        <v>712</v>
      </c>
      <c r="L16" s="37">
        <v>0</v>
      </c>
      <c r="M16" s="2">
        <f t="shared" si="0"/>
        <v>5</v>
      </c>
      <c r="N16" s="2">
        <f t="shared" si="1"/>
        <v>712</v>
      </c>
    </row>
    <row r="17" spans="1:14" ht="12.75">
      <c r="A17" s="34"/>
      <c r="B17" s="31" t="s">
        <v>16</v>
      </c>
      <c r="C17" s="35">
        <v>46</v>
      </c>
      <c r="D17" s="35">
        <v>1850</v>
      </c>
      <c r="E17" s="35">
        <v>0</v>
      </c>
      <c r="F17" s="35"/>
      <c r="G17" s="35">
        <v>0</v>
      </c>
      <c r="H17" s="35">
        <v>0</v>
      </c>
      <c r="I17" s="35"/>
      <c r="J17" s="35">
        <v>3</v>
      </c>
      <c r="K17" s="35">
        <v>2039</v>
      </c>
      <c r="L17" s="37">
        <v>0</v>
      </c>
      <c r="M17" s="2">
        <f t="shared" si="0"/>
        <v>49</v>
      </c>
      <c r="N17" s="2">
        <f t="shared" si="1"/>
        <v>3889</v>
      </c>
    </row>
    <row r="18" spans="1:14" ht="12.75">
      <c r="A18" s="34"/>
      <c r="B18" s="31" t="s">
        <v>5</v>
      </c>
      <c r="C18" s="35">
        <v>76</v>
      </c>
      <c r="D18" s="35">
        <v>12181</v>
      </c>
      <c r="E18" s="35">
        <v>0</v>
      </c>
      <c r="F18" s="35"/>
      <c r="G18" s="35">
        <v>3</v>
      </c>
      <c r="H18" s="35">
        <v>113</v>
      </c>
      <c r="I18" s="35"/>
      <c r="J18" s="35">
        <v>5</v>
      </c>
      <c r="K18" s="35">
        <v>985</v>
      </c>
      <c r="L18" s="37">
        <v>0</v>
      </c>
      <c r="M18" s="2">
        <f t="shared" si="0"/>
        <v>84</v>
      </c>
      <c r="N18" s="2">
        <f t="shared" si="1"/>
        <v>13279</v>
      </c>
    </row>
    <row r="19" spans="1:12" ht="12.75">
      <c r="A19" s="34"/>
      <c r="B19" s="31"/>
      <c r="C19" s="35"/>
      <c r="D19" s="35"/>
      <c r="E19" s="35"/>
      <c r="F19" s="35"/>
      <c r="G19" s="35"/>
      <c r="H19" s="35"/>
      <c r="I19" s="35"/>
      <c r="J19" s="35"/>
      <c r="K19" s="35"/>
      <c r="L19" s="37"/>
    </row>
    <row r="20" spans="1:14" ht="12.75">
      <c r="A20" s="30" t="s">
        <v>12</v>
      </c>
      <c r="B20" s="113" t="s">
        <v>4</v>
      </c>
      <c r="C20" s="32">
        <f>SUM(C21:C22)</f>
        <v>3772</v>
      </c>
      <c r="D20" s="32">
        <f>SUM(D21:D22)</f>
        <v>3217243</v>
      </c>
      <c r="E20" s="32">
        <f>SUM(E21:E22)</f>
        <v>108847</v>
      </c>
      <c r="F20" s="32"/>
      <c r="G20" s="32">
        <f>SUM(G21:G22)</f>
        <v>66</v>
      </c>
      <c r="H20" s="32">
        <f>SUM(H21:H22)</f>
        <v>21891</v>
      </c>
      <c r="I20" s="32"/>
      <c r="J20" s="32">
        <f>SUM(J21:J22)</f>
        <v>99</v>
      </c>
      <c r="K20" s="32">
        <f>SUM(K21:K22)</f>
        <v>35940</v>
      </c>
      <c r="L20" s="33">
        <f>SUM(L21:L22)</f>
        <v>60235</v>
      </c>
      <c r="M20" s="2">
        <f t="shared" si="0"/>
        <v>3937</v>
      </c>
      <c r="N20" s="2">
        <f t="shared" si="1"/>
        <v>3444156</v>
      </c>
    </row>
    <row r="21" spans="1:14" ht="12.75">
      <c r="A21" s="34"/>
      <c r="B21" s="31" t="s">
        <v>13</v>
      </c>
      <c r="C21" s="35">
        <v>3690</v>
      </c>
      <c r="D21" s="35">
        <v>3156391</v>
      </c>
      <c r="E21" s="35">
        <v>108847</v>
      </c>
      <c r="F21" s="35"/>
      <c r="G21" s="35">
        <v>64</v>
      </c>
      <c r="H21" s="35">
        <v>20386</v>
      </c>
      <c r="I21" s="35"/>
      <c r="J21" s="35">
        <v>99</v>
      </c>
      <c r="K21" s="35">
        <v>35940</v>
      </c>
      <c r="L21" s="37">
        <v>60235</v>
      </c>
      <c r="M21" s="2">
        <f t="shared" si="0"/>
        <v>3853</v>
      </c>
      <c r="N21" s="2">
        <f t="shared" si="1"/>
        <v>3381799</v>
      </c>
    </row>
    <row r="22" spans="1:14" ht="12.75">
      <c r="A22" s="34"/>
      <c r="B22" s="130" t="s">
        <v>22</v>
      </c>
      <c r="C22" s="41">
        <v>82</v>
      </c>
      <c r="D22" s="41">
        <v>60852</v>
      </c>
      <c r="E22" s="41">
        <v>0</v>
      </c>
      <c r="F22" s="41"/>
      <c r="G22" s="41">
        <v>2</v>
      </c>
      <c r="H22" s="41">
        <v>1505</v>
      </c>
      <c r="I22" s="41"/>
      <c r="J22" s="41">
        <v>0</v>
      </c>
      <c r="K22" s="41">
        <v>0</v>
      </c>
      <c r="L22" s="39">
        <v>0</v>
      </c>
      <c r="M22" s="2">
        <f>J22+G22+C22</f>
        <v>84</v>
      </c>
      <c r="N22" s="2">
        <f>L22+K22+H22+E22+D22</f>
        <v>62357</v>
      </c>
    </row>
    <row r="23" spans="1:12" ht="12.75">
      <c r="A23" s="34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39"/>
    </row>
    <row r="24" spans="1:14" ht="12.75">
      <c r="A24" s="30" t="s">
        <v>51</v>
      </c>
      <c r="B24" s="113" t="s">
        <v>4</v>
      </c>
      <c r="C24" s="32">
        <f>SUM(C25:C30)</f>
        <v>6641</v>
      </c>
      <c r="D24" s="32">
        <f>SUM(D25:D30)</f>
        <v>5206529</v>
      </c>
      <c r="E24" s="32">
        <f>SUM(E25:E30)</f>
        <v>72992</v>
      </c>
      <c r="F24" s="32"/>
      <c r="G24" s="32">
        <f>SUM(G25:G30)</f>
        <v>115</v>
      </c>
      <c r="H24" s="32">
        <f>SUM(H25:H30)</f>
        <v>24863</v>
      </c>
      <c r="I24" s="32"/>
      <c r="J24" s="32">
        <f>SUM(J25:J30)</f>
        <v>810</v>
      </c>
      <c r="K24" s="32">
        <f>SUM(K25:K30)</f>
        <v>122495</v>
      </c>
      <c r="L24" s="33">
        <f>SUM(L25:L30)</f>
        <v>58158</v>
      </c>
      <c r="M24" s="2">
        <f t="shared" si="0"/>
        <v>7566</v>
      </c>
      <c r="N24" s="2">
        <f t="shared" si="1"/>
        <v>5485037</v>
      </c>
    </row>
    <row r="25" spans="1:14" ht="12.75">
      <c r="A25" s="34"/>
      <c r="B25" s="31" t="s">
        <v>36</v>
      </c>
      <c r="C25" s="35">
        <v>1</v>
      </c>
      <c r="D25" s="36">
        <v>465</v>
      </c>
      <c r="E25" s="36">
        <v>0</v>
      </c>
      <c r="F25" s="36"/>
      <c r="G25" s="36">
        <v>0</v>
      </c>
      <c r="H25" s="36">
        <v>0</v>
      </c>
      <c r="I25" s="36"/>
      <c r="J25" s="36">
        <v>0</v>
      </c>
      <c r="K25" s="36">
        <v>0</v>
      </c>
      <c r="L25" s="37">
        <v>0</v>
      </c>
      <c r="M25" s="2">
        <f t="shared" si="0"/>
        <v>1</v>
      </c>
      <c r="N25" s="2">
        <f t="shared" si="1"/>
        <v>465</v>
      </c>
    </row>
    <row r="26" spans="1:14" ht="12.75">
      <c r="A26" s="34"/>
      <c r="B26" s="38" t="s">
        <v>37</v>
      </c>
      <c r="C26" s="35">
        <v>1</v>
      </c>
      <c r="D26" s="35">
        <v>798</v>
      </c>
      <c r="E26" s="35">
        <v>0</v>
      </c>
      <c r="F26" s="35"/>
      <c r="G26" s="35">
        <v>0</v>
      </c>
      <c r="H26" s="35">
        <v>0</v>
      </c>
      <c r="I26" s="35"/>
      <c r="J26" s="35">
        <v>0</v>
      </c>
      <c r="K26" s="35">
        <v>0</v>
      </c>
      <c r="L26" s="37">
        <v>0</v>
      </c>
      <c r="M26" s="2">
        <f t="shared" si="0"/>
        <v>1</v>
      </c>
      <c r="N26" s="2">
        <f t="shared" si="1"/>
        <v>798</v>
      </c>
    </row>
    <row r="27" spans="1:14" ht="12.75">
      <c r="A27" s="34"/>
      <c r="B27" s="31" t="s">
        <v>22</v>
      </c>
      <c r="C27" s="35">
        <f>3+146</f>
        <v>149</v>
      </c>
      <c r="D27" s="35">
        <f>3330+163958</f>
        <v>167288</v>
      </c>
      <c r="E27" s="35">
        <v>0</v>
      </c>
      <c r="F27" s="35"/>
      <c r="G27" s="35">
        <v>0</v>
      </c>
      <c r="H27" s="35">
        <v>0</v>
      </c>
      <c r="I27" s="35"/>
      <c r="J27" s="35">
        <v>3</v>
      </c>
      <c r="K27" s="35">
        <v>1940</v>
      </c>
      <c r="L27" s="37">
        <v>361</v>
      </c>
      <c r="M27" s="2">
        <f>J27+G27+C27</f>
        <v>152</v>
      </c>
      <c r="N27" s="2">
        <f>L27+K27+H27+E27+D27</f>
        <v>169589</v>
      </c>
    </row>
    <row r="28" spans="1:14" ht="12.75">
      <c r="A28" s="34"/>
      <c r="B28" s="31" t="s">
        <v>18</v>
      </c>
      <c r="C28" s="35">
        <v>375</v>
      </c>
      <c r="D28" s="35">
        <v>147111</v>
      </c>
      <c r="E28" s="35">
        <v>9569</v>
      </c>
      <c r="F28" s="35"/>
      <c r="G28" s="35">
        <v>0</v>
      </c>
      <c r="H28" s="35">
        <v>0</v>
      </c>
      <c r="I28" s="35"/>
      <c r="J28" s="35">
        <v>49</v>
      </c>
      <c r="K28" s="35">
        <v>6573</v>
      </c>
      <c r="L28" s="37">
        <v>12838</v>
      </c>
      <c r="M28" s="2">
        <f>J28+G28+C28</f>
        <v>424</v>
      </c>
      <c r="N28" s="2">
        <f>L28+K28+H28+E28+D28</f>
        <v>176091</v>
      </c>
    </row>
    <row r="29" spans="1:14" ht="12.75">
      <c r="A29" s="34"/>
      <c r="B29" s="38" t="s">
        <v>11</v>
      </c>
      <c r="C29" s="35">
        <v>3839</v>
      </c>
      <c r="D29" s="36">
        <v>2963163</v>
      </c>
      <c r="E29" s="36">
        <v>0</v>
      </c>
      <c r="F29" s="36"/>
      <c r="G29" s="36">
        <v>80</v>
      </c>
      <c r="H29" s="36">
        <v>19141</v>
      </c>
      <c r="I29" s="36"/>
      <c r="J29" s="36">
        <v>187</v>
      </c>
      <c r="K29" s="36">
        <v>26049</v>
      </c>
      <c r="L29" s="37">
        <v>0</v>
      </c>
      <c r="M29" s="2">
        <f t="shared" si="0"/>
        <v>4106</v>
      </c>
      <c r="N29" s="2">
        <f t="shared" si="1"/>
        <v>3008353</v>
      </c>
    </row>
    <row r="30" spans="1:14" ht="12.75">
      <c r="A30" s="34"/>
      <c r="B30" s="31" t="s">
        <v>5</v>
      </c>
      <c r="C30" s="35">
        <v>2276</v>
      </c>
      <c r="D30" s="36">
        <v>1927704</v>
      </c>
      <c r="E30" s="36">
        <v>63423</v>
      </c>
      <c r="F30" s="36"/>
      <c r="G30" s="36">
        <v>35</v>
      </c>
      <c r="H30" s="36">
        <v>5722</v>
      </c>
      <c r="I30" s="36"/>
      <c r="J30" s="36">
        <v>571</v>
      </c>
      <c r="K30" s="36">
        <v>87933</v>
      </c>
      <c r="L30" s="37">
        <v>44959</v>
      </c>
      <c r="M30" s="2">
        <f t="shared" si="0"/>
        <v>2882</v>
      </c>
      <c r="N30" s="2">
        <f t="shared" si="1"/>
        <v>2129741</v>
      </c>
    </row>
    <row r="31" spans="1:12" ht="12.75">
      <c r="A31" s="43"/>
      <c r="B31" s="31"/>
      <c r="C31" s="42"/>
      <c r="D31" s="42"/>
      <c r="E31" s="42"/>
      <c r="F31" s="42"/>
      <c r="G31" s="42"/>
      <c r="H31" s="42"/>
      <c r="I31" s="42"/>
      <c r="J31" s="42"/>
      <c r="K31" s="42"/>
      <c r="L31" s="44"/>
    </row>
    <row r="32" spans="1:14" ht="12.75">
      <c r="A32" s="30" t="s">
        <v>53</v>
      </c>
      <c r="B32" s="31" t="s">
        <v>47</v>
      </c>
      <c r="C32" s="42">
        <f>3+37</f>
        <v>40</v>
      </c>
      <c r="D32" s="42">
        <f>1431+40156</f>
        <v>41587</v>
      </c>
      <c r="E32" s="42">
        <v>0</v>
      </c>
      <c r="F32" s="42"/>
      <c r="G32" s="42">
        <f>6+5</f>
        <v>11</v>
      </c>
      <c r="H32" s="42">
        <v>41</v>
      </c>
      <c r="I32" s="42"/>
      <c r="J32" s="45">
        <f>1+1</f>
        <v>2</v>
      </c>
      <c r="K32" s="42">
        <f>230+241</f>
        <v>471</v>
      </c>
      <c r="L32" s="44">
        <v>0</v>
      </c>
      <c r="M32" s="2">
        <f>J32+G32+C32</f>
        <v>53</v>
      </c>
      <c r="N32" s="2">
        <f>L32+K32+H32+E32+D32</f>
        <v>42099</v>
      </c>
    </row>
    <row r="33" spans="1:12" ht="12.75">
      <c r="A33" s="34"/>
      <c r="B33" s="40"/>
      <c r="C33" s="42"/>
      <c r="D33" s="42"/>
      <c r="E33" s="42"/>
      <c r="F33" s="42"/>
      <c r="G33" s="42"/>
      <c r="H33" s="42"/>
      <c r="I33" s="42"/>
      <c r="J33" s="42"/>
      <c r="K33" s="42"/>
      <c r="L33" s="44"/>
    </row>
    <row r="34" spans="1:14" ht="12.75">
      <c r="A34" s="30" t="s">
        <v>58</v>
      </c>
      <c r="B34" s="31" t="s">
        <v>16</v>
      </c>
      <c r="C34" s="42">
        <v>1147</v>
      </c>
      <c r="D34" s="42">
        <v>1914956</v>
      </c>
      <c r="E34" s="42">
        <v>72070</v>
      </c>
      <c r="F34" s="42"/>
      <c r="G34" s="42">
        <v>25</v>
      </c>
      <c r="H34" s="42">
        <v>26234</v>
      </c>
      <c r="I34" s="42"/>
      <c r="J34" s="42">
        <v>45</v>
      </c>
      <c r="K34" s="42">
        <v>33845</v>
      </c>
      <c r="L34" s="44">
        <v>72672</v>
      </c>
      <c r="M34" s="2">
        <f>J34+G34+C34</f>
        <v>1217</v>
      </c>
      <c r="N34" s="2">
        <f>L34+K34+H34+E34+D34</f>
        <v>2119777</v>
      </c>
    </row>
    <row r="35" ht="12.75">
      <c r="L35" s="22"/>
    </row>
    <row r="36" spans="1:14" ht="12.75">
      <c r="A36" s="30" t="s">
        <v>49</v>
      </c>
      <c r="B36" s="129" t="s">
        <v>47</v>
      </c>
      <c r="C36" s="42">
        <v>1</v>
      </c>
      <c r="D36" s="42">
        <v>0</v>
      </c>
      <c r="E36" s="42">
        <v>81</v>
      </c>
      <c r="F36" s="42"/>
      <c r="G36" s="42">
        <v>0</v>
      </c>
      <c r="H36" s="42">
        <v>0</v>
      </c>
      <c r="I36" s="42"/>
      <c r="J36" s="45">
        <v>0</v>
      </c>
      <c r="K36" s="42">
        <v>0</v>
      </c>
      <c r="L36" s="44">
        <v>0</v>
      </c>
      <c r="M36" s="2">
        <f t="shared" si="0"/>
        <v>1</v>
      </c>
      <c r="N36" s="2">
        <f t="shared" si="1"/>
        <v>81</v>
      </c>
    </row>
    <row r="37" spans="1:12" ht="12.75">
      <c r="A37" s="34"/>
      <c r="B37" s="40"/>
      <c r="C37" s="35"/>
      <c r="D37" s="35"/>
      <c r="E37" s="35"/>
      <c r="F37" s="35"/>
      <c r="G37" s="35"/>
      <c r="H37" s="35"/>
      <c r="I37" s="35"/>
      <c r="J37" s="35"/>
      <c r="K37" s="35"/>
      <c r="L37" s="37"/>
    </row>
    <row r="38" spans="1:14" ht="12.75">
      <c r="A38" s="30" t="s">
        <v>24</v>
      </c>
      <c r="B38" s="31" t="s">
        <v>18</v>
      </c>
      <c r="C38" s="42">
        <v>331</v>
      </c>
      <c r="D38" s="42">
        <v>183512</v>
      </c>
      <c r="E38" s="42">
        <v>0</v>
      </c>
      <c r="F38" s="42"/>
      <c r="G38" s="42">
        <v>0</v>
      </c>
      <c r="H38" s="42">
        <v>0</v>
      </c>
      <c r="I38" s="42"/>
      <c r="J38" s="42">
        <v>14</v>
      </c>
      <c r="K38" s="42">
        <v>1135</v>
      </c>
      <c r="L38" s="44">
        <v>0</v>
      </c>
      <c r="M38" s="2">
        <f t="shared" si="0"/>
        <v>345</v>
      </c>
      <c r="N38" s="2">
        <f t="shared" si="1"/>
        <v>184647</v>
      </c>
    </row>
    <row r="39" spans="1:12" ht="12.75">
      <c r="A39" s="34" t="s">
        <v>54</v>
      </c>
      <c r="B39" s="40"/>
      <c r="C39" s="35"/>
      <c r="D39" s="35"/>
      <c r="E39" s="35"/>
      <c r="F39" s="35"/>
      <c r="G39" s="35"/>
      <c r="H39" s="35"/>
      <c r="I39" s="35"/>
      <c r="J39" s="35"/>
      <c r="K39" s="35"/>
      <c r="L39" s="37"/>
    </row>
    <row r="40" spans="1:14" ht="12.75">
      <c r="A40" s="30" t="s">
        <v>55</v>
      </c>
      <c r="B40" s="31" t="s">
        <v>22</v>
      </c>
      <c r="C40" s="42">
        <v>1</v>
      </c>
      <c r="D40" s="42">
        <v>763</v>
      </c>
      <c r="E40" s="42">
        <v>0</v>
      </c>
      <c r="F40" s="42"/>
      <c r="G40" s="42">
        <v>0</v>
      </c>
      <c r="H40" s="42">
        <v>0</v>
      </c>
      <c r="I40" s="42"/>
      <c r="J40" s="42">
        <v>0</v>
      </c>
      <c r="K40" s="42">
        <v>0</v>
      </c>
      <c r="L40" s="44">
        <v>0</v>
      </c>
      <c r="M40" s="2">
        <f>J40+G40+C40</f>
        <v>1</v>
      </c>
      <c r="N40" s="2">
        <f>L40+K40+H40+E40+D40</f>
        <v>763</v>
      </c>
    </row>
    <row r="41" spans="1:12" ht="12.75">
      <c r="A41" s="34"/>
      <c r="B41" s="40"/>
      <c r="C41" s="35"/>
      <c r="D41" s="35"/>
      <c r="E41" s="35"/>
      <c r="F41" s="35"/>
      <c r="G41" s="35"/>
      <c r="H41" s="35"/>
      <c r="I41" s="35"/>
      <c r="J41" s="35"/>
      <c r="K41" s="35"/>
      <c r="L41" s="37"/>
    </row>
    <row r="42" spans="1:14" ht="12.75">
      <c r="A42" s="30" t="s">
        <v>48</v>
      </c>
      <c r="B42" s="113" t="s">
        <v>4</v>
      </c>
      <c r="C42" s="32">
        <f>SUM(C43:C44)</f>
        <v>1273</v>
      </c>
      <c r="D42" s="32">
        <f>SUM(D43:D44)</f>
        <v>1502531</v>
      </c>
      <c r="E42" s="32">
        <f aca="true" t="shared" si="2" ref="E42:L42">SUM(E43:E44)</f>
        <v>48682</v>
      </c>
      <c r="F42" s="32"/>
      <c r="G42" s="32">
        <f t="shared" si="2"/>
        <v>14</v>
      </c>
      <c r="H42" s="32">
        <f t="shared" si="2"/>
        <v>1208</v>
      </c>
      <c r="I42" s="32"/>
      <c r="J42" s="32">
        <f t="shared" si="2"/>
        <v>27</v>
      </c>
      <c r="K42" s="32">
        <f t="shared" si="2"/>
        <v>10415</v>
      </c>
      <c r="L42" s="33">
        <f t="shared" si="2"/>
        <v>27592</v>
      </c>
      <c r="M42" s="2">
        <f>J42+G42+C42</f>
        <v>1314</v>
      </c>
      <c r="N42" s="2">
        <f>L42+K42+H42+E42+D42</f>
        <v>1590428</v>
      </c>
    </row>
    <row r="43" spans="1:14" ht="12.75">
      <c r="A43" s="10"/>
      <c r="B43" s="31" t="s">
        <v>23</v>
      </c>
      <c r="C43" s="35">
        <v>0</v>
      </c>
      <c r="D43" s="35">
        <v>0</v>
      </c>
      <c r="E43" s="35">
        <v>0</v>
      </c>
      <c r="F43" s="35"/>
      <c r="G43" s="35">
        <v>0</v>
      </c>
      <c r="H43" s="35">
        <v>0</v>
      </c>
      <c r="I43" s="35"/>
      <c r="J43" s="36">
        <v>1</v>
      </c>
      <c r="K43" s="35">
        <v>661</v>
      </c>
      <c r="L43" s="37">
        <v>0</v>
      </c>
      <c r="M43" s="2">
        <f t="shared" si="0"/>
        <v>1</v>
      </c>
      <c r="N43" s="2">
        <f t="shared" si="1"/>
        <v>661</v>
      </c>
    </row>
    <row r="44" spans="1:14" ht="12.75">
      <c r="A44" s="123"/>
      <c r="B44" s="31" t="s">
        <v>47</v>
      </c>
      <c r="C44" s="35">
        <f>607+666</f>
        <v>1273</v>
      </c>
      <c r="D44" s="35">
        <f>774597+727934</f>
        <v>1502531</v>
      </c>
      <c r="E44" s="35">
        <v>48682</v>
      </c>
      <c r="F44" s="35"/>
      <c r="G44" s="35">
        <f>4+10</f>
        <v>14</v>
      </c>
      <c r="H44" s="35">
        <v>1208</v>
      </c>
      <c r="I44" s="35"/>
      <c r="J44" s="36">
        <f>1+25</f>
        <v>26</v>
      </c>
      <c r="K44" s="35">
        <v>9754</v>
      </c>
      <c r="L44" s="128">
        <v>27592</v>
      </c>
      <c r="M44" s="2">
        <f t="shared" si="0"/>
        <v>1313</v>
      </c>
      <c r="N44" s="2">
        <f t="shared" si="1"/>
        <v>1589767</v>
      </c>
    </row>
    <row r="45" spans="1:13" ht="12.75">
      <c r="A45" s="6"/>
      <c r="B45" s="7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9"/>
    </row>
    <row r="46" spans="1:13" ht="12.75">
      <c r="A46" s="30" t="s">
        <v>25</v>
      </c>
      <c r="B46" s="11"/>
      <c r="C46" s="48">
        <f>C42+C32+C38+C36+C40+C34+C20+C15+C13+C24+C11</f>
        <v>17119</v>
      </c>
      <c r="D46" s="48">
        <f>D42+D32+D38+D36+D40+D34+D20+D15+D13+D24+D11</f>
        <v>14738331</v>
      </c>
      <c r="E46" s="48">
        <f>E42+E32+E38+E36+E40+E34+E20+E15+E13+E24+E11</f>
        <v>455597</v>
      </c>
      <c r="F46" s="48"/>
      <c r="G46" s="48">
        <f>G42+G32+G38+G36+G40+G34+G20+G15+G13+G24+G11</f>
        <v>235</v>
      </c>
      <c r="H46" s="48">
        <f>H42+H32+H38+H36+H40+H34+H20+H15+H13+H24+H11</f>
        <v>74375</v>
      </c>
      <c r="I46" s="48"/>
      <c r="J46" s="48">
        <f>J42+J32+J38+J36+J40+J34+J20+J15+J13+J24+J11</f>
        <v>2731</v>
      </c>
      <c r="K46" s="48">
        <f>K42+K32+K38+K36+K40+K34+K20+K15+K13+K24+K11</f>
        <v>448109</v>
      </c>
      <c r="L46" s="49">
        <f>L42+L32+L38+L36+L40+L34+L20+L15+L13+L24+L11</f>
        <v>276599</v>
      </c>
      <c r="M46" s="16"/>
    </row>
    <row r="47" spans="1:15" ht="12.75">
      <c r="A47" s="50" t="s">
        <v>26</v>
      </c>
      <c r="B47" s="11"/>
      <c r="C47" s="48"/>
      <c r="D47" s="48">
        <f>D46*O47</f>
        <v>253481312.43618</v>
      </c>
      <c r="E47" s="48">
        <f>E46*O47</f>
        <v>7835712.57166</v>
      </c>
      <c r="F47" s="48"/>
      <c r="G47" s="48"/>
      <c r="H47" s="48">
        <f>H46*O47</f>
        <v>1279159.2625</v>
      </c>
      <c r="I47" s="48"/>
      <c r="J47" s="48"/>
      <c r="K47" s="48">
        <f>K46*O47</f>
        <v>7706928.10702</v>
      </c>
      <c r="L47" s="49">
        <f>L46*O47</f>
        <v>4757165.34922</v>
      </c>
      <c r="M47" s="16"/>
      <c r="N47" s="127" t="str">
        <f>'A RESERVAS 528'!$J$47</f>
        <v>U.F. al 31.03.2005 $</v>
      </c>
      <c r="O47" s="104">
        <f>'A RESERVAS 528'!$K$47</f>
        <v>17.19878</v>
      </c>
    </row>
    <row r="48" spans="1:13" ht="12.75">
      <c r="A48" s="27"/>
      <c r="B48" s="28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9"/>
    </row>
    <row r="49" spans="1:13" ht="12.75">
      <c r="A49" s="56"/>
      <c r="B49" s="54"/>
      <c r="C49" s="54"/>
      <c r="D49" s="55"/>
      <c r="E49" s="55"/>
      <c r="F49" s="55"/>
      <c r="G49" s="54"/>
      <c r="H49" s="54"/>
      <c r="I49" s="54"/>
      <c r="J49" s="54"/>
      <c r="K49" s="54"/>
      <c r="L49" s="54"/>
      <c r="M49" s="54"/>
    </row>
    <row r="50" spans="1:13" ht="12.75">
      <c r="A50" s="55"/>
      <c r="B50" s="54"/>
      <c r="C50" s="54"/>
      <c r="D50" s="55"/>
      <c r="E50" s="55"/>
      <c r="F50" s="55"/>
      <c r="G50" s="54"/>
      <c r="H50" s="54"/>
      <c r="I50" s="54"/>
      <c r="J50" s="54"/>
      <c r="K50" s="54"/>
      <c r="L50" s="54"/>
      <c r="M50" s="54"/>
    </row>
    <row r="51" spans="1:13" ht="12.75">
      <c r="A51" s="55"/>
      <c r="B51" s="54"/>
      <c r="C51" s="54"/>
      <c r="D51" s="55"/>
      <c r="E51" s="55"/>
      <c r="F51" s="55"/>
      <c r="G51" s="54"/>
      <c r="H51" s="54"/>
      <c r="I51" s="54"/>
      <c r="J51" s="54"/>
      <c r="K51" s="54"/>
      <c r="L51" s="54"/>
      <c r="M51" s="54"/>
    </row>
    <row r="52" spans="1:13" ht="12.75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12.75">
      <c r="A56" s="5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2.75">
      <c r="A57" s="55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ht="12.75">
      <c r="A59" s="5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13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</sheetData>
  <printOptions horizontalCentered="1"/>
  <pageMargins left="0.2" right="0.196850393700787" top="0.2" bottom="0.3149606299212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2005-06-03T20:43:43Z</cp:lastPrinted>
  <dcterms:created xsi:type="dcterms:W3CDTF">1998-11-27T16:36:44Z</dcterms:created>
  <dcterms:modified xsi:type="dcterms:W3CDTF">2005-06-03T20:45:01Z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-457577167</vt:i4>
  </property>
  <property fmtid="{D5CDD505-2E9C-101B-9397-08002B2CF9AE}" pid="4" name="_EmailSubje">
    <vt:lpwstr>para pág web- reservas rentas vitalicias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