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RES528" sheetId="1" r:id="rId1"/>
    <sheet name="BRES778" sheetId="2" r:id="rId2"/>
    <sheet name="CRES967" sheetId="3" r:id="rId3"/>
  </sheets>
  <definedNames>
    <definedName name="\b" localSheetId="1">'BRES778'!$C$27:$C$30</definedName>
    <definedName name="\b" localSheetId="2">'CRES967'!$A$61:$B$69</definedName>
    <definedName name="\g" localSheetId="1">'BRES778'!$B$27</definedName>
    <definedName name="\g" localSheetId="2">'CRES967'!$D$61</definedName>
    <definedName name="\i" localSheetId="1">'BRES778'!$D$27</definedName>
    <definedName name="\i" localSheetId="2">'CRES967'!$E$61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'ARES528'!$A$3:$I$48</definedName>
    <definedName name="A_impresión_IM" localSheetId="1">'BRES778'!$A$3:$F$20</definedName>
    <definedName name="A_impresión_IM" localSheetId="2">'CRES967'!$A$3:$M$58</definedName>
    <definedName name="_xlnm.Print_Area" localSheetId="0">'ARES528'!$A$1:$I$49</definedName>
    <definedName name="_xlnm.Print_Area" localSheetId="1">'BRES778'!$B$1:$F$21</definedName>
    <definedName name="_xlnm.Print_Area" localSheetId="2">'CRES967'!$A$1:$L$59</definedName>
    <definedName name="GUIONES" localSheetId="1">'BRES778'!$B$9</definedName>
    <definedName name="GUIONES" localSheetId="2">'CRES967'!$A$10</definedName>
    <definedName name="PESOS" localSheetId="1">'BRES778'!#REF!</definedName>
    <definedName name="PESOS" localSheetId="2">'CRES967'!$O$57</definedName>
  </definedNames>
  <calcPr fullCalcOnLoad="1"/>
</workbook>
</file>

<file path=xl/sharedStrings.xml><?xml version="1.0" encoding="utf-8"?>
<sst xmlns="http://schemas.openxmlformats.org/spreadsheetml/2006/main" count="142" uniqueCount="70">
  <si>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</si>
  <si>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</si>
  <si>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</si>
  <si>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</si>
  <si>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</si>
  <si>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</si>
  <si>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</si>
  <si>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</si>
  <si>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</si>
  <si>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</si>
  <si>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</si>
  <si>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</si>
  <si>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Construcción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</si>
  <si>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</si>
  <si>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</si>
  <si>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</si>
  <si>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</si>
  <si>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</si>
  <si>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</si>
  <si>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</si>
  <si>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</si>
  <si>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</si>
  <si>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</si>
  <si>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</si>
  <si>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</si>
  <si>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</si>
  <si>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</si>
  <si>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</si>
  <si>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</si>
  <si>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</si>
  <si>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</si>
  <si>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</si>
  <si>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</si>
  <si>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</si>
  <si>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</si>
  <si>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</si>
  <si>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Aporta</t>
  </si>
  <si>
    <t>Bansander</t>
  </si>
  <si>
    <t>Fomenta</t>
  </si>
  <si>
    <t>Futuro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</si>
  <si>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</si>
  <si>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</si>
  <si>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</si>
  <si>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</si>
  <si>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</si>
  <si>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</si>
  <si>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      Liquidados y en proceso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</si>
  <si>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</si>
  <si>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</si>
  <si>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</si>
  <si>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</si>
  <si>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</si>
  <si>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Archivo: CRES967</t>
  </si>
  <si>
    <t>Archivo: BRES778</t>
  </si>
  <si>
    <t>Archivo: ARES528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</si>
  <si>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</si>
  <si>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</si>
  <si>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</si>
  <si>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</si>
  <si>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</si>
  <si>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</si>
  <si>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</si>
  <si>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(B3..H48)</t>
  </si>
  <si>
    <t>(B3..E20)</t>
  </si>
  <si>
    <t>Bci</t>
  </si>
  <si>
    <t>(A3..L59)</t>
  </si>
  <si>
    <t>BBVA</t>
  </si>
  <si>
    <t>Penta</t>
  </si>
  <si>
    <t>U.F. al 31.03.2004 $</t>
  </si>
  <si>
    <t xml:space="preserve">     (al 31 de marzo de 2004, montos expresados en U.F.)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</si>
</sst>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</borders>
  <cellStyleXfs count="2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5">
    <xf numFmtId="184" fontId="0" fillId="0" borderId="0" xfId="0" applyAlignment="1">
      <alignment/>
    </xf>
    <xf numFmtId="37" fontId="5" fillId="0" borderId="0" xfId="19" applyFont="1" applyAlignment="1" quotePrefix="1">
      <alignment horizontal="left"/>
      <protection/>
    </xf>
    <xf numFmtId="37" fontId="6" fillId="0" borderId="0" xfId="19" applyFont="1">
      <alignment/>
      <protection/>
    </xf>
    <xf numFmtId="37" fontId="6" fillId="0" borderId="0" xfId="19" applyFont="1" applyAlignment="1" quotePrefix="1">
      <alignment horizontal="left"/>
      <protection/>
    </xf>
    <xf numFmtId="37" fontId="7" fillId="0" borderId="0" xfId="19" applyFont="1" applyAlignment="1" applyProtection="1" quotePrefix="1">
      <alignment horizontal="left"/>
      <protection/>
    </xf>
    <xf numFmtId="37" fontId="8" fillId="0" borderId="0" xfId="19" applyFont="1" applyAlignment="1" applyProtection="1" quotePrefix="1">
      <alignment horizontal="left"/>
      <protection locked="0"/>
    </xf>
    <xf numFmtId="37" fontId="6" fillId="0" borderId="1" xfId="19" applyFont="1" applyBorder="1" applyAlignment="1" applyProtection="1">
      <alignment horizontal="fill"/>
      <protection/>
    </xf>
    <xf numFmtId="37" fontId="6" fillId="0" borderId="2" xfId="19" applyFont="1" applyBorder="1" applyAlignment="1" applyProtection="1">
      <alignment horizontal="fill"/>
      <protection/>
    </xf>
    <xf numFmtId="37" fontId="6" fillId="0" borderId="3" xfId="19" applyFont="1" applyBorder="1" applyAlignment="1" applyProtection="1">
      <alignment horizontal="fill"/>
      <protection/>
    </xf>
    <xf numFmtId="37" fontId="6" fillId="0" borderId="0" xfId="19" applyFont="1" applyAlignment="1" applyProtection="1">
      <alignment horizontal="left"/>
      <protection/>
    </xf>
    <xf numFmtId="37" fontId="6" fillId="0" borderId="4" xfId="19" applyFont="1" applyBorder="1">
      <alignment/>
      <protection/>
    </xf>
    <xf numFmtId="37" fontId="6" fillId="0" borderId="0" xfId="19" applyFont="1" applyBorder="1">
      <alignment/>
      <protection/>
    </xf>
    <xf numFmtId="37" fontId="6" fillId="0" borderId="5" xfId="19" applyFont="1" applyBorder="1">
      <alignment/>
      <protection/>
    </xf>
    <xf numFmtId="37" fontId="5" fillId="0" borderId="5" xfId="19" applyFont="1" applyBorder="1" applyAlignment="1" applyProtection="1">
      <alignment horizontal="left"/>
      <protection/>
    </xf>
    <xf numFmtId="37" fontId="8" fillId="0" borderId="5" xfId="19" applyFont="1" applyBorder="1" applyAlignment="1" applyProtection="1" quotePrefix="1">
      <alignment horizontal="left"/>
      <protection/>
    </xf>
    <xf numFmtId="37" fontId="6" fillId="0" borderId="6" xfId="19" applyFont="1" applyBorder="1">
      <alignment/>
      <protection/>
    </xf>
    <xf numFmtId="37" fontId="6" fillId="0" borderId="0" xfId="19" applyFont="1" applyAlignment="1" applyProtection="1">
      <alignment horizontal="right"/>
      <protection/>
    </xf>
    <xf numFmtId="37" fontId="7" fillId="0" borderId="4" xfId="19" applyFont="1" applyBorder="1" applyAlignment="1" applyProtection="1">
      <alignment horizontal="left"/>
      <protection/>
    </xf>
    <xf numFmtId="37" fontId="7" fillId="0" borderId="0" xfId="19" applyFont="1" applyBorder="1" applyAlignment="1" applyProtection="1">
      <alignment horizontal="left"/>
      <protection/>
    </xf>
    <xf numFmtId="37" fontId="6" fillId="0" borderId="7" xfId="19" applyFont="1" applyBorder="1">
      <alignment/>
      <protection/>
    </xf>
    <xf numFmtId="37" fontId="8" fillId="0" borderId="7" xfId="19" applyFont="1" applyBorder="1" applyAlignment="1" applyProtection="1" quotePrefix="1">
      <alignment horizontal="left"/>
      <protection/>
    </xf>
    <xf numFmtId="37" fontId="9" fillId="0" borderId="7" xfId="19" applyFont="1" applyBorder="1" applyAlignment="1" applyProtection="1" quotePrefix="1">
      <alignment horizontal="left"/>
      <protection/>
    </xf>
    <xf numFmtId="37" fontId="6" fillId="0" borderId="8" xfId="19" applyFont="1" applyBorder="1">
      <alignment/>
      <protection/>
    </xf>
    <xf numFmtId="37" fontId="7" fillId="0" borderId="0" xfId="19" applyFont="1" applyBorder="1" applyAlignment="1" applyProtection="1" quotePrefix="1">
      <alignment horizontal="left"/>
      <protection/>
    </xf>
    <xf numFmtId="37" fontId="7" fillId="0" borderId="0" xfId="19" applyFont="1" applyBorder="1">
      <alignment/>
      <protection/>
    </xf>
    <xf numFmtId="37" fontId="7" fillId="0" borderId="0" xfId="19" applyFont="1" applyBorder="1" applyAlignment="1" applyProtection="1" quotePrefix="1">
      <alignment horizontal="center"/>
      <protection/>
    </xf>
    <xf numFmtId="37" fontId="7" fillId="0" borderId="0" xfId="19" applyFont="1" applyBorder="1" applyAlignment="1">
      <alignment horizontal="left"/>
      <protection/>
    </xf>
    <xf numFmtId="37" fontId="6" fillId="0" borderId="9" xfId="19" applyFont="1" applyBorder="1" applyAlignment="1" applyProtection="1">
      <alignment horizontal="fill"/>
      <protection/>
    </xf>
    <xf numFmtId="37" fontId="6" fillId="0" borderId="10" xfId="19" applyFont="1" applyBorder="1" applyAlignment="1" applyProtection="1">
      <alignment horizontal="fill"/>
      <protection/>
    </xf>
    <xf numFmtId="37" fontId="6" fillId="0" borderId="11" xfId="19" applyFont="1" applyBorder="1" applyAlignment="1" applyProtection="1">
      <alignment horizontal="fill"/>
      <protection/>
    </xf>
    <xf numFmtId="37" fontId="10" fillId="0" borderId="4" xfId="19" applyFont="1" applyBorder="1" applyAlignment="1" applyProtection="1">
      <alignment horizontal="left"/>
      <protection/>
    </xf>
    <xf numFmtId="37" fontId="9" fillId="0" borderId="0" xfId="19" applyFont="1" applyBorder="1" applyAlignment="1" applyProtection="1">
      <alignment horizontal="left"/>
      <protection/>
    </xf>
    <xf numFmtId="3" fontId="9" fillId="0" borderId="0" xfId="19" applyNumberFormat="1" applyFont="1" applyBorder="1" applyProtection="1">
      <alignment/>
      <protection/>
    </xf>
    <xf numFmtId="3" fontId="9" fillId="0" borderId="8" xfId="19" applyNumberFormat="1" applyFont="1" applyBorder="1" applyProtection="1">
      <alignment/>
      <protection/>
    </xf>
    <xf numFmtId="37" fontId="10" fillId="0" borderId="4" xfId="19" applyFont="1" applyBorder="1">
      <alignment/>
      <protection/>
    </xf>
    <xf numFmtId="3" fontId="8" fillId="0" borderId="0" xfId="19" applyNumberFormat="1" applyFont="1" applyBorder="1" applyProtection="1">
      <alignment/>
      <protection locked="0"/>
    </xf>
    <xf numFmtId="3" fontId="8" fillId="0" borderId="0" xfId="19" applyNumberFormat="1" applyFont="1">
      <alignment/>
      <protection/>
    </xf>
    <xf numFmtId="3" fontId="8" fillId="0" borderId="8" xfId="19" applyNumberFormat="1" applyFont="1" applyBorder="1" applyProtection="1">
      <alignment/>
      <protection locked="0"/>
    </xf>
    <xf numFmtId="37" fontId="9" fillId="0" borderId="0" xfId="19" applyFont="1" applyBorder="1" applyAlignment="1" applyProtection="1" quotePrefix="1">
      <alignment horizontal="left"/>
      <protection/>
    </xf>
    <xf numFmtId="37" fontId="9" fillId="0" borderId="0" xfId="19" applyFont="1">
      <alignment/>
      <protection/>
    </xf>
    <xf numFmtId="3" fontId="8" fillId="0" borderId="8" xfId="19" applyNumberFormat="1" applyFont="1" applyBorder="1">
      <alignment/>
      <protection/>
    </xf>
    <xf numFmtId="37" fontId="9" fillId="0" borderId="0" xfId="19" applyFont="1" applyBorder="1">
      <alignment/>
      <protection/>
    </xf>
    <xf numFmtId="3" fontId="8" fillId="0" borderId="0" xfId="19" applyNumberFormat="1" applyFont="1" applyBorder="1" applyProtection="1">
      <alignment/>
      <protection/>
    </xf>
    <xf numFmtId="3" fontId="8" fillId="0" borderId="0" xfId="19" applyNumberFormat="1" applyFont="1" applyBorder="1">
      <alignment/>
      <protection/>
    </xf>
    <xf numFmtId="3" fontId="8" fillId="0" borderId="0" xfId="19" applyNumberFormat="1" applyFont="1" applyBorder="1" applyAlignment="1" applyProtection="1">
      <alignment horizontal="right"/>
      <protection locked="0"/>
    </xf>
    <xf numFmtId="3" fontId="9" fillId="0" borderId="0" xfId="19" applyNumberFormat="1" applyFont="1" applyBorder="1" applyProtection="1">
      <alignment/>
      <protection locked="0"/>
    </xf>
    <xf numFmtId="37" fontId="10" fillId="0" borderId="4" xfId="19" applyFont="1" applyBorder="1" applyAlignment="1" applyProtection="1" quotePrefix="1">
      <alignment horizontal="left"/>
      <protection/>
    </xf>
    <xf numFmtId="3" fontId="9" fillId="0" borderId="8" xfId="19" applyNumberFormat="1" applyFont="1" applyBorder="1" applyProtection="1">
      <alignment/>
      <protection locked="0"/>
    </xf>
    <xf numFmtId="3" fontId="9" fillId="0" borderId="0" xfId="19" applyNumberFormat="1" applyFont="1">
      <alignment/>
      <protection/>
    </xf>
    <xf numFmtId="3" fontId="6" fillId="0" borderId="2" xfId="19" applyNumberFormat="1" applyFont="1" applyBorder="1" applyAlignment="1" applyProtection="1">
      <alignment horizontal="fill"/>
      <protection/>
    </xf>
    <xf numFmtId="3" fontId="6" fillId="0" borderId="3" xfId="19" applyNumberFormat="1" applyFont="1" applyBorder="1" applyAlignment="1" applyProtection="1">
      <alignment horizontal="fill"/>
      <protection/>
    </xf>
    <xf numFmtId="3" fontId="5" fillId="0" borderId="0" xfId="19" applyNumberFormat="1" applyFont="1" applyBorder="1" applyProtection="1">
      <alignment/>
      <protection/>
    </xf>
    <xf numFmtId="3" fontId="5" fillId="0" borderId="8" xfId="19" applyNumberFormat="1" applyFont="1" applyBorder="1" applyProtection="1">
      <alignment/>
      <protection/>
    </xf>
    <xf numFmtId="37" fontId="5" fillId="0" borderId="4" xfId="19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19" applyNumberFormat="1" applyFont="1" applyBorder="1" applyAlignment="1" applyProtection="1">
      <alignment horizontal="fill"/>
      <protection/>
    </xf>
    <xf numFmtId="3" fontId="6" fillId="0" borderId="11" xfId="19" applyNumberFormat="1" applyFont="1" applyBorder="1" applyAlignment="1" applyProtection="1">
      <alignment horizontal="fill"/>
      <protection/>
    </xf>
    <xf numFmtId="37" fontId="8" fillId="0" borderId="0" xfId="19" applyFont="1" applyProtection="1">
      <alignment/>
      <protection locked="0"/>
    </xf>
    <xf numFmtId="37" fontId="8" fillId="0" borderId="0" xfId="19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 quotePrefix="1">
      <alignment horizontal="left"/>
      <protection/>
    </xf>
    <xf numFmtId="184" fontId="6" fillId="0" borderId="8" xfId="0" applyFont="1" applyBorder="1" applyAlignment="1">
      <alignment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6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5" applyNumberFormat="1" applyFont="1" applyAlignment="1" applyProtection="1" quotePrefix="1">
      <alignment horizontal="left"/>
      <protection locked="0"/>
    </xf>
    <xf numFmtId="187" fontId="12" fillId="0" borderId="0" xfId="15" applyNumberFormat="1" applyFont="1" applyAlignment="1" applyProtection="1">
      <alignment/>
      <protection locked="0"/>
    </xf>
    <xf numFmtId="37" fontId="7" fillId="0" borderId="0" xfId="19" applyFont="1" applyBorder="1" applyAlignment="1" applyProtection="1">
      <alignment horizontal="right"/>
      <protection/>
    </xf>
    <xf numFmtId="37" fontId="7" fillId="0" borderId="0" xfId="19" applyFont="1" applyBorder="1" applyAlignment="1" applyProtection="1" quotePrefix="1">
      <alignment horizontal="right"/>
      <protection/>
    </xf>
    <xf numFmtId="37" fontId="7" fillId="0" borderId="8" xfId="19" applyFont="1" applyBorder="1" applyAlignment="1" applyProtection="1">
      <alignment horizontal="right"/>
      <protection/>
    </xf>
    <xf numFmtId="37" fontId="7" fillId="0" borderId="8" xfId="19" applyFont="1" applyBorder="1" applyAlignment="1" applyProtection="1" quotePrefix="1">
      <alignment horizontal="right"/>
      <protection/>
    </xf>
    <xf numFmtId="37" fontId="6" fillId="0" borderId="13" xfId="19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19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19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19" applyNumberFormat="1" applyFont="1" applyBorder="1" applyProtection="1">
      <alignment/>
      <protection locked="0"/>
    </xf>
    <xf numFmtId="37" fontId="9" fillId="0" borderId="0" xfId="19" applyFont="1" applyFill="1" applyBorder="1" applyAlignment="1" applyProtection="1">
      <alignment horizontal="left"/>
      <protection/>
    </xf>
    <xf numFmtId="37" fontId="9" fillId="0" borderId="0" xfId="19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7" fontId="6" fillId="0" borderId="4" xfId="19" applyFont="1" applyBorder="1" applyAlignment="1" applyProtection="1">
      <alignment horizontal="fill"/>
      <protection/>
    </xf>
    <xf numFmtId="37" fontId="6" fillId="0" borderId="0" xfId="19" applyFont="1" applyBorder="1" applyAlignment="1" applyProtection="1">
      <alignment horizontal="fill"/>
      <protection/>
    </xf>
    <xf numFmtId="37" fontId="6" fillId="0" borderId="8" xfId="19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ES967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9" customWidth="1"/>
    <col min="2" max="2" width="19.625" style="59" customWidth="1"/>
    <col min="3" max="3" width="14.125" style="59" customWidth="1"/>
    <col min="4" max="4" width="8.125" style="59" customWidth="1"/>
    <col min="5" max="5" width="11.00390625" style="59" customWidth="1"/>
    <col min="6" max="6" width="1.75390625" style="59" customWidth="1"/>
    <col min="7" max="7" width="9.625" style="59" customWidth="1"/>
    <col min="8" max="8" width="11.25390625" style="59" customWidth="1"/>
    <col min="9" max="9" width="3.625" style="59" customWidth="1"/>
    <col min="10" max="10" width="12.875" style="59" customWidth="1"/>
    <col min="11" max="11" width="8.75390625" style="59" customWidth="1"/>
    <col min="12" max="16384" width="7.00390625" style="59" customWidth="1"/>
  </cols>
  <sheetData>
    <row r="1" spans="1:2" ht="12.75">
      <c r="A1" s="59" t="s">
        <v>58</v>
      </c>
      <c r="B1" s="60" t="s">
        <v>54</v>
      </c>
    </row>
    <row r="2" ht="12.75">
      <c r="B2" s="122" t="s">
        <v>62</v>
      </c>
    </row>
    <row r="3" spans="2:9" ht="12.75">
      <c r="B3" s="61" t="s">
        <v>0</v>
      </c>
      <c r="I3" s="129"/>
    </row>
    <row r="4" spans="2:15" ht="12.75">
      <c r="B4" s="54" t="s">
        <v>69</v>
      </c>
      <c r="I4" s="129"/>
      <c r="L4" s="97"/>
      <c r="M4" s="98"/>
      <c r="N4" s="97"/>
      <c r="O4" s="97"/>
    </row>
    <row r="5" spans="2:15" ht="12.75">
      <c r="B5" s="63"/>
      <c r="C5" s="64"/>
      <c r="D5" s="64"/>
      <c r="E5" s="64"/>
      <c r="F5" s="64"/>
      <c r="G5" s="64"/>
      <c r="H5" s="65"/>
      <c r="L5" s="97"/>
      <c r="M5" s="98"/>
      <c r="N5" s="97"/>
      <c r="O5" s="97"/>
    </row>
    <row r="6" spans="2:14" ht="12.75">
      <c r="B6" s="69" t="s">
        <v>1</v>
      </c>
      <c r="C6" s="70" t="s">
        <v>2</v>
      </c>
      <c r="D6" s="107"/>
      <c r="E6" s="108" t="s">
        <v>43</v>
      </c>
      <c r="F6" s="119"/>
      <c r="G6" s="116" t="s">
        <v>44</v>
      </c>
      <c r="H6" s="117"/>
      <c r="I6" s="62"/>
      <c r="L6" s="97"/>
      <c r="M6" s="98"/>
      <c r="N6" s="98"/>
    </row>
    <row r="7" spans="1:14" ht="12.75">
      <c r="A7" s="62"/>
      <c r="B7" s="67"/>
      <c r="C7" s="68"/>
      <c r="D7" s="75" t="s">
        <v>3</v>
      </c>
      <c r="E7" s="99" t="s">
        <v>29</v>
      </c>
      <c r="F7" s="99"/>
      <c r="G7" s="75" t="s">
        <v>3</v>
      </c>
      <c r="H7" s="100" t="s">
        <v>29</v>
      </c>
      <c r="I7" s="62"/>
      <c r="L7" s="97"/>
      <c r="M7" s="98"/>
      <c r="N7" s="98"/>
    </row>
    <row r="8" spans="1:14" ht="12.75">
      <c r="A8" s="62"/>
      <c r="B8" s="76"/>
      <c r="C8" s="77"/>
      <c r="D8" s="77"/>
      <c r="E8" s="77"/>
      <c r="F8" s="77"/>
      <c r="G8" s="77"/>
      <c r="H8" s="78"/>
      <c r="I8" s="66"/>
      <c r="L8" s="97"/>
      <c r="M8" s="98"/>
      <c r="N8" s="98"/>
    </row>
    <row r="9" spans="1:14" ht="12.75">
      <c r="A9" s="62"/>
      <c r="B9" s="83" t="s">
        <v>7</v>
      </c>
      <c r="C9" s="80" t="s">
        <v>8</v>
      </c>
      <c r="D9" s="81">
        <v>159</v>
      </c>
      <c r="E9" s="81">
        <v>147122</v>
      </c>
      <c r="G9" s="81">
        <v>133</v>
      </c>
      <c r="H9" s="82">
        <v>67864</v>
      </c>
      <c r="I9" s="62"/>
      <c r="J9" s="127"/>
      <c r="K9" s="127"/>
      <c r="L9" s="97"/>
      <c r="M9" s="98"/>
      <c r="N9" s="98"/>
    </row>
    <row r="10" spans="1:14" ht="12.75">
      <c r="A10" s="62"/>
      <c r="B10" s="86"/>
      <c r="C10" s="87"/>
      <c r="D10" s="84"/>
      <c r="E10" s="84"/>
      <c r="F10" s="84"/>
      <c r="G10" s="84"/>
      <c r="H10" s="85"/>
      <c r="I10" s="62"/>
      <c r="J10" s="127"/>
      <c r="K10" s="127"/>
      <c r="L10" s="97"/>
      <c r="M10" s="98"/>
      <c r="N10" s="98"/>
    </row>
    <row r="11" spans="1:14" ht="12.75">
      <c r="A11" s="62"/>
      <c r="B11" s="83" t="s">
        <v>9</v>
      </c>
      <c r="C11" s="124" t="s">
        <v>4</v>
      </c>
      <c r="D11" s="92">
        <f>SUM(D12:D14)</f>
        <v>3653</v>
      </c>
      <c r="E11" s="92">
        <f>SUM(E12:E14)</f>
        <v>4197921</v>
      </c>
      <c r="F11" s="92"/>
      <c r="G11" s="92">
        <f>SUM(G12:G14)</f>
        <v>2809</v>
      </c>
      <c r="H11" s="93">
        <f>SUM(H12:H14)</f>
        <v>1816357</v>
      </c>
      <c r="I11" s="62"/>
      <c r="J11" s="127"/>
      <c r="K11" s="127"/>
      <c r="L11" s="97"/>
      <c r="M11" s="98"/>
      <c r="N11" s="98"/>
    </row>
    <row r="12" spans="1:14" ht="12.75">
      <c r="A12" s="62"/>
      <c r="B12" s="83"/>
      <c r="C12" s="80" t="s">
        <v>10</v>
      </c>
      <c r="D12" s="84">
        <v>362</v>
      </c>
      <c r="E12" s="84">
        <v>358885</v>
      </c>
      <c r="F12" s="84"/>
      <c r="G12" s="84">
        <v>334</v>
      </c>
      <c r="H12" s="85">
        <v>179386</v>
      </c>
      <c r="I12" s="62"/>
      <c r="J12" s="127"/>
      <c r="K12" s="127"/>
      <c r="L12" s="97"/>
      <c r="M12" s="98"/>
      <c r="N12" s="98"/>
    </row>
    <row r="13" spans="1:14" ht="12.75">
      <c r="A13" s="62"/>
      <c r="B13" s="86"/>
      <c r="C13" s="80" t="s">
        <v>11</v>
      </c>
      <c r="D13" s="81">
        <v>3150</v>
      </c>
      <c r="E13" s="81">
        <v>3621127</v>
      </c>
      <c r="F13" s="81"/>
      <c r="G13" s="81">
        <v>2366</v>
      </c>
      <c r="H13" s="82">
        <v>1532140</v>
      </c>
      <c r="I13" s="62"/>
      <c r="J13" s="127"/>
      <c r="K13" s="127"/>
      <c r="L13" s="98"/>
      <c r="M13" s="98"/>
      <c r="N13" s="98"/>
    </row>
    <row r="14" spans="1:14" ht="12.75">
      <c r="A14" s="62"/>
      <c r="B14" s="86"/>
      <c r="C14" s="80" t="s">
        <v>6</v>
      </c>
      <c r="D14" s="84">
        <v>141</v>
      </c>
      <c r="E14" s="84">
        <v>217909</v>
      </c>
      <c r="F14" s="84"/>
      <c r="G14" s="84">
        <v>109</v>
      </c>
      <c r="H14" s="85">
        <v>104831</v>
      </c>
      <c r="I14" s="62"/>
      <c r="J14" s="127"/>
      <c r="K14" s="127"/>
      <c r="M14" s="98"/>
      <c r="N14" s="98"/>
    </row>
    <row r="15" spans="1:14" ht="12.75">
      <c r="A15" s="62"/>
      <c r="B15" s="86"/>
      <c r="C15" s="87"/>
      <c r="D15" s="81"/>
      <c r="E15" s="81"/>
      <c r="F15" s="81"/>
      <c r="G15" s="81"/>
      <c r="H15" s="82"/>
      <c r="I15" s="62"/>
      <c r="J15" s="127"/>
      <c r="K15" s="127"/>
      <c r="L15" s="98"/>
      <c r="M15" s="98"/>
      <c r="N15" s="98"/>
    </row>
    <row r="16" spans="1:14" ht="12.75">
      <c r="A16" s="62"/>
      <c r="B16" s="83" t="s">
        <v>12</v>
      </c>
      <c r="C16" s="80" t="s">
        <v>13</v>
      </c>
      <c r="D16" s="120">
        <v>632</v>
      </c>
      <c r="E16" s="120">
        <v>807545</v>
      </c>
      <c r="F16" s="120"/>
      <c r="G16" s="120">
        <v>326</v>
      </c>
      <c r="H16" s="121">
        <v>234509</v>
      </c>
      <c r="I16" s="62"/>
      <c r="J16" s="127"/>
      <c r="K16" s="127"/>
      <c r="L16" s="98"/>
      <c r="M16" s="98"/>
      <c r="N16" s="98"/>
    </row>
    <row r="17" spans="1:14" ht="12.75">
      <c r="A17" s="62"/>
      <c r="B17" s="83"/>
      <c r="C17" s="80"/>
      <c r="D17" s="120"/>
      <c r="E17" s="120"/>
      <c r="F17" s="120"/>
      <c r="G17" s="120"/>
      <c r="H17" s="121"/>
      <c r="I17" s="62"/>
      <c r="J17" s="127"/>
      <c r="K17" s="127"/>
      <c r="L17" s="98"/>
      <c r="M17" s="98"/>
      <c r="N17" s="98"/>
    </row>
    <row r="18" spans="1:14" ht="12.75">
      <c r="A18" s="62"/>
      <c r="B18" s="79" t="s">
        <v>56</v>
      </c>
      <c r="C18" s="80" t="s">
        <v>50</v>
      </c>
      <c r="D18" s="149">
        <v>557</v>
      </c>
      <c r="E18" s="149">
        <v>926120</v>
      </c>
      <c r="F18" s="149"/>
      <c r="G18" s="149">
        <v>606</v>
      </c>
      <c r="H18" s="150">
        <v>385697</v>
      </c>
      <c r="I18" s="62"/>
      <c r="J18" s="127"/>
      <c r="K18" s="127"/>
      <c r="L18" s="151"/>
      <c r="M18" s="98"/>
      <c r="N18" s="98"/>
    </row>
    <row r="19" spans="1:14" ht="12.75">
      <c r="A19" s="62"/>
      <c r="B19" s="83"/>
      <c r="C19" s="80"/>
      <c r="D19" s="81"/>
      <c r="E19" s="81"/>
      <c r="F19" s="81"/>
      <c r="G19" s="81"/>
      <c r="H19" s="82"/>
      <c r="I19" s="62"/>
      <c r="J19" s="127"/>
      <c r="K19" s="127"/>
      <c r="L19" s="98"/>
      <c r="M19" s="98"/>
      <c r="N19" s="98"/>
    </row>
    <row r="20" spans="1:11" ht="12.75">
      <c r="A20" s="62"/>
      <c r="B20" s="83" t="s">
        <v>14</v>
      </c>
      <c r="C20" s="124" t="s">
        <v>4</v>
      </c>
      <c r="D20" s="92">
        <f>SUM(D21:D26)</f>
        <v>658</v>
      </c>
      <c r="E20" s="92">
        <f>SUM(E21:E26)</f>
        <v>811332</v>
      </c>
      <c r="F20" s="92"/>
      <c r="G20" s="92">
        <f>SUM(G21:G26)</f>
        <v>475</v>
      </c>
      <c r="H20" s="93">
        <f>SUM(H21:H26)</f>
        <v>375199</v>
      </c>
      <c r="I20" s="62"/>
      <c r="J20" s="127"/>
      <c r="K20" s="127"/>
    </row>
    <row r="21" spans="1:11" ht="12.75">
      <c r="A21" s="62"/>
      <c r="B21" s="86"/>
      <c r="C21" s="80" t="s">
        <v>15</v>
      </c>
      <c r="D21" s="81">
        <v>69</v>
      </c>
      <c r="E21" s="81">
        <v>47271</v>
      </c>
      <c r="F21" s="81"/>
      <c r="G21" s="81">
        <v>49</v>
      </c>
      <c r="H21" s="82">
        <v>22006</v>
      </c>
      <c r="I21" s="62"/>
      <c r="J21" s="127"/>
      <c r="K21" s="130"/>
    </row>
    <row r="22" spans="1:11" ht="12.75">
      <c r="A22" s="62"/>
      <c r="B22" s="86"/>
      <c r="C22" s="80" t="s">
        <v>16</v>
      </c>
      <c r="D22" s="81">
        <v>117</v>
      </c>
      <c r="E22" s="81">
        <v>276324</v>
      </c>
      <c r="F22" s="81"/>
      <c r="G22" s="81">
        <v>73</v>
      </c>
      <c r="H22" s="82">
        <v>133123</v>
      </c>
      <c r="I22" s="62"/>
      <c r="J22" s="127"/>
      <c r="K22" s="130"/>
    </row>
    <row r="23" spans="1:11" ht="12.75">
      <c r="A23" s="62"/>
      <c r="B23" s="86"/>
      <c r="C23" s="80" t="s">
        <v>17</v>
      </c>
      <c r="D23" s="81">
        <v>220</v>
      </c>
      <c r="E23" s="81">
        <v>188748</v>
      </c>
      <c r="F23" s="81"/>
      <c r="G23" s="81">
        <v>142</v>
      </c>
      <c r="H23" s="82">
        <v>70211</v>
      </c>
      <c r="I23" s="62"/>
      <c r="J23" s="127"/>
      <c r="K23" s="130"/>
    </row>
    <row r="24" spans="1:11" ht="12.75">
      <c r="A24" s="62"/>
      <c r="B24" s="86"/>
      <c r="C24" s="80" t="s">
        <v>18</v>
      </c>
      <c r="D24" s="81">
        <v>16</v>
      </c>
      <c r="E24" s="81">
        <v>21429</v>
      </c>
      <c r="F24" s="81"/>
      <c r="G24" s="81">
        <v>31</v>
      </c>
      <c r="H24" s="82">
        <v>17737</v>
      </c>
      <c r="I24" s="62"/>
      <c r="J24" s="127"/>
      <c r="K24" s="130"/>
    </row>
    <row r="25" spans="1:11" ht="12.75">
      <c r="A25" s="62"/>
      <c r="B25" s="86"/>
      <c r="C25" s="80" t="s">
        <v>19</v>
      </c>
      <c r="D25" s="81">
        <v>183</v>
      </c>
      <c r="E25" s="81">
        <v>188616</v>
      </c>
      <c r="F25" s="81"/>
      <c r="G25" s="81">
        <v>139</v>
      </c>
      <c r="H25" s="82">
        <v>84667</v>
      </c>
      <c r="I25" s="62"/>
      <c r="J25" s="127"/>
      <c r="K25" s="130"/>
    </row>
    <row r="26" spans="1:11" ht="12.75">
      <c r="A26" s="62"/>
      <c r="B26" s="86"/>
      <c r="C26" s="80" t="s">
        <v>20</v>
      </c>
      <c r="D26" s="81">
        <v>53</v>
      </c>
      <c r="E26" s="81">
        <v>88944</v>
      </c>
      <c r="F26" s="81"/>
      <c r="G26" s="81">
        <v>41</v>
      </c>
      <c r="H26" s="82">
        <v>47455</v>
      </c>
      <c r="I26" s="62"/>
      <c r="J26" s="127"/>
      <c r="K26" s="130"/>
    </row>
    <row r="27" spans="1:11" ht="12.75">
      <c r="A27" s="62"/>
      <c r="B27" s="86"/>
      <c r="C27" s="87"/>
      <c r="D27" s="84"/>
      <c r="E27" s="84"/>
      <c r="F27" s="84"/>
      <c r="G27" s="84"/>
      <c r="H27" s="85"/>
      <c r="I27" s="62"/>
      <c r="J27" s="127"/>
      <c r="K27" s="127"/>
    </row>
    <row r="28" spans="1:11" ht="12.75">
      <c r="A28" s="62"/>
      <c r="B28" s="79" t="s">
        <v>57</v>
      </c>
      <c r="C28" s="124" t="s">
        <v>4</v>
      </c>
      <c r="D28" s="126">
        <f>SUM(D29:D30)</f>
        <v>2752</v>
      </c>
      <c r="E28" s="92">
        <f>SUM(E29:E30)</f>
        <v>3377993</v>
      </c>
      <c r="F28" s="92"/>
      <c r="G28" s="92">
        <f>SUM(G29:G30)</f>
        <v>1895</v>
      </c>
      <c r="H28" s="93">
        <f>SUM(H29:H30)</f>
        <v>1232156</v>
      </c>
      <c r="I28" s="62"/>
      <c r="J28" s="127"/>
      <c r="K28" s="127"/>
    </row>
    <row r="29" spans="1:11" ht="12.75">
      <c r="A29" s="62"/>
      <c r="B29" s="86"/>
      <c r="C29" s="80" t="s">
        <v>5</v>
      </c>
      <c r="D29" s="81">
        <v>2099</v>
      </c>
      <c r="E29" s="81">
        <v>2697118</v>
      </c>
      <c r="F29" s="81"/>
      <c r="G29" s="101">
        <v>1516</v>
      </c>
      <c r="H29" s="82">
        <v>1071228</v>
      </c>
      <c r="I29" s="62"/>
      <c r="J29" s="127"/>
      <c r="K29" s="127"/>
    </row>
    <row r="30" spans="1:11" ht="12.75">
      <c r="A30" s="62"/>
      <c r="B30" s="86"/>
      <c r="C30" s="80" t="s">
        <v>6</v>
      </c>
      <c r="D30" s="81">
        <v>653</v>
      </c>
      <c r="E30" s="81">
        <v>680875</v>
      </c>
      <c r="F30" s="81"/>
      <c r="G30" s="101">
        <v>379</v>
      </c>
      <c r="H30" s="82">
        <v>160928</v>
      </c>
      <c r="I30" s="62"/>
      <c r="J30" s="127"/>
      <c r="K30" s="127"/>
    </row>
    <row r="31" spans="1:11" ht="12.75">
      <c r="A31" s="62"/>
      <c r="B31" s="86"/>
      <c r="C31" s="87"/>
      <c r="D31" s="81"/>
      <c r="E31" s="81"/>
      <c r="F31" s="81"/>
      <c r="G31" s="81"/>
      <c r="H31" s="82"/>
      <c r="I31" s="62"/>
      <c r="J31" s="127"/>
      <c r="K31" s="127"/>
    </row>
    <row r="32" spans="1:11" ht="12.75">
      <c r="A32" s="62"/>
      <c r="B32" s="83" t="s">
        <v>21</v>
      </c>
      <c r="C32" s="124" t="s">
        <v>4</v>
      </c>
      <c r="D32" s="92">
        <f>SUM(D33:D34)</f>
        <v>455</v>
      </c>
      <c r="E32" s="92">
        <f>SUM(E33:E34)</f>
        <v>585469</v>
      </c>
      <c r="F32" s="92"/>
      <c r="G32" s="92">
        <f>SUM(G33:G34)</f>
        <v>321</v>
      </c>
      <c r="H32" s="93">
        <f>SUM(H33:H34)</f>
        <v>246636</v>
      </c>
      <c r="I32" s="62"/>
      <c r="J32" s="127"/>
      <c r="K32" s="127"/>
    </row>
    <row r="33" spans="1:11" ht="12.75">
      <c r="A33" s="62"/>
      <c r="B33" s="86"/>
      <c r="C33" s="102" t="s">
        <v>13</v>
      </c>
      <c r="D33" s="81">
        <v>358</v>
      </c>
      <c r="E33" s="81">
        <v>485678</v>
      </c>
      <c r="F33" s="81"/>
      <c r="G33" s="81">
        <v>284</v>
      </c>
      <c r="H33" s="82">
        <v>228329</v>
      </c>
      <c r="I33" s="62"/>
      <c r="J33" s="127"/>
      <c r="K33" s="127"/>
    </row>
    <row r="34" spans="1:11" ht="12.75">
      <c r="A34" s="62"/>
      <c r="B34" s="86"/>
      <c r="C34" s="80" t="s">
        <v>22</v>
      </c>
      <c r="D34" s="81">
        <v>97</v>
      </c>
      <c r="E34" s="81">
        <v>99791</v>
      </c>
      <c r="F34" s="81"/>
      <c r="G34" s="81">
        <v>37</v>
      </c>
      <c r="H34" s="82">
        <v>18307</v>
      </c>
      <c r="I34" s="62"/>
      <c r="J34" s="127"/>
      <c r="K34" s="127"/>
    </row>
    <row r="35" spans="1:11" ht="12.75">
      <c r="A35" s="62"/>
      <c r="B35" s="86"/>
      <c r="C35" s="87"/>
      <c r="D35" s="84"/>
      <c r="E35" s="84"/>
      <c r="F35" s="84"/>
      <c r="G35" s="84"/>
      <c r="H35" s="85"/>
      <c r="I35" s="62"/>
      <c r="J35" s="127"/>
      <c r="K35" s="127"/>
    </row>
    <row r="36" spans="1:11" ht="12.75">
      <c r="A36" s="62"/>
      <c r="B36" s="83" t="s">
        <v>67</v>
      </c>
      <c r="C36" s="124" t="s">
        <v>4</v>
      </c>
      <c r="D36" s="92">
        <f>SUM(D37:D38)</f>
        <v>287</v>
      </c>
      <c r="E36" s="92">
        <f>SUM(E37:E38)</f>
        <v>424056</v>
      </c>
      <c r="F36" s="92"/>
      <c r="G36" s="92">
        <f>SUM(G37:G38)</f>
        <v>228</v>
      </c>
      <c r="H36" s="93">
        <f>SUM(H37:H38)</f>
        <v>210825</v>
      </c>
      <c r="I36" s="62"/>
      <c r="J36" s="127"/>
      <c r="K36" s="127"/>
    </row>
    <row r="37" spans="1:11" ht="12.75">
      <c r="A37" s="62"/>
      <c r="B37" s="86"/>
      <c r="C37" s="80" t="s">
        <v>13</v>
      </c>
      <c r="D37" s="81">
        <v>152</v>
      </c>
      <c r="E37" s="81">
        <v>283725</v>
      </c>
      <c r="F37" s="81"/>
      <c r="G37" s="81">
        <v>120</v>
      </c>
      <c r="H37" s="82">
        <v>131600</v>
      </c>
      <c r="I37" s="62"/>
      <c r="J37" s="127"/>
      <c r="K37" s="127"/>
    </row>
    <row r="38" spans="1:11" ht="12.75">
      <c r="A38" s="62"/>
      <c r="B38" s="86"/>
      <c r="C38" s="80" t="s">
        <v>19</v>
      </c>
      <c r="D38" s="81">
        <v>135</v>
      </c>
      <c r="E38" s="81">
        <v>140331</v>
      </c>
      <c r="F38" s="81"/>
      <c r="G38" s="81">
        <v>108</v>
      </c>
      <c r="H38" s="82">
        <v>79225</v>
      </c>
      <c r="I38" s="62"/>
      <c r="J38" s="127"/>
      <c r="K38" s="127"/>
    </row>
    <row r="39" spans="1:11" ht="12.75">
      <c r="A39" s="62"/>
      <c r="B39" s="86"/>
      <c r="C39" s="87"/>
      <c r="D39" s="81"/>
      <c r="E39" s="81"/>
      <c r="F39" s="81"/>
      <c r="G39" s="81"/>
      <c r="H39" s="82"/>
      <c r="I39" s="62"/>
      <c r="J39" s="127"/>
      <c r="K39" s="127"/>
    </row>
    <row r="40" spans="1:11" ht="12.75">
      <c r="A40" s="62"/>
      <c r="B40" s="83" t="s">
        <v>24</v>
      </c>
      <c r="C40" s="124" t="s">
        <v>4</v>
      </c>
      <c r="D40" s="92">
        <f>SUM(D41:D42)</f>
        <v>690</v>
      </c>
      <c r="E40" s="92">
        <f>SUM(E41:E42)</f>
        <v>546156</v>
      </c>
      <c r="G40" s="92">
        <f>SUM(G41:G42)</f>
        <v>609</v>
      </c>
      <c r="H40" s="93">
        <f>SUM(H41:H42)</f>
        <v>291780</v>
      </c>
      <c r="I40" s="62"/>
      <c r="J40" s="127"/>
      <c r="K40" s="127"/>
    </row>
    <row r="41" spans="1:11" ht="12.75">
      <c r="A41" s="62"/>
      <c r="B41" s="86"/>
      <c r="C41" s="80" t="s">
        <v>17</v>
      </c>
      <c r="D41" s="81">
        <v>427</v>
      </c>
      <c r="E41" s="81">
        <v>337253</v>
      </c>
      <c r="F41" s="81"/>
      <c r="G41" s="81">
        <v>395</v>
      </c>
      <c r="H41" s="82">
        <v>185205</v>
      </c>
      <c r="I41" s="62"/>
      <c r="J41" s="127"/>
      <c r="K41" s="127"/>
    </row>
    <row r="42" spans="1:11" ht="12.75">
      <c r="A42" s="62"/>
      <c r="B42" s="86"/>
      <c r="C42" s="80" t="s">
        <v>18</v>
      </c>
      <c r="D42" s="81">
        <v>263</v>
      </c>
      <c r="E42" s="81">
        <v>208903</v>
      </c>
      <c r="F42" s="81"/>
      <c r="G42" s="81">
        <v>214</v>
      </c>
      <c r="H42" s="82">
        <v>106575</v>
      </c>
      <c r="I42" s="62"/>
      <c r="J42" s="127"/>
      <c r="K42" s="127"/>
    </row>
    <row r="43" spans="1:11" ht="12.75">
      <c r="A43" s="62"/>
      <c r="B43" s="86"/>
      <c r="C43" s="80"/>
      <c r="D43" s="81"/>
      <c r="E43" s="81"/>
      <c r="F43" s="81"/>
      <c r="G43" s="81"/>
      <c r="H43" s="82"/>
      <c r="I43" s="62"/>
      <c r="J43" s="127"/>
      <c r="K43" s="127"/>
    </row>
    <row r="44" spans="1:11" ht="12.75">
      <c r="A44" s="62"/>
      <c r="B44" s="83" t="s">
        <v>61</v>
      </c>
      <c r="C44" s="80" t="s">
        <v>23</v>
      </c>
      <c r="D44" s="120">
        <v>12</v>
      </c>
      <c r="E44" s="120">
        <v>28501</v>
      </c>
      <c r="F44" s="120"/>
      <c r="G44" s="120">
        <v>12</v>
      </c>
      <c r="H44" s="121">
        <v>21684</v>
      </c>
      <c r="I44" s="62"/>
      <c r="J44" s="127"/>
      <c r="K44" s="127"/>
    </row>
    <row r="45" spans="1:11" ht="12.75">
      <c r="A45" s="62"/>
      <c r="B45" s="63"/>
      <c r="C45" s="64"/>
      <c r="D45" s="103"/>
      <c r="E45" s="103"/>
      <c r="F45" s="103"/>
      <c r="G45" s="103"/>
      <c r="H45" s="104"/>
      <c r="I45" s="66"/>
      <c r="K45" s="125"/>
    </row>
    <row r="46" spans="1:9" ht="12.75">
      <c r="A46" s="62"/>
      <c r="B46" s="83" t="s">
        <v>25</v>
      </c>
      <c r="C46" s="68"/>
      <c r="D46" s="92">
        <f>D40+D44+D36+D32+D20+D18+D16+D11+D9+D28</f>
        <v>9855</v>
      </c>
      <c r="E46" s="92">
        <f>E40+E44+E36+E32+E20+E18+E16+E11+E9+E28</f>
        <v>11852215</v>
      </c>
      <c r="F46" s="92"/>
      <c r="G46" s="92">
        <f>G40+G44+G36+G32+G20+G18+G16+G11+G9+G28</f>
        <v>7414</v>
      </c>
      <c r="H46" s="93">
        <f>H40+H44+H36+H32+H20+H18+H16+H11+H9+H28</f>
        <v>4882707</v>
      </c>
      <c r="I46" s="62"/>
    </row>
    <row r="47" spans="1:11" ht="12.75">
      <c r="A47" s="62"/>
      <c r="B47" s="94" t="s">
        <v>26</v>
      </c>
      <c r="C47" s="68"/>
      <c r="D47" s="92"/>
      <c r="E47" s="92">
        <f>E46*K47</f>
        <v>199363975.11630002</v>
      </c>
      <c r="F47" s="92"/>
      <c r="G47" s="92"/>
      <c r="H47" s="93">
        <f>H46*K47</f>
        <v>82131135.55974</v>
      </c>
      <c r="I47" s="62"/>
      <c r="J47" s="132" t="s">
        <v>68</v>
      </c>
      <c r="K47" s="109">
        <v>16.82082</v>
      </c>
    </row>
    <row r="48" spans="2:9" ht="12.75">
      <c r="B48" s="76"/>
      <c r="C48" s="77"/>
      <c r="D48" s="105"/>
      <c r="E48" s="105"/>
      <c r="F48" s="105"/>
      <c r="G48" s="105"/>
      <c r="H48" s="106"/>
      <c r="I48" s="62"/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4"/>
  <sheetViews>
    <sheetView showGridLines="0" workbookViewId="0" topLeftCell="A1">
      <selection activeCell="E14" sqref="E14"/>
    </sheetView>
  </sheetViews>
  <sheetFormatPr defaultColWidth="11.00390625" defaultRowHeight="12.75"/>
  <cols>
    <col min="1" max="1" width="1.625" style="59" customWidth="1"/>
    <col min="2" max="2" width="17.875" style="59" customWidth="1"/>
    <col min="3" max="3" width="13.125" style="59" customWidth="1"/>
    <col min="4" max="4" width="9.75390625" style="59" customWidth="1"/>
    <col min="5" max="5" width="20.875" style="59" customWidth="1"/>
    <col min="6" max="6" width="4.50390625" style="59" customWidth="1"/>
    <col min="7" max="7" width="13.125" style="59" customWidth="1"/>
    <col min="8" max="8" width="9.125" style="59" customWidth="1"/>
    <col min="9" max="252" width="17.625" style="59" customWidth="1"/>
    <col min="253" max="16384" width="12.50390625" style="59" customWidth="1"/>
  </cols>
  <sheetData>
    <row r="1" ht="12.75">
      <c r="B1" s="60" t="s">
        <v>53</v>
      </c>
    </row>
    <row r="2" ht="12.75">
      <c r="B2" s="122" t="s">
        <v>63</v>
      </c>
    </row>
    <row r="3" ht="12.75">
      <c r="B3" s="61" t="s">
        <v>27</v>
      </c>
    </row>
    <row r="4" ht="12.75">
      <c r="B4" s="54" t="str">
        <f>ARES528!$B$4</f>
        <v>     (al 31 de marzo de 2004, montos expresados en U.F.)</v>
      </c>
    </row>
    <row r="5" spans="1:6" ht="12.75">
      <c r="A5" s="62"/>
      <c r="B5" s="63"/>
      <c r="C5" s="64"/>
      <c r="D5" s="64"/>
      <c r="E5" s="65"/>
      <c r="F5" s="66"/>
    </row>
    <row r="6" spans="1:6" ht="12.75">
      <c r="A6" s="66"/>
      <c r="B6" s="67"/>
      <c r="C6" s="68"/>
      <c r="D6" s="116" t="s">
        <v>45</v>
      </c>
      <c r="E6" s="123"/>
      <c r="F6" s="62"/>
    </row>
    <row r="7" spans="1:6" ht="12.75">
      <c r="A7" s="62"/>
      <c r="B7" s="69" t="s">
        <v>1</v>
      </c>
      <c r="C7" s="70" t="s">
        <v>2</v>
      </c>
      <c r="D7" s="71" t="s">
        <v>46</v>
      </c>
      <c r="E7" s="72"/>
      <c r="F7" s="62"/>
    </row>
    <row r="8" spans="1:6" ht="12.75">
      <c r="A8" s="62"/>
      <c r="B8" s="73"/>
      <c r="C8" s="74"/>
      <c r="D8" s="75" t="s">
        <v>28</v>
      </c>
      <c r="E8" s="100" t="s">
        <v>41</v>
      </c>
      <c r="F8" s="62"/>
    </row>
    <row r="9" spans="1:6" ht="12.75">
      <c r="A9" s="62"/>
      <c r="B9" s="76"/>
      <c r="C9" s="77"/>
      <c r="D9" s="77"/>
      <c r="E9" s="78"/>
      <c r="F9" s="66"/>
    </row>
    <row r="10" spans="1:6" ht="12.75">
      <c r="A10" s="62"/>
      <c r="B10" s="83" t="s">
        <v>7</v>
      </c>
      <c r="C10" s="80" t="s">
        <v>8</v>
      </c>
      <c r="D10" s="138">
        <v>1</v>
      </c>
      <c r="E10" s="139">
        <v>386</v>
      </c>
      <c r="F10" s="131"/>
    </row>
    <row r="11" spans="1:6" ht="12.75">
      <c r="A11" s="62"/>
      <c r="B11" s="86"/>
      <c r="D11" s="140"/>
      <c r="E11" s="141"/>
      <c r="F11" s="62"/>
    </row>
    <row r="12" spans="1:6" ht="12.75">
      <c r="A12" s="62"/>
      <c r="B12" s="152" t="s">
        <v>57</v>
      </c>
      <c r="C12" s="153" t="s">
        <v>5</v>
      </c>
      <c r="D12" s="140">
        <v>17</v>
      </c>
      <c r="E12" s="141">
        <v>1844</v>
      </c>
      <c r="F12" s="131"/>
    </row>
    <row r="13" spans="1:6" ht="12.75">
      <c r="A13" s="62"/>
      <c r="B13" s="136"/>
      <c r="C13" s="153"/>
      <c r="D13" s="142"/>
      <c r="E13" s="143"/>
      <c r="F13" s="62"/>
    </row>
    <row r="14" spans="1:6" ht="12.75">
      <c r="A14" s="62"/>
      <c r="B14" s="136" t="s">
        <v>21</v>
      </c>
      <c r="C14" s="153" t="s">
        <v>6</v>
      </c>
      <c r="D14" s="140">
        <v>4</v>
      </c>
      <c r="E14" s="141">
        <v>300</v>
      </c>
      <c r="F14" s="62"/>
    </row>
    <row r="15" spans="1:6" ht="12.75">
      <c r="A15" s="62"/>
      <c r="B15" s="136"/>
      <c r="C15" s="153"/>
      <c r="D15" s="140"/>
      <c r="E15" s="141"/>
      <c r="F15" s="62"/>
    </row>
    <row r="16" spans="1:6" ht="12.75">
      <c r="A16" s="62"/>
      <c r="B16" s="137" t="s">
        <v>61</v>
      </c>
      <c r="C16" s="154" t="s">
        <v>15</v>
      </c>
      <c r="D16" s="144">
        <v>3</v>
      </c>
      <c r="E16" s="145">
        <v>803</v>
      </c>
      <c r="F16" s="62"/>
    </row>
    <row r="17" spans="1:6" ht="12.75">
      <c r="A17" s="62"/>
      <c r="B17" s="88"/>
      <c r="C17" s="89"/>
      <c r="D17" s="90"/>
      <c r="E17" s="91"/>
      <c r="F17" s="66"/>
    </row>
    <row r="18" spans="1:6" ht="12.75">
      <c r="A18" s="62"/>
      <c r="B18" s="83" t="s">
        <v>25</v>
      </c>
      <c r="C18" s="68"/>
      <c r="D18" s="92">
        <f>SUM(D10:D16)</f>
        <v>25</v>
      </c>
      <c r="E18" s="93">
        <f>SUM(E10:E16)</f>
        <v>3333</v>
      </c>
      <c r="F18" s="62"/>
    </row>
    <row r="19" spans="1:8" ht="12.75">
      <c r="A19" s="62"/>
      <c r="B19" s="94" t="s">
        <v>26</v>
      </c>
      <c r="C19" s="68"/>
      <c r="D19" s="92"/>
      <c r="E19" s="93">
        <f>E18*H19</f>
        <v>56063.79306</v>
      </c>
      <c r="F19" s="62"/>
      <c r="G19" s="132" t="str">
        <f>ARES528!$J$47</f>
        <v>U.F. al 31.03.2004 $</v>
      </c>
      <c r="H19" s="110">
        <f>ARES528!$K$47</f>
        <v>16.82082</v>
      </c>
    </row>
    <row r="20" spans="1:6" ht="12.75">
      <c r="A20" s="62"/>
      <c r="B20" s="76"/>
      <c r="C20" s="77"/>
      <c r="D20" s="95"/>
      <c r="E20" s="96"/>
      <c r="F20" s="66"/>
    </row>
    <row r="25" spans="2:4" ht="12.75">
      <c r="B25" s="97"/>
      <c r="C25" s="97"/>
      <c r="D25" s="97"/>
    </row>
    <row r="26" ht="12.75">
      <c r="B26" s="97"/>
    </row>
    <row r="27" spans="2:4" ht="12.75">
      <c r="B27" s="97"/>
      <c r="C27" s="97"/>
      <c r="D27" s="97"/>
    </row>
    <row r="28" ht="12.75">
      <c r="C28" s="97"/>
    </row>
    <row r="29" ht="12.75">
      <c r="C29" s="97"/>
    </row>
    <row r="30" spans="2:3" ht="12.75">
      <c r="B30" s="98"/>
      <c r="C30" s="97"/>
    </row>
    <row r="31" ht="12.75">
      <c r="B31" s="98"/>
    </row>
    <row r="32" spans="2:3" ht="12.75">
      <c r="B32" s="98"/>
      <c r="C32" s="98"/>
    </row>
    <row r="33" spans="2:3" ht="12.75">
      <c r="B33" s="98"/>
      <c r="C33" s="98"/>
    </row>
    <row r="34" spans="2:3" ht="12.75">
      <c r="B34" s="98"/>
      <c r="C34" s="98"/>
    </row>
  </sheetData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7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 t="s">
        <v>52</v>
      </c>
    </row>
    <row r="2" ht="12.75">
      <c r="A2" s="3" t="s">
        <v>65</v>
      </c>
    </row>
    <row r="3" ht="12.75">
      <c r="A3" s="4" t="s">
        <v>30</v>
      </c>
    </row>
    <row r="4" ht="12.75">
      <c r="A4" s="5" t="str">
        <f>ARES528!$B$4</f>
        <v>     (al 31 de marzo de 2004,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31</v>
      </c>
      <c r="F6" s="13"/>
      <c r="G6" s="12"/>
      <c r="H6" s="12"/>
      <c r="I6" s="11"/>
      <c r="J6" s="14" t="s">
        <v>49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32</v>
      </c>
      <c r="E7" s="19"/>
      <c r="F7" s="115"/>
      <c r="G7" s="21" t="s">
        <v>33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47</v>
      </c>
      <c r="D8" s="24"/>
      <c r="E8" s="112" t="s">
        <v>34</v>
      </c>
      <c r="F8" s="25"/>
      <c r="G8" s="23" t="s">
        <v>48</v>
      </c>
      <c r="H8" s="26"/>
      <c r="I8" s="26"/>
      <c r="J8" s="23" t="s">
        <v>47</v>
      </c>
      <c r="K8" s="24"/>
      <c r="L8" s="114" t="s">
        <v>34</v>
      </c>
      <c r="M8" s="16"/>
    </row>
    <row r="9" spans="1:13" ht="12.75">
      <c r="A9" s="10"/>
      <c r="B9" s="11"/>
      <c r="C9" s="111" t="s">
        <v>3</v>
      </c>
      <c r="D9" s="112" t="s">
        <v>29</v>
      </c>
      <c r="E9" s="111" t="s">
        <v>29</v>
      </c>
      <c r="F9" s="111"/>
      <c r="G9" s="112" t="s">
        <v>3</v>
      </c>
      <c r="H9" s="112" t="s">
        <v>42</v>
      </c>
      <c r="I9" s="112"/>
      <c r="J9" s="111" t="s">
        <v>3</v>
      </c>
      <c r="K9" s="111" t="s">
        <v>35</v>
      </c>
      <c r="L9" s="113" t="s">
        <v>29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66</v>
      </c>
      <c r="B11" s="31" t="s">
        <v>11</v>
      </c>
      <c r="C11" s="45">
        <v>1733</v>
      </c>
      <c r="D11" s="45">
        <v>892396</v>
      </c>
      <c r="E11" s="45">
        <v>137727</v>
      </c>
      <c r="F11" s="45"/>
      <c r="G11" s="45">
        <v>0</v>
      </c>
      <c r="H11" s="45">
        <v>0</v>
      </c>
      <c r="I11" s="45"/>
      <c r="J11" s="45">
        <v>1186</v>
      </c>
      <c r="K11" s="45">
        <v>125298</v>
      </c>
      <c r="L11" s="47">
        <v>51002</v>
      </c>
    </row>
    <row r="12" spans="1:13" ht="12.75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9"/>
    </row>
    <row r="13" spans="1:12" ht="12.75">
      <c r="A13" s="30" t="s">
        <v>64</v>
      </c>
      <c r="B13" s="118" t="s">
        <v>4</v>
      </c>
      <c r="C13" s="32">
        <f>SUM(C14:C16)</f>
        <v>12</v>
      </c>
      <c r="D13" s="32">
        <f>SUM(D14:D16)</f>
        <v>4356</v>
      </c>
      <c r="E13" s="32">
        <f>SUM(E14:E16)</f>
        <v>0</v>
      </c>
      <c r="F13" s="32"/>
      <c r="G13" s="32">
        <f>SUM(G14:G16)</f>
        <v>5</v>
      </c>
      <c r="H13" s="32">
        <f>SUM(H14:H16)</f>
        <v>919</v>
      </c>
      <c r="I13" s="32"/>
      <c r="J13" s="32">
        <f>SUM(J14:J16)</f>
        <v>13</v>
      </c>
      <c r="K13" s="32">
        <f>SUM(K14:K16)</f>
        <v>873</v>
      </c>
      <c r="L13" s="33">
        <f>SUM(L14:L16)</f>
        <v>0</v>
      </c>
    </row>
    <row r="14" spans="1:12" ht="12.75">
      <c r="A14" s="34"/>
      <c r="B14" s="31" t="s">
        <v>22</v>
      </c>
      <c r="C14" s="35">
        <v>0</v>
      </c>
      <c r="D14" s="35">
        <v>0</v>
      </c>
      <c r="E14" s="35">
        <v>0</v>
      </c>
      <c r="F14" s="35"/>
      <c r="G14" s="35">
        <v>1</v>
      </c>
      <c r="H14" s="35">
        <v>69</v>
      </c>
      <c r="I14" s="35"/>
      <c r="J14" s="35">
        <v>1</v>
      </c>
      <c r="K14" s="35">
        <v>229</v>
      </c>
      <c r="L14" s="37">
        <v>0</v>
      </c>
    </row>
    <row r="15" spans="1:12" ht="12.75">
      <c r="A15" s="34"/>
      <c r="B15" s="31" t="s">
        <v>18</v>
      </c>
      <c r="C15" s="35">
        <v>12</v>
      </c>
      <c r="D15" s="35">
        <v>4356</v>
      </c>
      <c r="E15" s="35">
        <v>0</v>
      </c>
      <c r="F15" s="35"/>
      <c r="G15" s="35">
        <v>3</v>
      </c>
      <c r="H15" s="35">
        <v>825</v>
      </c>
      <c r="I15" s="35"/>
      <c r="J15" s="35">
        <v>3</v>
      </c>
      <c r="K15" s="35">
        <v>165</v>
      </c>
      <c r="L15" s="37">
        <v>0</v>
      </c>
    </row>
    <row r="16" spans="1:12" ht="12.75">
      <c r="A16" s="34"/>
      <c r="B16" s="38" t="s">
        <v>23</v>
      </c>
      <c r="C16" s="35">
        <v>0</v>
      </c>
      <c r="D16" s="35">
        <v>0</v>
      </c>
      <c r="E16" s="35">
        <v>0</v>
      </c>
      <c r="F16" s="35"/>
      <c r="G16" s="35">
        <v>1</v>
      </c>
      <c r="H16" s="35">
        <v>25</v>
      </c>
      <c r="I16" s="35"/>
      <c r="J16" s="35">
        <v>9</v>
      </c>
      <c r="K16" s="35">
        <v>479</v>
      </c>
      <c r="L16" s="37">
        <v>0</v>
      </c>
    </row>
    <row r="17" spans="1:12" ht="12.75">
      <c r="A17" s="34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7"/>
    </row>
    <row r="18" spans="1:12" ht="12.75">
      <c r="A18" s="30" t="s">
        <v>9</v>
      </c>
      <c r="B18" s="118" t="s">
        <v>40</v>
      </c>
      <c r="C18" s="32">
        <f>SUM(C19:C23)</f>
        <v>286</v>
      </c>
      <c r="D18" s="32">
        <f>SUM(D19:D23)</f>
        <v>173132</v>
      </c>
      <c r="E18" s="32">
        <f>SUM(E19:E23)</f>
        <v>0</v>
      </c>
      <c r="F18" s="32"/>
      <c r="G18" s="32">
        <f>SUM(G19:G23)</f>
        <v>6</v>
      </c>
      <c r="H18" s="32">
        <f>SUM(H19:H23)</f>
        <v>297</v>
      </c>
      <c r="I18" s="32"/>
      <c r="J18" s="32">
        <f>SUM(J19:J23)</f>
        <v>22</v>
      </c>
      <c r="K18" s="32">
        <f>SUM(K19:K23)</f>
        <v>8922</v>
      </c>
      <c r="L18" s="33">
        <f>SUM(L19:L23)</f>
        <v>0</v>
      </c>
    </row>
    <row r="19" spans="1:12" ht="12.75">
      <c r="A19" s="34"/>
      <c r="B19" s="31" t="s">
        <v>36</v>
      </c>
      <c r="C19" s="35">
        <v>3</v>
      </c>
      <c r="D19" s="44">
        <v>2809</v>
      </c>
      <c r="E19" s="35">
        <v>0</v>
      </c>
      <c r="F19" s="35"/>
      <c r="G19" s="35">
        <v>0</v>
      </c>
      <c r="H19" s="35">
        <v>0</v>
      </c>
      <c r="I19" s="35"/>
      <c r="J19" s="35">
        <v>0</v>
      </c>
      <c r="K19" s="35">
        <v>0</v>
      </c>
      <c r="L19" s="37">
        <v>0</v>
      </c>
    </row>
    <row r="20" spans="1:12" ht="12.75">
      <c r="A20" s="34"/>
      <c r="B20" s="31" t="s">
        <v>37</v>
      </c>
      <c r="C20" s="35">
        <v>6</v>
      </c>
      <c r="D20" s="35">
        <v>2633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1242</v>
      </c>
      <c r="L20" s="37">
        <v>0</v>
      </c>
    </row>
    <row r="21" spans="1:12" ht="12.75">
      <c r="A21" s="34"/>
      <c r="B21" s="31" t="s">
        <v>16</v>
      </c>
      <c r="C21" s="35">
        <v>73</v>
      </c>
      <c r="D21" s="35">
        <v>40102</v>
      </c>
      <c r="E21" s="35">
        <v>0</v>
      </c>
      <c r="F21" s="35"/>
      <c r="G21" s="35">
        <v>0</v>
      </c>
      <c r="H21" s="35">
        <v>0</v>
      </c>
      <c r="I21" s="35"/>
      <c r="J21" s="35">
        <v>7</v>
      </c>
      <c r="K21" s="35">
        <v>4789</v>
      </c>
      <c r="L21" s="37">
        <v>0</v>
      </c>
    </row>
    <row r="22" spans="1:12" ht="12.75">
      <c r="A22" s="34"/>
      <c r="B22" s="31" t="s">
        <v>23</v>
      </c>
      <c r="C22" s="35">
        <v>5</v>
      </c>
      <c r="D22" s="35">
        <v>0</v>
      </c>
      <c r="E22" s="35">
        <v>0</v>
      </c>
      <c r="F22" s="35"/>
      <c r="G22" s="35">
        <v>1</v>
      </c>
      <c r="H22" s="35">
        <v>0</v>
      </c>
      <c r="I22" s="35"/>
      <c r="J22" s="35">
        <v>0</v>
      </c>
      <c r="K22" s="35">
        <v>0</v>
      </c>
      <c r="L22" s="37">
        <v>0</v>
      </c>
    </row>
    <row r="23" spans="1:12" ht="12.75">
      <c r="A23" s="34"/>
      <c r="B23" s="31" t="s">
        <v>5</v>
      </c>
      <c r="C23" s="35">
        <v>199</v>
      </c>
      <c r="D23" s="35">
        <v>127588</v>
      </c>
      <c r="E23" s="35">
        <v>0</v>
      </c>
      <c r="F23" s="35"/>
      <c r="G23" s="35">
        <v>5</v>
      </c>
      <c r="H23" s="35">
        <v>297</v>
      </c>
      <c r="I23" s="35"/>
      <c r="J23" s="35">
        <v>14</v>
      </c>
      <c r="K23" s="35">
        <v>2891</v>
      </c>
      <c r="L23" s="37">
        <v>0</v>
      </c>
    </row>
    <row r="24" spans="1:12" ht="12.75">
      <c r="A24" s="34"/>
      <c r="B24" s="31"/>
      <c r="C24" s="35"/>
      <c r="D24" s="35"/>
      <c r="E24" s="35"/>
      <c r="F24" s="35"/>
      <c r="G24" s="35"/>
      <c r="H24" s="35"/>
      <c r="I24" s="35"/>
      <c r="J24" s="35"/>
      <c r="K24" s="35"/>
      <c r="L24" s="37"/>
    </row>
    <row r="25" spans="1:12" ht="12.75">
      <c r="A25" s="30" t="s">
        <v>12</v>
      </c>
      <c r="B25" s="118" t="s">
        <v>4</v>
      </c>
      <c r="C25" s="32">
        <f>SUM(C26:C27)</f>
        <v>3748</v>
      </c>
      <c r="D25" s="32">
        <f>SUM(D26:D27)</f>
        <v>2822448</v>
      </c>
      <c r="E25" s="32">
        <f>SUM(E26:E27)</f>
        <v>93136</v>
      </c>
      <c r="F25" s="32"/>
      <c r="G25" s="32">
        <f>SUM(G26:G27)</f>
        <v>46</v>
      </c>
      <c r="H25" s="32">
        <f>SUM(H26:H27)</f>
        <v>8580</v>
      </c>
      <c r="I25" s="32"/>
      <c r="J25" s="32">
        <f>SUM(J26:J27)</f>
        <v>92</v>
      </c>
      <c r="K25" s="32">
        <f>SUM(K26:K27)</f>
        <v>27921</v>
      </c>
      <c r="L25" s="33">
        <f>SUM(L26:L27)</f>
        <v>53232</v>
      </c>
    </row>
    <row r="26" spans="1:12" ht="12.75">
      <c r="A26" s="34"/>
      <c r="B26" s="31" t="s">
        <v>13</v>
      </c>
      <c r="C26" s="35">
        <v>3647</v>
      </c>
      <c r="D26" s="35">
        <v>2748086</v>
      </c>
      <c r="E26" s="35">
        <v>93136</v>
      </c>
      <c r="F26" s="35"/>
      <c r="G26" s="35">
        <v>44</v>
      </c>
      <c r="H26" s="35">
        <v>7419</v>
      </c>
      <c r="I26" s="35"/>
      <c r="J26" s="35">
        <v>92</v>
      </c>
      <c r="K26" s="35">
        <v>27921</v>
      </c>
      <c r="L26" s="37">
        <v>53232</v>
      </c>
    </row>
    <row r="27" spans="1:12" ht="12.75">
      <c r="A27" s="34"/>
      <c r="B27" s="135" t="s">
        <v>22</v>
      </c>
      <c r="C27" s="43">
        <v>101</v>
      </c>
      <c r="D27" s="43">
        <v>74362</v>
      </c>
      <c r="E27" s="43">
        <v>0</v>
      </c>
      <c r="F27" s="43"/>
      <c r="G27" s="43">
        <v>2</v>
      </c>
      <c r="H27" s="43">
        <v>1161</v>
      </c>
      <c r="I27" s="43"/>
      <c r="J27" s="43">
        <v>0</v>
      </c>
      <c r="K27" s="43">
        <v>0</v>
      </c>
      <c r="L27" s="40">
        <v>0</v>
      </c>
    </row>
    <row r="28" spans="1:12" ht="12.75">
      <c r="A28" s="34"/>
      <c r="B28" s="41"/>
      <c r="C28" s="43"/>
      <c r="D28" s="43"/>
      <c r="E28" s="43"/>
      <c r="F28" s="43"/>
      <c r="G28" s="43"/>
      <c r="H28" s="43"/>
      <c r="I28" s="43"/>
      <c r="J28" s="43"/>
      <c r="K28" s="43"/>
      <c r="L28" s="40"/>
    </row>
    <row r="29" spans="1:12" ht="12.75">
      <c r="A29" s="30" t="s">
        <v>57</v>
      </c>
      <c r="B29" s="118" t="s">
        <v>4</v>
      </c>
      <c r="C29" s="32">
        <f>SUM(C30:C38)</f>
        <v>8001</v>
      </c>
      <c r="D29" s="32">
        <f>SUM(D30:D38)</f>
        <v>5788255</v>
      </c>
      <c r="E29" s="32">
        <f aca="true" t="shared" si="0" ref="E29:L29">SUM(E30:E38)</f>
        <v>102653</v>
      </c>
      <c r="F29" s="32"/>
      <c r="G29" s="32">
        <f t="shared" si="0"/>
        <v>171</v>
      </c>
      <c r="H29" s="32">
        <f t="shared" si="0"/>
        <v>33529</v>
      </c>
      <c r="I29" s="32"/>
      <c r="J29" s="32">
        <f t="shared" si="0"/>
        <v>1280</v>
      </c>
      <c r="K29" s="32">
        <f t="shared" si="0"/>
        <v>220671</v>
      </c>
      <c r="L29" s="33">
        <f t="shared" si="0"/>
        <v>97619</v>
      </c>
    </row>
    <row r="30" spans="1:12" ht="12.75">
      <c r="A30" s="34"/>
      <c r="B30" s="31" t="s">
        <v>36</v>
      </c>
      <c r="C30" s="35">
        <v>1</v>
      </c>
      <c r="D30" s="36">
        <v>465</v>
      </c>
      <c r="E30" s="36">
        <v>0</v>
      </c>
      <c r="F30" s="36"/>
      <c r="G30" s="36">
        <v>0</v>
      </c>
      <c r="H30" s="36">
        <v>0</v>
      </c>
      <c r="I30" s="36"/>
      <c r="J30" s="36">
        <v>0</v>
      </c>
      <c r="K30" s="36">
        <v>0</v>
      </c>
      <c r="L30" s="37">
        <v>0</v>
      </c>
    </row>
    <row r="31" spans="1:12" ht="12.75">
      <c r="A31" s="34"/>
      <c r="B31" s="38" t="s">
        <v>37</v>
      </c>
      <c r="C31" s="35">
        <v>1</v>
      </c>
      <c r="D31" s="35">
        <v>798</v>
      </c>
      <c r="E31" s="35">
        <v>0</v>
      </c>
      <c r="F31" s="35"/>
      <c r="G31" s="35">
        <v>1</v>
      </c>
      <c r="H31" s="35">
        <v>418</v>
      </c>
      <c r="I31" s="35"/>
      <c r="J31" s="35">
        <v>3</v>
      </c>
      <c r="K31" s="35">
        <v>1744</v>
      </c>
      <c r="L31" s="37">
        <v>0</v>
      </c>
    </row>
    <row r="32" spans="1:12" ht="12.75">
      <c r="A32" s="10"/>
      <c r="B32" s="39" t="s">
        <v>38</v>
      </c>
      <c r="C32" s="36">
        <v>1</v>
      </c>
      <c r="D32" s="36">
        <v>854</v>
      </c>
      <c r="E32" s="36">
        <v>0</v>
      </c>
      <c r="F32" s="36"/>
      <c r="G32" s="36">
        <v>0</v>
      </c>
      <c r="H32" s="36">
        <v>0</v>
      </c>
      <c r="I32" s="36"/>
      <c r="J32" s="36">
        <v>0</v>
      </c>
      <c r="K32" s="36">
        <v>0</v>
      </c>
      <c r="L32" s="40">
        <v>0</v>
      </c>
    </row>
    <row r="33" spans="1:12" ht="12.75">
      <c r="A33" s="34"/>
      <c r="B33" s="38" t="s">
        <v>39</v>
      </c>
      <c r="C33" s="35">
        <v>0</v>
      </c>
      <c r="D33" s="35">
        <v>0</v>
      </c>
      <c r="E33" s="35">
        <v>0</v>
      </c>
      <c r="F33" s="35"/>
      <c r="G33" s="35">
        <v>0</v>
      </c>
      <c r="H33" s="35">
        <v>0</v>
      </c>
      <c r="I33" s="35"/>
      <c r="J33" s="35">
        <v>1</v>
      </c>
      <c r="K33" s="35">
        <v>380</v>
      </c>
      <c r="L33" s="37">
        <v>0</v>
      </c>
    </row>
    <row r="34" spans="1:12" ht="12.75">
      <c r="A34" s="34"/>
      <c r="B34" s="31" t="s">
        <v>22</v>
      </c>
      <c r="C34" s="35">
        <f>70+195</f>
        <v>265</v>
      </c>
      <c r="D34" s="35">
        <f>55763+147109</f>
        <v>202872</v>
      </c>
      <c r="E34" s="35">
        <v>9214</v>
      </c>
      <c r="F34" s="35"/>
      <c r="G34" s="35">
        <f>1+1</f>
        <v>2</v>
      </c>
      <c r="H34" s="35">
        <f>76+1023</f>
        <v>1099</v>
      </c>
      <c r="I34" s="35"/>
      <c r="J34" s="35">
        <v>20</v>
      </c>
      <c r="K34" s="35">
        <v>11183</v>
      </c>
      <c r="L34" s="37">
        <v>7222</v>
      </c>
    </row>
    <row r="35" spans="1:12" ht="12.75">
      <c r="A35" s="34"/>
      <c r="B35" s="31" t="s">
        <v>18</v>
      </c>
      <c r="C35" s="35">
        <v>151</v>
      </c>
      <c r="D35" s="35">
        <v>59657</v>
      </c>
      <c r="E35" s="35">
        <v>10745</v>
      </c>
      <c r="F35" s="35"/>
      <c r="G35" s="35">
        <v>0</v>
      </c>
      <c r="H35" s="35">
        <v>0</v>
      </c>
      <c r="I35" s="35"/>
      <c r="J35" s="35">
        <v>38</v>
      </c>
      <c r="K35" s="35">
        <v>3380</v>
      </c>
      <c r="L35" s="37">
        <v>10338</v>
      </c>
    </row>
    <row r="36" spans="1:12" ht="12.75">
      <c r="A36" s="34"/>
      <c r="B36" s="38" t="s">
        <v>11</v>
      </c>
      <c r="C36" s="35">
        <v>5241</v>
      </c>
      <c r="D36" s="36">
        <v>3681200</v>
      </c>
      <c r="E36" s="36">
        <v>0</v>
      </c>
      <c r="F36" s="36"/>
      <c r="G36" s="36">
        <v>125</v>
      </c>
      <c r="H36" s="36">
        <v>24760</v>
      </c>
      <c r="I36" s="36"/>
      <c r="J36" s="36">
        <v>513</v>
      </c>
      <c r="K36" s="36">
        <v>92583</v>
      </c>
      <c r="L36" s="37">
        <v>27658</v>
      </c>
    </row>
    <row r="37" spans="1:12" ht="12.75">
      <c r="A37" s="34"/>
      <c r="B37" s="31" t="s">
        <v>5</v>
      </c>
      <c r="C37" s="35">
        <f>2+2335</f>
        <v>2337</v>
      </c>
      <c r="D37" s="36">
        <f>636+1837359</f>
        <v>1837995</v>
      </c>
      <c r="E37" s="36">
        <v>82694</v>
      </c>
      <c r="F37" s="36"/>
      <c r="G37" s="36">
        <v>43</v>
      </c>
      <c r="H37" s="36">
        <v>7252</v>
      </c>
      <c r="I37" s="36"/>
      <c r="J37" s="36">
        <f>18+687</f>
        <v>705</v>
      </c>
      <c r="K37" s="36">
        <f>1170+110231</f>
        <v>111401</v>
      </c>
      <c r="L37" s="37">
        <v>52401</v>
      </c>
    </row>
    <row r="38" spans="1:12" ht="12.75">
      <c r="A38" s="34"/>
      <c r="B38" s="38" t="s">
        <v>50</v>
      </c>
      <c r="C38" s="35">
        <v>4</v>
      </c>
      <c r="D38" s="35">
        <v>4414</v>
      </c>
      <c r="E38" s="35">
        <v>0</v>
      </c>
      <c r="F38" s="35"/>
      <c r="G38" s="35">
        <v>0</v>
      </c>
      <c r="H38" s="35">
        <v>0</v>
      </c>
      <c r="I38" s="35"/>
      <c r="J38" s="35">
        <v>0</v>
      </c>
      <c r="K38" s="35">
        <v>0</v>
      </c>
      <c r="L38" s="37">
        <v>0</v>
      </c>
    </row>
    <row r="39" spans="1:12" ht="12.75">
      <c r="A39" s="34"/>
      <c r="B39" s="41"/>
      <c r="C39" s="42"/>
      <c r="D39" s="42"/>
      <c r="E39" s="43"/>
      <c r="F39" s="43"/>
      <c r="G39" s="43"/>
      <c r="H39" s="43"/>
      <c r="I39" s="43"/>
      <c r="J39" s="42"/>
      <c r="K39" s="42"/>
      <c r="L39" s="40"/>
    </row>
    <row r="40" spans="1:12" ht="12.75">
      <c r="A40" s="46" t="s">
        <v>21</v>
      </c>
      <c r="B40" s="31" t="s">
        <v>6</v>
      </c>
      <c r="C40" s="45">
        <v>1</v>
      </c>
      <c r="D40" s="45">
        <v>96</v>
      </c>
      <c r="E40" s="45">
        <v>0</v>
      </c>
      <c r="F40" s="45"/>
      <c r="G40" s="45">
        <v>0</v>
      </c>
      <c r="H40" s="45">
        <v>0</v>
      </c>
      <c r="I40" s="45"/>
      <c r="J40" s="45">
        <v>0</v>
      </c>
      <c r="K40" s="45">
        <v>0</v>
      </c>
      <c r="L40" s="47">
        <v>0</v>
      </c>
    </row>
    <row r="41" spans="1:12" ht="12.75">
      <c r="A41" s="46"/>
      <c r="B41" s="31"/>
      <c r="C41" s="45"/>
      <c r="D41" s="45"/>
      <c r="E41" s="45"/>
      <c r="F41" s="45"/>
      <c r="G41" s="45"/>
      <c r="H41" s="45"/>
      <c r="I41" s="45"/>
      <c r="J41" s="45"/>
      <c r="K41" s="45"/>
      <c r="L41" s="47"/>
    </row>
    <row r="42" spans="1:12" ht="12.75">
      <c r="A42" s="30" t="s">
        <v>59</v>
      </c>
      <c r="B42" s="31" t="s">
        <v>50</v>
      </c>
      <c r="C42" s="45">
        <f>20+277</f>
        <v>297</v>
      </c>
      <c r="D42" s="45">
        <f>21843+335694</f>
        <v>357537</v>
      </c>
      <c r="E42" s="45">
        <v>0</v>
      </c>
      <c r="F42" s="45"/>
      <c r="G42" s="45">
        <f>7+6</f>
        <v>13</v>
      </c>
      <c r="H42" s="45">
        <f>784+241</f>
        <v>1025</v>
      </c>
      <c r="I42" s="45"/>
      <c r="J42" s="48">
        <f>1+1</f>
        <v>2</v>
      </c>
      <c r="K42" s="45">
        <f>230+251</f>
        <v>481</v>
      </c>
      <c r="L42" s="47">
        <v>0</v>
      </c>
    </row>
    <row r="43" spans="1:12" ht="12.75">
      <c r="A43" s="34"/>
      <c r="B43" s="41"/>
      <c r="C43" s="45"/>
      <c r="D43" s="45"/>
      <c r="E43" s="45"/>
      <c r="F43" s="45"/>
      <c r="G43" s="45"/>
      <c r="H43" s="45"/>
      <c r="I43" s="45"/>
      <c r="J43" s="45"/>
      <c r="K43" s="45"/>
      <c r="L43" s="47"/>
    </row>
    <row r="44" spans="1:12" ht="12.75">
      <c r="A44" s="30" t="s">
        <v>67</v>
      </c>
      <c r="B44" s="31" t="s">
        <v>16</v>
      </c>
      <c r="C44" s="45">
        <v>1221</v>
      </c>
      <c r="D44" s="45">
        <v>1765395</v>
      </c>
      <c r="E44" s="45">
        <v>78693</v>
      </c>
      <c r="F44" s="45"/>
      <c r="G44" s="45">
        <v>17</v>
      </c>
      <c r="H44" s="45">
        <v>23374</v>
      </c>
      <c r="I44" s="45"/>
      <c r="J44" s="45">
        <v>29</v>
      </c>
      <c r="K44" s="45">
        <f>1592+19170</f>
        <v>20762</v>
      </c>
      <c r="L44" s="47">
        <v>51728</v>
      </c>
    </row>
    <row r="45" ht="12.75">
      <c r="L45" s="22"/>
    </row>
    <row r="46" spans="1:12" ht="12.75">
      <c r="A46" s="30" t="s">
        <v>55</v>
      </c>
      <c r="B46" s="134" t="s">
        <v>50</v>
      </c>
      <c r="C46" s="45">
        <v>1</v>
      </c>
      <c r="D46" s="45">
        <v>81</v>
      </c>
      <c r="E46" s="45">
        <v>0</v>
      </c>
      <c r="F46" s="45"/>
      <c r="G46" s="45">
        <v>0</v>
      </c>
      <c r="H46" s="45">
        <v>0</v>
      </c>
      <c r="I46" s="45"/>
      <c r="J46" s="48">
        <v>0</v>
      </c>
      <c r="K46" s="45">
        <v>0</v>
      </c>
      <c r="L46" s="47">
        <v>0</v>
      </c>
    </row>
    <row r="47" spans="1:12" ht="12.75">
      <c r="A47" s="34"/>
      <c r="B47" s="41"/>
      <c r="C47" s="35"/>
      <c r="D47" s="35"/>
      <c r="E47" s="35"/>
      <c r="F47" s="35"/>
      <c r="G47" s="35"/>
      <c r="H47" s="35"/>
      <c r="I47" s="35"/>
      <c r="J47" s="35"/>
      <c r="K47" s="35"/>
      <c r="L47" s="37"/>
    </row>
    <row r="48" spans="1:12" ht="12.75">
      <c r="A48" s="30" t="s">
        <v>24</v>
      </c>
      <c r="B48" s="31" t="s">
        <v>18</v>
      </c>
      <c r="C48" s="45">
        <v>521</v>
      </c>
      <c r="D48" s="45">
        <v>258352</v>
      </c>
      <c r="E48" s="45">
        <v>0</v>
      </c>
      <c r="F48" s="45"/>
      <c r="G48" s="45">
        <v>0</v>
      </c>
      <c r="H48" s="45">
        <v>0</v>
      </c>
      <c r="I48" s="45"/>
      <c r="J48" s="45">
        <v>28</v>
      </c>
      <c r="K48" s="45">
        <v>3578</v>
      </c>
      <c r="L48" s="47">
        <v>893</v>
      </c>
    </row>
    <row r="49" spans="1:12" ht="12.75">
      <c r="A49" s="34" t="s">
        <v>60</v>
      </c>
      <c r="B49" s="41"/>
      <c r="C49" s="35"/>
      <c r="D49" s="35"/>
      <c r="E49" s="35"/>
      <c r="F49" s="35"/>
      <c r="G49" s="35"/>
      <c r="H49" s="35"/>
      <c r="I49" s="35"/>
      <c r="J49" s="35"/>
      <c r="K49" s="35"/>
      <c r="L49" s="37"/>
    </row>
    <row r="50" spans="1:12" ht="12.75">
      <c r="A50" s="30" t="s">
        <v>61</v>
      </c>
      <c r="B50" s="31" t="s">
        <v>22</v>
      </c>
      <c r="C50" s="45">
        <v>35</v>
      </c>
      <c r="D50" s="45">
        <v>43588</v>
      </c>
      <c r="E50" s="45">
        <v>0</v>
      </c>
      <c r="F50" s="45"/>
      <c r="G50" s="45">
        <v>0</v>
      </c>
      <c r="H50" s="45">
        <v>0</v>
      </c>
      <c r="I50" s="45"/>
      <c r="J50" s="45">
        <v>0</v>
      </c>
      <c r="K50" s="45">
        <v>0</v>
      </c>
      <c r="L50" s="47">
        <v>0</v>
      </c>
    </row>
    <row r="51" spans="1:12" ht="12.75">
      <c r="A51" s="34"/>
      <c r="B51" s="41"/>
      <c r="C51" s="35"/>
      <c r="D51" s="35"/>
      <c r="E51" s="35"/>
      <c r="F51" s="35"/>
      <c r="G51" s="35"/>
      <c r="H51" s="35"/>
      <c r="I51" s="35"/>
      <c r="J51" s="35"/>
      <c r="K51" s="35"/>
      <c r="L51" s="37"/>
    </row>
    <row r="52" spans="1:12" ht="12.75">
      <c r="A52" s="30" t="s">
        <v>51</v>
      </c>
      <c r="B52" s="118" t="s">
        <v>4</v>
      </c>
      <c r="C52" s="32">
        <f>SUM(C53:C54)</f>
        <v>975</v>
      </c>
      <c r="D52" s="32">
        <f>SUM(D53:D54)</f>
        <v>1110530</v>
      </c>
      <c r="E52" s="32">
        <f aca="true" t="shared" si="1" ref="E52:L52">SUM(E53:E54)</f>
        <v>44411</v>
      </c>
      <c r="F52" s="32"/>
      <c r="G52" s="32">
        <f t="shared" si="1"/>
        <v>4</v>
      </c>
      <c r="H52" s="32">
        <f t="shared" si="1"/>
        <v>1243</v>
      </c>
      <c r="I52" s="32"/>
      <c r="J52" s="32">
        <f t="shared" si="1"/>
        <v>89</v>
      </c>
      <c r="K52" s="32">
        <f t="shared" si="1"/>
        <v>36505</v>
      </c>
      <c r="L52" s="33">
        <f t="shared" si="1"/>
        <v>23525</v>
      </c>
    </row>
    <row r="53" spans="1:12" ht="12.75">
      <c r="A53" s="10"/>
      <c r="B53" s="31" t="s">
        <v>23</v>
      </c>
      <c r="C53" s="35">
        <v>1</v>
      </c>
      <c r="D53" s="35">
        <v>225</v>
      </c>
      <c r="E53" s="35">
        <v>0</v>
      </c>
      <c r="F53" s="35"/>
      <c r="G53" s="35">
        <v>0</v>
      </c>
      <c r="H53" s="35">
        <v>0</v>
      </c>
      <c r="I53" s="35"/>
      <c r="J53" s="36">
        <v>1</v>
      </c>
      <c r="K53" s="35">
        <v>661</v>
      </c>
      <c r="L53" s="37">
        <v>0</v>
      </c>
    </row>
    <row r="54" spans="1:12" ht="12.75">
      <c r="A54" s="128"/>
      <c r="B54" s="31" t="s">
        <v>50</v>
      </c>
      <c r="C54" s="35">
        <f>693+281</f>
        <v>974</v>
      </c>
      <c r="D54" s="35">
        <f>876899+233406</f>
        <v>1110305</v>
      </c>
      <c r="E54" s="35">
        <v>44411</v>
      </c>
      <c r="F54" s="35"/>
      <c r="G54" s="35">
        <v>4</v>
      </c>
      <c r="H54" s="35">
        <v>1243</v>
      </c>
      <c r="I54" s="35"/>
      <c r="J54" s="36">
        <f>26+62</f>
        <v>88</v>
      </c>
      <c r="K54" s="35">
        <f>10590+25254</f>
        <v>35844</v>
      </c>
      <c r="L54" s="133">
        <f>3897+19628</f>
        <v>23525</v>
      </c>
    </row>
    <row r="55" spans="1:13" ht="12.75">
      <c r="A55" s="6"/>
      <c r="B55" s="7"/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9"/>
    </row>
    <row r="56" spans="1:13" ht="12.75">
      <c r="A56" s="30" t="s">
        <v>25</v>
      </c>
      <c r="B56" s="11"/>
      <c r="C56" s="51">
        <f>C52+C42+C48+C46+C50+C44+C40+C25+C18+C13+C29+C11</f>
        <v>16831</v>
      </c>
      <c r="D56" s="51">
        <f>D52+D42+D48+D46+D50+D44+D40+D25+D18+D13+D29+D11</f>
        <v>13216166</v>
      </c>
      <c r="E56" s="51">
        <f aca="true" t="shared" si="2" ref="E56:L56">E52+E42+E48+E46+E50+E44+E40+E25+E18+E13+E29+E11</f>
        <v>456620</v>
      </c>
      <c r="F56" s="51"/>
      <c r="G56" s="51">
        <f t="shared" si="2"/>
        <v>262</v>
      </c>
      <c r="H56" s="51">
        <f>H52+H42+H48+H46+H50+H44+H40+H25+H18+H13+H29+H11</f>
        <v>68967</v>
      </c>
      <c r="I56" s="51"/>
      <c r="J56" s="51">
        <f t="shared" si="2"/>
        <v>2741</v>
      </c>
      <c r="K56" s="51">
        <f t="shared" si="2"/>
        <v>445011</v>
      </c>
      <c r="L56" s="52">
        <f t="shared" si="2"/>
        <v>277999</v>
      </c>
      <c r="M56" s="16"/>
    </row>
    <row r="57" spans="1:15" ht="12.75">
      <c r="A57" s="53" t="s">
        <v>26</v>
      </c>
      <c r="B57" s="11"/>
      <c r="C57" s="51"/>
      <c r="D57" s="51">
        <f>D56*O57</f>
        <v>222306749.37612003</v>
      </c>
      <c r="E57" s="51">
        <f>E56*O57</f>
        <v>7680722.828400001</v>
      </c>
      <c r="F57" s="51"/>
      <c r="G57" s="51"/>
      <c r="H57" s="51">
        <f>H56*O57</f>
        <v>1160081.49294</v>
      </c>
      <c r="I57" s="51"/>
      <c r="J57" s="51"/>
      <c r="K57" s="51">
        <f>K56*O57</f>
        <v>7485449.929020001</v>
      </c>
      <c r="L57" s="52">
        <f>L56*O57</f>
        <v>4676171.13918</v>
      </c>
      <c r="M57" s="16"/>
      <c r="N57" s="132" t="str">
        <f>ARES528!$J$47</f>
        <v>U.F. al 31.03.2004 $</v>
      </c>
      <c r="O57" s="109">
        <f>ARES528!$K$47</f>
        <v>16.82082</v>
      </c>
    </row>
    <row r="58" spans="1:13" ht="12.75">
      <c r="A58" s="27"/>
      <c r="B58" s="28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9"/>
    </row>
    <row r="59" spans="1:13" ht="12.75">
      <c r="A59" s="59"/>
      <c r="B59" s="57"/>
      <c r="C59" s="57"/>
      <c r="D59" s="58"/>
      <c r="E59" s="58"/>
      <c r="F59" s="58"/>
      <c r="G59" s="57"/>
      <c r="H59" s="57"/>
      <c r="I59" s="57"/>
      <c r="J59" s="57"/>
      <c r="K59" s="57"/>
      <c r="L59" s="57"/>
      <c r="M59" s="57"/>
    </row>
    <row r="60" spans="1:13" ht="12.75">
      <c r="A60" s="58"/>
      <c r="B60" s="57"/>
      <c r="C60" s="57"/>
      <c r="D60" s="58"/>
      <c r="E60" s="58"/>
      <c r="F60" s="58"/>
      <c r="G60" s="57"/>
      <c r="H60" s="57"/>
      <c r="I60" s="57"/>
      <c r="J60" s="57"/>
      <c r="K60" s="57"/>
      <c r="L60" s="57"/>
      <c r="M60" s="57"/>
    </row>
    <row r="61" spans="1:13" ht="12.75">
      <c r="A61" s="58"/>
      <c r="B61" s="57"/>
      <c r="C61" s="57"/>
      <c r="D61" s="58"/>
      <c r="E61" s="58"/>
      <c r="F61" s="58"/>
      <c r="G61" s="57"/>
      <c r="H61" s="57"/>
      <c r="I61" s="57"/>
      <c r="J61" s="57"/>
      <c r="K61" s="57"/>
      <c r="L61" s="57"/>
      <c r="M61" s="57"/>
    </row>
    <row r="62" spans="1:13" ht="12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2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2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2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2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2.7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2.7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2.7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2004-06-04T15:31:48Z</cp:lastPrinted>
  <dcterms:created xsi:type="dcterms:W3CDTF">1998-11-27T16:36:44Z</dcterms:created>
  <dcterms:modified xsi:type="dcterms:W3CDTF">2004-06-14T20:47:17Z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-1838921841</vt:i4>
  </property>
  <property fmtid="{D5CDD505-2E9C-101B-9397-08002B2CF9AE}" pid="4" name="_EmailSubje">
    <vt:lpwstr>reemplaza cuadro boletín abril 2004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