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Evolución Inversiones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<sst xmlns="http://schemas.openxmlformats.org/spreadsheetml/2006/main" count="87" uniqueCount="20">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</sst>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8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8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8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8" fontId="14" fillId="33" borderId="0" xfId="0" applyNumberFormat="1" applyFont="1" applyFill="1" applyBorder="1" applyAlignment="1">
      <alignment wrapText="1"/>
    </xf>
    <xf numFmtId="198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8" fontId="14" fillId="33" borderId="10" xfId="0" applyNumberFormat="1" applyFont="1" applyFill="1" applyBorder="1" applyAlignment="1">
      <alignment wrapText="1"/>
    </xf>
    <xf numFmtId="198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0" fillId="33" borderId="1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0475"/>
          <c:y val="-0.0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365"/>
          <c:y val="0.19725"/>
          <c:w val="0.945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Inversiones'!$A$1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Inversiones'!$B$5:$BF$5</c:f>
              <c:strCache/>
            </c:strRef>
          </c:cat>
          <c:val>
            <c:numRef>
              <c:f>'Evolución Inversiones'!$B$21:$BF$21</c:f>
              <c:numCache/>
            </c:numRef>
          </c:val>
          <c:shape val="box"/>
        </c:ser>
        <c:gapDepth val="0"/>
        <c:shape val="box"/>
        <c:axId val="6190913"/>
        <c:axId val="55718218"/>
      </c:bar3D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8218"/>
        <c:crosses val="autoZero"/>
        <c:auto val="0"/>
        <c:lblOffset val="100"/>
        <c:tickLblSkip val="2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23</xdr:row>
      <xdr:rowOff>28575</xdr:rowOff>
    </xdr:from>
    <xdr:to>
      <xdr:col>21</xdr:col>
      <xdr:colOff>85725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1500" y="3657600"/>
        <a:ext cx="7677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16">
      <selection activeCell="BI16" sqref="BI16"/>
    </sheetView>
  </sheetViews>
  <sheetFormatPr defaultColWidth="9.8515625" defaultRowHeight="18" customHeight="1"/>
  <cols>
    <col min="1" max="1" width="29.57421875" style="5" customWidth="1"/>
    <col min="2" max="2" width="4.8515625" style="61" customWidth="1"/>
    <col min="3" max="3" width="4.421875" style="5" customWidth="1"/>
    <col min="4" max="4" width="4.8515625" style="61" customWidth="1"/>
    <col min="5" max="5" width="4.421875" style="5" customWidth="1"/>
    <col min="6" max="6" width="4.8515625" style="61" customWidth="1"/>
    <col min="7" max="7" width="4.421875" style="5" customWidth="1"/>
    <col min="8" max="8" width="4.8515625" style="61" customWidth="1"/>
    <col min="9" max="9" width="4.421875" style="5" customWidth="1"/>
    <col min="10" max="10" width="4.8515625" style="61" customWidth="1"/>
    <col min="11" max="11" width="4.421875" style="5" customWidth="1"/>
    <col min="12" max="12" width="4.8515625" style="61" customWidth="1"/>
    <col min="13" max="13" width="4.421875" style="5" customWidth="1"/>
    <col min="14" max="14" width="4.8515625" style="61" customWidth="1"/>
    <col min="15" max="15" width="4.421875" style="5" customWidth="1"/>
    <col min="16" max="16" width="4.8515625" style="62" customWidth="1"/>
    <col min="17" max="17" width="4.421875" style="5" customWidth="1"/>
    <col min="18" max="18" width="4.8515625" style="61" customWidth="1"/>
    <col min="19" max="19" width="4.421875" style="5" customWidth="1"/>
    <col min="20" max="20" width="4.8515625" style="61" customWidth="1"/>
    <col min="21" max="21" width="4.421875" style="5" customWidth="1"/>
    <col min="22" max="22" width="4.8515625" style="61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5" width="8.140625" style="5" customWidth="1"/>
    <col min="46" max="46" width="8.7109375" style="5" customWidth="1"/>
    <col min="47" max="47" width="6.7109375" style="5" customWidth="1"/>
    <col min="48" max="48" width="8.7109375" style="5" customWidth="1"/>
    <col min="49" max="50" width="7.7109375" style="5" customWidth="1"/>
    <col min="51" max="51" width="6.8515625" style="5" customWidth="1"/>
    <col min="52" max="52" width="9.8515625" style="5" customWidth="1"/>
    <col min="53" max="53" width="6.421875" style="5" customWidth="1"/>
    <col min="54" max="54" width="9.8515625" style="5" customWidth="1"/>
    <col min="55" max="55" width="6.421875" style="5" customWidth="1"/>
    <col min="56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9" ht="12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  <c r="AW2" s="9"/>
    </row>
    <row r="3" spans="1:42" ht="12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9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5">
        <v>2003</v>
      </c>
      <c r="AA5" s="17"/>
      <c r="AB5" s="65">
        <v>2004</v>
      </c>
      <c r="AC5" s="17"/>
      <c r="AD5" s="65">
        <v>2005</v>
      </c>
      <c r="AE5" s="17"/>
      <c r="AF5" s="65">
        <v>2006</v>
      </c>
      <c r="AG5" s="17"/>
      <c r="AH5" s="65">
        <v>2007</v>
      </c>
      <c r="AI5" s="17"/>
      <c r="AJ5" s="65">
        <v>2008</v>
      </c>
      <c r="AK5" s="17"/>
      <c r="AL5" s="65">
        <v>2009</v>
      </c>
      <c r="AM5" s="17"/>
      <c r="AN5" s="65">
        <v>2010</v>
      </c>
      <c r="AO5" s="17"/>
      <c r="AP5" s="65">
        <v>2011</v>
      </c>
      <c r="AQ5" s="17"/>
      <c r="AR5" s="65">
        <v>2012</v>
      </c>
      <c r="AS5" s="17"/>
      <c r="AT5" s="65">
        <v>2013</v>
      </c>
      <c r="AU5" s="17"/>
      <c r="AV5" s="65">
        <v>2014</v>
      </c>
      <c r="AW5" s="17"/>
      <c r="AX5" s="65">
        <v>2016</v>
      </c>
      <c r="AY5" s="17"/>
      <c r="AZ5" s="65">
        <v>2017</v>
      </c>
      <c r="BA5" s="17"/>
      <c r="BB5" s="65">
        <v>2018</v>
      </c>
      <c r="BC5" s="17"/>
      <c r="BD5" s="65">
        <v>2019</v>
      </c>
      <c r="BE5" s="17"/>
      <c r="BF5" s="65">
        <v>2020</v>
      </c>
      <c r="BG5" s="17"/>
    </row>
    <row r="6" spans="1:59" s="20" customFormat="1" ht="12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6" t="s">
        <v>3</v>
      </c>
      <c r="AA6" s="23" t="s">
        <v>4</v>
      </c>
      <c r="AB6" s="66" t="s">
        <v>3</v>
      </c>
      <c r="AC6" s="23" t="s">
        <v>4</v>
      </c>
      <c r="AD6" s="66" t="s">
        <v>3</v>
      </c>
      <c r="AE6" s="23" t="s">
        <v>4</v>
      </c>
      <c r="AF6" s="66" t="s">
        <v>3</v>
      </c>
      <c r="AG6" s="23" t="s">
        <v>4</v>
      </c>
      <c r="AH6" s="66" t="s">
        <v>3</v>
      </c>
      <c r="AI6" s="23" t="s">
        <v>4</v>
      </c>
      <c r="AJ6" s="66" t="s">
        <v>3</v>
      </c>
      <c r="AK6" s="23" t="s">
        <v>4</v>
      </c>
      <c r="AL6" s="66" t="s">
        <v>3</v>
      </c>
      <c r="AM6" s="23" t="s">
        <v>4</v>
      </c>
      <c r="AN6" s="66" t="s">
        <v>3</v>
      </c>
      <c r="AO6" s="23" t="s">
        <v>4</v>
      </c>
      <c r="AP6" s="66" t="s">
        <v>3</v>
      </c>
      <c r="AQ6" s="23" t="s">
        <v>4</v>
      </c>
      <c r="AR6" s="66" t="s">
        <v>3</v>
      </c>
      <c r="AS6" s="23" t="s">
        <v>4</v>
      </c>
      <c r="AT6" s="66" t="s">
        <v>3</v>
      </c>
      <c r="AU6" s="23" t="s">
        <v>4</v>
      </c>
      <c r="AV6" s="66" t="s">
        <v>3</v>
      </c>
      <c r="AW6" s="23" t="s">
        <v>4</v>
      </c>
      <c r="AX6" s="66" t="s">
        <v>3</v>
      </c>
      <c r="AY6" s="23" t="s">
        <v>4</v>
      </c>
      <c r="AZ6" s="66" t="s">
        <v>3</v>
      </c>
      <c r="BA6" s="23" t="s">
        <v>4</v>
      </c>
      <c r="BB6" s="66" t="s">
        <v>3</v>
      </c>
      <c r="BC6" s="23" t="s">
        <v>4</v>
      </c>
      <c r="BD6" s="66" t="s">
        <v>3</v>
      </c>
      <c r="BE6" s="23" t="s">
        <v>4</v>
      </c>
      <c r="BF6" s="66" t="s">
        <v>3</v>
      </c>
      <c r="BG6" s="23" t="s">
        <v>4</v>
      </c>
    </row>
    <row r="7" spans="1:59" s="20" customFormat="1" ht="12.7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2.75" customHeight="1">
      <c r="A8" s="27" t="s">
        <v>5</v>
      </c>
      <c r="B8" s="28">
        <v>940.7902299004032</v>
      </c>
      <c r="C8" s="29">
        <v>0.37021328194740727</v>
      </c>
      <c r="D8" s="28">
        <v>1321.2817596566524</v>
      </c>
      <c r="E8" s="29">
        <v>0.39534309793810973</v>
      </c>
      <c r="F8" s="28">
        <v>1718.2689126426585</v>
      </c>
      <c r="G8" s="29">
        <v>0.41357035375881585</v>
      </c>
      <c r="H8" s="28">
        <v>2283.3457758363948</v>
      </c>
      <c r="I8" s="29">
        <v>0.3890678122474381</v>
      </c>
      <c r="J8" s="28">
        <v>2796.1596446388635</v>
      </c>
      <c r="K8" s="29">
        <v>0.39272114766056465</v>
      </c>
      <c r="L8" s="30">
        <v>3261.8147469233127</v>
      </c>
      <c r="M8" s="29">
        <v>0.38417654805475127</v>
      </c>
      <c r="N8" s="28">
        <v>3768.5999157520837</v>
      </c>
      <c r="O8" s="29">
        <v>0.38226166026335107</v>
      </c>
      <c r="P8" s="28">
        <v>3865.516809551025</v>
      </c>
      <c r="Q8" s="29">
        <v>0.3920922640842283</v>
      </c>
      <c r="R8" s="28">
        <v>3627.0141377553905</v>
      </c>
      <c r="S8" s="29">
        <v>0.32831404313642176</v>
      </c>
      <c r="T8" s="28">
        <v>3487</v>
      </c>
      <c r="U8" s="29">
        <f>T8/$T$21</f>
        <v>0.28511856091578086</v>
      </c>
      <c r="V8" s="28">
        <v>2701</v>
      </c>
      <c r="W8" s="29">
        <f>V8/$V$21</f>
        <v>0.21835084882780922</v>
      </c>
      <c r="X8" s="72">
        <v>2408</v>
      </c>
      <c r="Y8" s="29">
        <f>X8/X21</f>
        <v>0.18986806166272413</v>
      </c>
      <c r="Z8" s="72">
        <v>3029</v>
      </c>
      <c r="AA8" s="73">
        <v>0.1787087912087912</v>
      </c>
      <c r="AB8" s="72">
        <v>3478</v>
      </c>
      <c r="AC8" s="74">
        <f>AB8/$AB$21</f>
        <v>0.17264829982625962</v>
      </c>
      <c r="AD8" s="80">
        <v>3647</v>
      </c>
      <c r="AE8" s="29">
        <v>0.15110401855042502</v>
      </c>
      <c r="AF8" s="83">
        <v>3122</v>
      </c>
      <c r="AG8" s="29">
        <f aca="true" t="shared" si="0" ref="AG8:AG19">AF8/$AF$21</f>
        <v>0.12271530207145946</v>
      </c>
      <c r="AH8" s="83">
        <v>3676</v>
      </c>
      <c r="AI8" s="29">
        <f>AH8/$AH$21</f>
        <v>0.11906458508777612</v>
      </c>
      <c r="AJ8" s="88">
        <v>2600.2628847513547</v>
      </c>
      <c r="AK8" s="29">
        <f aca="true" t="shared" si="1" ref="AK8:AK19">AJ8/$AJ$21</f>
        <v>0.09412863382317709</v>
      </c>
      <c r="AL8" s="88">
        <v>3410.534109643068</v>
      </c>
      <c r="AM8" s="29">
        <f>AL8/$AL$21</f>
        <v>0.09480741099111945</v>
      </c>
      <c r="AN8" s="88">
        <v>3646.4470246362257</v>
      </c>
      <c r="AO8" s="29">
        <f>AN8/$AN$21</f>
        <v>0.08544623075349417</v>
      </c>
      <c r="AP8" s="88">
        <v>2771.6187923728808</v>
      </c>
      <c r="AQ8" s="29">
        <f>AP8/$AP$21</f>
        <v>0.06570741126862362</v>
      </c>
      <c r="AR8" s="88">
        <v>2914.297474789566</v>
      </c>
      <c r="AS8" s="29">
        <f>AR8/$AR$21</f>
        <v>0.058576395164176294</v>
      </c>
      <c r="AT8" s="88">
        <v>2405.6777968395572</v>
      </c>
      <c r="AU8" s="29">
        <f>AT8/$AT$21</f>
        <v>0.04875211156805353</v>
      </c>
      <c r="AV8" s="88">
        <v>2028.2239967037494</v>
      </c>
      <c r="AW8" s="29">
        <f>AV8/$AV$21</f>
        <v>0.04217315538064487</v>
      </c>
      <c r="AX8" s="88">
        <v>1639.8188098456687</v>
      </c>
      <c r="AY8" s="29">
        <f>AX8/$AX$21</f>
        <v>0.0353956045328296</v>
      </c>
      <c r="AZ8" s="88">
        <v>1977.7094558763724</v>
      </c>
      <c r="BA8" s="29">
        <f>AZ8/$AZ$21</f>
        <v>0.03058990279023848</v>
      </c>
      <c r="BB8" s="88">
        <v>1611.7940239215857</v>
      </c>
      <c r="BC8" s="29">
        <f>BB8/$BB$21</f>
        <v>0.026010683206110555</v>
      </c>
      <c r="BD8" s="88">
        <v>1527.3939298020673</v>
      </c>
      <c r="BE8" s="29">
        <f>BD8/$BD$21</f>
        <v>0.02433793865425156</v>
      </c>
      <c r="BF8" s="88">
        <v>1621.6643828679933</v>
      </c>
      <c r="BG8" s="29">
        <f>BF8/$BF$21</f>
        <v>0.023520638422639864</v>
      </c>
    </row>
    <row r="9" spans="1:59" ht="12.75" customHeight="1">
      <c r="A9" s="32" t="s">
        <v>6</v>
      </c>
      <c r="B9" s="28">
        <v>328.6466716509573</v>
      </c>
      <c r="C9" s="29">
        <v>0.12932677130997985</v>
      </c>
      <c r="D9" s="28">
        <v>417.85628860043965</v>
      </c>
      <c r="E9" s="29">
        <v>0.1250275336209489</v>
      </c>
      <c r="F9" s="28">
        <v>612.3327584194926</v>
      </c>
      <c r="G9" s="29">
        <v>0.14738244616681076</v>
      </c>
      <c r="H9" s="28">
        <v>933.8510845825473</v>
      </c>
      <c r="I9" s="29">
        <v>0.15912237309320346</v>
      </c>
      <c r="J9" s="28">
        <v>1287.6845567815978</v>
      </c>
      <c r="K9" s="29">
        <v>0.1808555380354072</v>
      </c>
      <c r="L9" s="30">
        <v>1757.445257312281</v>
      </c>
      <c r="M9" s="29">
        <v>0.20699190626514752</v>
      </c>
      <c r="N9" s="28">
        <v>2241.154717883328</v>
      </c>
      <c r="O9" s="29">
        <v>0.22732779878920992</v>
      </c>
      <c r="P9" s="28">
        <v>2501.8954340509304</v>
      </c>
      <c r="Q9" s="29">
        <v>0.25377559937527766</v>
      </c>
      <c r="R9" s="28">
        <v>2748.262682287245</v>
      </c>
      <c r="S9" s="29">
        <v>0.2487702552439084</v>
      </c>
      <c r="T9" s="28">
        <v>2926</v>
      </c>
      <c r="U9" s="29">
        <f aca="true" t="shared" si="2" ref="U9:U19">T9/$T$21</f>
        <v>0.2392477514309076</v>
      </c>
      <c r="V9" s="28">
        <v>2704</v>
      </c>
      <c r="W9" s="29">
        <f aca="true" t="shared" si="3" ref="W9:W19">V9/$V$21</f>
        <v>0.21859337105901375</v>
      </c>
      <c r="X9" s="72">
        <v>2581</v>
      </c>
      <c r="Y9" s="29">
        <f>X9/X21</f>
        <v>0.20350891493002116</v>
      </c>
      <c r="Z9" s="72">
        <v>3151</v>
      </c>
      <c r="AA9" s="73">
        <v>0.18585164835164836</v>
      </c>
      <c r="AB9" s="72">
        <v>2967</v>
      </c>
      <c r="AC9" s="74">
        <f aca="true" t="shared" si="4" ref="AC9:AC19">AB9/$AB$21</f>
        <v>0.14728220402084885</v>
      </c>
      <c r="AD9" s="80">
        <v>2864</v>
      </c>
      <c r="AE9" s="29">
        <v>0.11867632536382386</v>
      </c>
      <c r="AF9" s="83">
        <v>2841</v>
      </c>
      <c r="AG9" s="29">
        <f t="shared" si="0"/>
        <v>0.11167013875240753</v>
      </c>
      <c r="AH9" s="83">
        <v>2980</v>
      </c>
      <c r="AI9" s="29">
        <f aca="true" t="shared" si="5" ref="AI9:AI19">AH9/$AH$21</f>
        <v>0.09652134482088488</v>
      </c>
      <c r="AJ9" s="88">
        <v>2145.932473878545</v>
      </c>
      <c r="AK9" s="29">
        <f t="shared" si="1"/>
        <v>0.07768202716253181</v>
      </c>
      <c r="AL9" s="88">
        <v>2243.710753303096</v>
      </c>
      <c r="AM9" s="29">
        <f aca="true" t="shared" si="6" ref="AM9:AM19">AL9/$AL$21</f>
        <v>0.06237158189743579</v>
      </c>
      <c r="AN9" s="88">
        <v>2199.0334736437258</v>
      </c>
      <c r="AO9" s="29">
        <f aca="true" t="shared" si="7" ref="AO9:AO19">AN9/$AN$21</f>
        <v>0.051529371016260594</v>
      </c>
      <c r="AP9" s="88">
        <v>1750.772725346687</v>
      </c>
      <c r="AQ9" s="29">
        <f aca="true" t="shared" si="8" ref="AQ9:AQ19">AP9/$AP$21</f>
        <v>0.04150597615329165</v>
      </c>
      <c r="AR9" s="88">
        <v>1713.4065547128928</v>
      </c>
      <c r="AS9" s="29">
        <f>AR9/$AR$21</f>
        <v>0.03443889317887817</v>
      </c>
      <c r="AT9" s="88">
        <v>1318.0705857684757</v>
      </c>
      <c r="AU9" s="29">
        <f>AT9/$AT$21</f>
        <v>0.026711276271649452</v>
      </c>
      <c r="AV9" s="88">
        <v>1019.2813679439637</v>
      </c>
      <c r="AW9" s="29">
        <f aca="true" t="shared" si="9" ref="AW9:AW19">AV9/$AV$21</f>
        <v>0.02119406514110768</v>
      </c>
      <c r="AX9" s="88">
        <v>755.1504858060156</v>
      </c>
      <c r="AY9" s="29">
        <f aca="true" t="shared" si="10" ref="AY9:AY18">AX9/$AX$21</f>
        <v>0.0162999764351279</v>
      </c>
      <c r="AZ9" s="88">
        <v>658.0764554697032</v>
      </c>
      <c r="BA9" s="29">
        <f aca="true" t="shared" si="11" ref="BA9:BA19">AZ9/$AZ$21</f>
        <v>0.010178691688786308</v>
      </c>
      <c r="BB9" s="88">
        <v>495.0481742159276</v>
      </c>
      <c r="BC9" s="29">
        <f aca="true" t="shared" si="12" ref="BC9:BC19">BB9/$BB$21</f>
        <v>0.007988949605337642</v>
      </c>
      <c r="BD9" s="88">
        <v>399.17215054625103</v>
      </c>
      <c r="BE9" s="29">
        <f aca="true" t="shared" si="13" ref="BE9:BE19">BD9/$BD$21</f>
        <v>0.006360525024306783</v>
      </c>
      <c r="BF9" s="88">
        <v>358.10705112877133</v>
      </c>
      <c r="BG9" s="29">
        <f aca="true" t="shared" si="14" ref="BG9:BG19">BF9/$BF$21</f>
        <v>0.005193988691606652</v>
      </c>
    </row>
    <row r="10" spans="1:59" ht="12.75" customHeight="1">
      <c r="A10" s="27" t="s">
        <v>7</v>
      </c>
      <c r="B10" s="28">
        <v>150.79353555312275</v>
      </c>
      <c r="C10" s="29">
        <v>0.059339231976808064</v>
      </c>
      <c r="D10" s="28">
        <v>170.58634460378937</v>
      </c>
      <c r="E10" s="29">
        <v>0.05104144778258726</v>
      </c>
      <c r="F10" s="28">
        <v>194.0251732910122</v>
      </c>
      <c r="G10" s="29">
        <v>0.04669994257922496</v>
      </c>
      <c r="H10" s="28">
        <v>222.09070535093815</v>
      </c>
      <c r="I10" s="29">
        <v>0.03784286452179075</v>
      </c>
      <c r="J10" s="28">
        <v>200.31693249121423</v>
      </c>
      <c r="K10" s="29">
        <v>0.02813455082031052</v>
      </c>
      <c r="L10" s="30">
        <v>279.50729698566954</v>
      </c>
      <c r="M10" s="29">
        <v>0.03292037005269977</v>
      </c>
      <c r="N10" s="28">
        <v>181.28661596611866</v>
      </c>
      <c r="O10" s="29">
        <v>0.018388506169910942</v>
      </c>
      <c r="P10" s="28">
        <v>252.38009779640566</v>
      </c>
      <c r="Q10" s="29">
        <v>0.02559975517640688</v>
      </c>
      <c r="R10" s="28">
        <v>240.00467674080778</v>
      </c>
      <c r="S10" s="29">
        <v>0.02172500652042914</v>
      </c>
      <c r="T10" s="28">
        <v>249</v>
      </c>
      <c r="U10" s="29">
        <f t="shared" si="2"/>
        <v>0.02035977105478332</v>
      </c>
      <c r="V10" s="28">
        <v>243</v>
      </c>
      <c r="W10" s="29">
        <f t="shared" si="3"/>
        <v>0.019644300727566694</v>
      </c>
      <c r="X10" s="72">
        <f>(166939791+40120574)/718.61/1000</f>
        <v>288.14011076940204</v>
      </c>
      <c r="Y10" s="29">
        <f>X10/$X21</f>
        <v>0.022719520066058548</v>
      </c>
      <c r="Z10" s="72">
        <v>265</v>
      </c>
      <c r="AA10" s="73">
        <v>0.01565934065934066</v>
      </c>
      <c r="AB10" s="72">
        <v>456</v>
      </c>
      <c r="AC10" s="74">
        <f t="shared" si="4"/>
        <v>0.02263588979895756</v>
      </c>
      <c r="AD10" s="80">
        <v>735</v>
      </c>
      <c r="AE10" s="29">
        <v>0.030446336949720206</v>
      </c>
      <c r="AF10" s="83">
        <v>884</v>
      </c>
      <c r="AG10" s="29">
        <f t="shared" si="0"/>
        <v>0.03474706182933061</v>
      </c>
      <c r="AH10" s="83">
        <v>873</v>
      </c>
      <c r="AI10" s="29">
        <f t="shared" si="5"/>
        <v>0.02827621947269547</v>
      </c>
      <c r="AJ10" s="88">
        <v>690.5765119019562</v>
      </c>
      <c r="AK10" s="29">
        <f t="shared" si="1"/>
        <v>0.024998635329105165</v>
      </c>
      <c r="AL10" s="88">
        <v>817.0066456320252</v>
      </c>
      <c r="AM10" s="29">
        <f t="shared" si="6"/>
        <v>0.02271148223262243</v>
      </c>
      <c r="AN10" s="88">
        <v>1186.5917993205273</v>
      </c>
      <c r="AO10" s="29">
        <f t="shared" si="7"/>
        <v>0.027805092466703367</v>
      </c>
      <c r="AP10" s="88">
        <v>1253.053501540832</v>
      </c>
      <c r="AQ10" s="29">
        <f t="shared" si="8"/>
        <v>0.029706430766708192</v>
      </c>
      <c r="AR10" s="88">
        <v>1304.0256854737895</v>
      </c>
      <c r="AS10" s="29">
        <f aca="true" t="shared" si="15" ref="AS10:AS19">AR10/$AR$21</f>
        <v>0.026210475943971415</v>
      </c>
      <c r="AT10" s="88">
        <v>1359.6434093898324</v>
      </c>
      <c r="AU10" s="29">
        <f aca="true" t="shared" si="16" ref="AU10:AU19">AT10/$AT$21</f>
        <v>0.027553767705061707</v>
      </c>
      <c r="AV10" s="88">
        <v>1303.3973382777092</v>
      </c>
      <c r="AW10" s="29">
        <f t="shared" si="9"/>
        <v>0.027101729670509205</v>
      </c>
      <c r="AX10" s="88">
        <v>1226.3280472006309</v>
      </c>
      <c r="AY10" s="29">
        <f t="shared" si="10"/>
        <v>0.02647037729144961</v>
      </c>
      <c r="AZ10" s="88">
        <v>1496.8338706791378</v>
      </c>
      <c r="BA10" s="29">
        <f t="shared" si="11"/>
        <v>0.023152037050316585</v>
      </c>
      <c r="BB10" s="88">
        <v>1464.9194539200023</v>
      </c>
      <c r="BC10" s="29">
        <f t="shared" si="12"/>
        <v>0.023640462287900503</v>
      </c>
      <c r="BD10" s="88">
        <v>1251.382991425595</v>
      </c>
      <c r="BE10" s="29">
        <f t="shared" si="13"/>
        <v>0.019939900168541785</v>
      </c>
      <c r="BF10" s="88">
        <v>1214.3414361066177</v>
      </c>
      <c r="BG10" s="29">
        <f t="shared" si="14"/>
        <v>0.01761282182801569</v>
      </c>
    </row>
    <row r="11" spans="1:59" ht="12.75" customHeight="1">
      <c r="A11" s="27" t="s">
        <v>8</v>
      </c>
      <c r="B11" s="28">
        <v>230.8591492884035</v>
      </c>
      <c r="C11" s="29">
        <v>0.0908461000224187</v>
      </c>
      <c r="D11" s="28">
        <v>318.1657097246938</v>
      </c>
      <c r="E11" s="29">
        <v>0.09519893574624395</v>
      </c>
      <c r="F11" s="28">
        <v>369.104448386118</v>
      </c>
      <c r="G11" s="29">
        <v>0.08883979461528299</v>
      </c>
      <c r="H11" s="28">
        <v>675.2169785565372</v>
      </c>
      <c r="I11" s="29">
        <v>0.11505274208549852</v>
      </c>
      <c r="J11" s="28">
        <v>737.2135337052418</v>
      </c>
      <c r="K11" s="29">
        <v>0.10354177937684085</v>
      </c>
      <c r="L11" s="30">
        <v>612.0526319504906</v>
      </c>
      <c r="M11" s="29">
        <v>0.07208756033504218</v>
      </c>
      <c r="N11" s="28">
        <v>575.729229473109</v>
      </c>
      <c r="O11" s="29">
        <v>0.05839813618862488</v>
      </c>
      <c r="P11" s="28">
        <v>356.68088313117835</v>
      </c>
      <c r="Q11" s="29">
        <v>0.036179331745994754</v>
      </c>
      <c r="R11" s="28">
        <v>389.4068047616352</v>
      </c>
      <c r="S11" s="29">
        <v>0.03524875218028441</v>
      </c>
      <c r="T11" s="28">
        <v>415</v>
      </c>
      <c r="U11" s="29">
        <f t="shared" si="2"/>
        <v>0.0339329517579722</v>
      </c>
      <c r="V11" s="28">
        <v>387</v>
      </c>
      <c r="W11" s="29">
        <f t="shared" si="3"/>
        <v>0.03128536782538399</v>
      </c>
      <c r="X11" s="72">
        <f>(239074277+3651229)/718.61/1000</f>
        <v>337.77084371216654</v>
      </c>
      <c r="Y11" s="29">
        <f>X11/X21</f>
        <v>0.026632846919357137</v>
      </c>
      <c r="Z11" s="72">
        <v>493</v>
      </c>
      <c r="AA11" s="73">
        <v>0.029052197802197803</v>
      </c>
      <c r="AB11" s="72">
        <v>674</v>
      </c>
      <c r="AC11" s="74">
        <f t="shared" si="4"/>
        <v>0.033457433606353934</v>
      </c>
      <c r="AD11" s="80">
        <v>836</v>
      </c>
      <c r="AE11" s="29">
        <v>0.03465719394998002</v>
      </c>
      <c r="AF11" s="83">
        <v>971</v>
      </c>
      <c r="AG11" s="29">
        <f t="shared" si="0"/>
        <v>0.038166738728823556</v>
      </c>
      <c r="AH11" s="83">
        <v>1138</v>
      </c>
      <c r="AI11" s="29">
        <f t="shared" si="5"/>
        <v>0.03685949342488826</v>
      </c>
      <c r="AJ11" s="88">
        <v>553.4198287375284</v>
      </c>
      <c r="AK11" s="29">
        <f t="shared" si="1"/>
        <v>0.020033609953518775</v>
      </c>
      <c r="AL11" s="88">
        <v>852.6724156971012</v>
      </c>
      <c r="AM11" s="29">
        <f t="shared" si="6"/>
        <v>0.023702933780142155</v>
      </c>
      <c r="AN11" s="88">
        <v>1030.4799149590822</v>
      </c>
      <c r="AO11" s="29">
        <f t="shared" si="7"/>
        <v>0.024146963881703128</v>
      </c>
      <c r="AP11" s="88">
        <v>899.8309013867488</v>
      </c>
      <c r="AQ11" s="29">
        <f t="shared" si="8"/>
        <v>0.02133250044065978</v>
      </c>
      <c r="AR11" s="88">
        <v>1007.7265126260522</v>
      </c>
      <c r="AS11" s="29">
        <f t="shared" si="15"/>
        <v>0.02025496262191397</v>
      </c>
      <c r="AT11" s="88">
        <v>815.9306036865481</v>
      </c>
      <c r="AU11" s="29">
        <f t="shared" si="16"/>
        <v>0.016535190155129827</v>
      </c>
      <c r="AV11" s="88">
        <v>534.3120032962505</v>
      </c>
      <c r="AW11" s="29">
        <f t="shared" si="9"/>
        <v>0.011110026887255963</v>
      </c>
      <c r="AX11" s="88">
        <v>452.1245339078518</v>
      </c>
      <c r="AY11" s="29">
        <f t="shared" si="10"/>
        <v>0.009759139915768114</v>
      </c>
      <c r="AZ11" s="88">
        <v>704.7969011793413</v>
      </c>
      <c r="BA11" s="29">
        <f t="shared" si="11"/>
        <v>0.010901332665360463</v>
      </c>
      <c r="BB11" s="88">
        <v>633.8780646832764</v>
      </c>
      <c r="BC11" s="29">
        <f t="shared" si="12"/>
        <v>0.010229347725005142</v>
      </c>
      <c r="BD11" s="88">
        <v>559.8003165317734</v>
      </c>
      <c r="BE11" s="29">
        <f t="shared" si="13"/>
        <v>0.008920020890842791</v>
      </c>
      <c r="BF11" s="88">
        <v>610.4987973837822</v>
      </c>
      <c r="BG11" s="29">
        <f t="shared" si="14"/>
        <v>0.00885468141399594</v>
      </c>
    </row>
    <row r="12" spans="1:59" ht="12.75" customHeight="1">
      <c r="A12" s="27" t="s">
        <v>9</v>
      </c>
      <c r="B12" s="28">
        <v>483.23667725828415</v>
      </c>
      <c r="C12" s="29">
        <v>0.19015996399546872</v>
      </c>
      <c r="D12" s="28">
        <v>559.0398906102795</v>
      </c>
      <c r="E12" s="29">
        <v>0.16727133377083936</v>
      </c>
      <c r="F12" s="28">
        <v>582.0658902606949</v>
      </c>
      <c r="G12" s="29">
        <v>0.1400975099851081</v>
      </c>
      <c r="H12" s="28">
        <v>748.8612503722823</v>
      </c>
      <c r="I12" s="29">
        <v>0.12760126453143075</v>
      </c>
      <c r="J12" s="28">
        <v>743.263205622865</v>
      </c>
      <c r="K12" s="29">
        <v>0.1043914569347779</v>
      </c>
      <c r="L12" s="30">
        <v>717.0111843188931</v>
      </c>
      <c r="M12" s="29">
        <v>0.08444957886345518</v>
      </c>
      <c r="N12" s="28">
        <v>631.7109476752129</v>
      </c>
      <c r="O12" s="29">
        <v>0.06407654860244585</v>
      </c>
      <c r="P12" s="28">
        <v>711.9251645816134</v>
      </c>
      <c r="Q12" s="29">
        <v>0.07221294419148147</v>
      </c>
      <c r="R12" s="28">
        <v>756.6115513045446</v>
      </c>
      <c r="S12" s="29">
        <v>0.06848779410775709</v>
      </c>
      <c r="T12" s="28">
        <v>1311</v>
      </c>
      <c r="U12" s="29">
        <f t="shared" si="2"/>
        <v>0.10719542109566639</v>
      </c>
      <c r="V12" s="28">
        <v>2495</v>
      </c>
      <c r="W12" s="29">
        <f t="shared" si="3"/>
        <v>0.2016976556184317</v>
      </c>
      <c r="X12" s="72">
        <f>(2170594842+28698714)/718.61/1000</f>
        <v>3060.482815435354</v>
      </c>
      <c r="Y12" s="29">
        <f>X12/X21</f>
        <v>0.24131558966727049</v>
      </c>
      <c r="Z12" s="72">
        <v>4920</v>
      </c>
      <c r="AA12" s="73">
        <v>0.29024725274725277</v>
      </c>
      <c r="AB12" s="72">
        <v>6612</v>
      </c>
      <c r="AC12" s="74">
        <f t="shared" si="4"/>
        <v>0.32822040208488457</v>
      </c>
      <c r="AD12" s="80">
        <v>8308</v>
      </c>
      <c r="AE12" s="29">
        <v>0.344208563324843</v>
      </c>
      <c r="AF12" s="83">
        <v>8308</v>
      </c>
      <c r="AG12" s="29">
        <f t="shared" si="0"/>
        <v>0.3265594905860619</v>
      </c>
      <c r="AH12" s="83">
        <v>9514</v>
      </c>
      <c r="AI12" s="29">
        <f t="shared" si="5"/>
        <v>0.3081557297402345</v>
      </c>
      <c r="AJ12" s="88">
        <v>9103.64883808626</v>
      </c>
      <c r="AK12" s="29">
        <f t="shared" si="1"/>
        <v>0.3295489978956315</v>
      </c>
      <c r="AL12" s="88">
        <v>11891.108988365215</v>
      </c>
      <c r="AM12" s="29">
        <f t="shared" si="6"/>
        <v>0.3305538724308847</v>
      </c>
      <c r="AN12" s="88">
        <v>13168.417437661588</v>
      </c>
      <c r="AO12" s="29">
        <f t="shared" si="7"/>
        <v>0.3085720503917149</v>
      </c>
      <c r="AP12" s="88">
        <v>13755.787459553158</v>
      </c>
      <c r="AQ12" s="29">
        <f t="shared" si="8"/>
        <v>0.3261116523007879</v>
      </c>
      <c r="AR12" s="88">
        <v>16331.59353904492</v>
      </c>
      <c r="AS12" s="29">
        <f t="shared" si="15"/>
        <v>0.3282595153992921</v>
      </c>
      <c r="AT12" s="88">
        <v>15858.578633651665</v>
      </c>
      <c r="AU12" s="29">
        <f t="shared" si="16"/>
        <v>0.32138102445566163</v>
      </c>
      <c r="AV12" s="88">
        <v>15118.789948084055</v>
      </c>
      <c r="AW12" s="29">
        <f t="shared" si="9"/>
        <v>0.3143671895629445</v>
      </c>
      <c r="AX12" s="88">
        <v>14816.120722090798</v>
      </c>
      <c r="AY12" s="29">
        <f t="shared" si="10"/>
        <v>0.3198070095556129</v>
      </c>
      <c r="AZ12" s="88">
        <v>19375.27313054087</v>
      </c>
      <c r="BA12" s="29">
        <f t="shared" si="11"/>
        <v>0.2996839196154473</v>
      </c>
      <c r="BB12" s="88">
        <v>18508.402953495402</v>
      </c>
      <c r="BC12" s="29">
        <f t="shared" si="12"/>
        <v>0.2986834537970907</v>
      </c>
      <c r="BD12" s="88">
        <v>18123.877929588372</v>
      </c>
      <c r="BE12" s="29">
        <f t="shared" si="13"/>
        <v>0.2887911367335516</v>
      </c>
      <c r="BF12" s="88">
        <v>20487.695811238482</v>
      </c>
      <c r="BG12" s="29">
        <f t="shared" si="14"/>
        <v>0.29715377015121874</v>
      </c>
    </row>
    <row r="13" spans="1:59" ht="12.75" customHeight="1">
      <c r="A13" s="32" t="s">
        <v>10</v>
      </c>
      <c r="B13" s="28">
        <v>50.61591679794932</v>
      </c>
      <c r="C13" s="29">
        <v>0.019918026443078062</v>
      </c>
      <c r="D13" s="28">
        <v>74.08423793572699</v>
      </c>
      <c r="E13" s="29">
        <v>0.022166878426827963</v>
      </c>
      <c r="F13" s="28">
        <v>85.08392886316427</v>
      </c>
      <c r="G13" s="29">
        <v>0.020478861195835835</v>
      </c>
      <c r="H13" s="28">
        <v>122.69270326615705</v>
      </c>
      <c r="I13" s="29">
        <v>0.02090606781664599</v>
      </c>
      <c r="J13" s="28">
        <v>130.26114374185937</v>
      </c>
      <c r="K13" s="29">
        <v>0.018295202122655573</v>
      </c>
      <c r="L13" s="30">
        <v>312.9644421959197</v>
      </c>
      <c r="M13" s="29">
        <v>0.0368609526890265</v>
      </c>
      <c r="N13" s="28">
        <v>506.8935334031604</v>
      </c>
      <c r="O13" s="29">
        <v>0.05141590192303006</v>
      </c>
      <c r="P13" s="28">
        <v>532.9576935289261</v>
      </c>
      <c r="Q13" s="29">
        <v>0.054059676626043794</v>
      </c>
      <c r="R13" s="28">
        <v>854.9122398928442</v>
      </c>
      <c r="S13" s="29">
        <v>0.07738588363477826</v>
      </c>
      <c r="T13" s="28">
        <v>1111</v>
      </c>
      <c r="U13" s="29">
        <f t="shared" si="2"/>
        <v>0.09084219133278823</v>
      </c>
      <c r="V13" s="28">
        <v>1051</v>
      </c>
      <c r="W13" s="29">
        <f t="shared" si="3"/>
        <v>0.08496362166531932</v>
      </c>
      <c r="X13" s="72">
        <f>(737759554+4743922)/718.61/1000</f>
        <v>1033.249573482139</v>
      </c>
      <c r="Y13" s="29">
        <f aca="true" t="shared" si="17" ref="Y13:Y19">X13/X$21</f>
        <v>0.0814705538749544</v>
      </c>
      <c r="Z13" s="72">
        <v>1248</v>
      </c>
      <c r="AA13" s="73">
        <v>0.07362637362637363</v>
      </c>
      <c r="AB13" s="72">
        <v>1409</v>
      </c>
      <c r="AC13" s="74">
        <f t="shared" si="4"/>
        <v>0.06994291387441053</v>
      </c>
      <c r="AD13" s="80">
        <v>1938</v>
      </c>
      <c r="AE13" s="29">
        <v>0.08028418857295283</v>
      </c>
      <c r="AF13" s="83">
        <v>1929</v>
      </c>
      <c r="AG13" s="29">
        <f t="shared" si="0"/>
        <v>0.0758224912542746</v>
      </c>
      <c r="AH13" s="83">
        <v>2765</v>
      </c>
      <c r="AI13" s="29">
        <f t="shared" si="5"/>
        <v>0.08955755652004924</v>
      </c>
      <c r="AJ13" s="87">
        <v>3284.787100322099</v>
      </c>
      <c r="AK13" s="29">
        <f t="shared" si="1"/>
        <v>0.11890817807941771</v>
      </c>
      <c r="AL13" s="87">
        <v>4268.898664957602</v>
      </c>
      <c r="AM13" s="29">
        <f t="shared" si="6"/>
        <v>0.11866857717791103</v>
      </c>
      <c r="AN13" s="87">
        <v>5866.231495053524</v>
      </c>
      <c r="AO13" s="29">
        <f t="shared" si="7"/>
        <v>0.13746185440052117</v>
      </c>
      <c r="AP13" s="87">
        <v>5901.3662480739595</v>
      </c>
      <c r="AQ13" s="29">
        <f t="shared" si="8"/>
        <v>0.13990506204390105</v>
      </c>
      <c r="AR13" s="87">
        <v>7368.946280940078</v>
      </c>
      <c r="AS13" s="29">
        <f t="shared" si="15"/>
        <v>0.14811333195390472</v>
      </c>
      <c r="AT13" s="87">
        <v>7070.626797049236</v>
      </c>
      <c r="AU13" s="29">
        <f t="shared" si="16"/>
        <v>0.14328934112401548</v>
      </c>
      <c r="AV13" s="87">
        <v>6793.861794808406</v>
      </c>
      <c r="AW13" s="29">
        <f t="shared" si="9"/>
        <v>0.14126575248726425</v>
      </c>
      <c r="AX13" s="87">
        <v>6744.667529852428</v>
      </c>
      <c r="AY13" s="29">
        <f t="shared" si="10"/>
        <v>0.14558412378166424</v>
      </c>
      <c r="AZ13" s="87">
        <v>8319.971367222448</v>
      </c>
      <c r="BA13" s="29">
        <f t="shared" si="11"/>
        <v>0.1286878184177583</v>
      </c>
      <c r="BB13" s="87">
        <v>7527.518511161968</v>
      </c>
      <c r="BC13" s="29">
        <f t="shared" si="12"/>
        <v>0.12147699793897018</v>
      </c>
      <c r="BD13" s="87">
        <v>7620.153384352378</v>
      </c>
      <c r="BE13" s="29">
        <f t="shared" si="13"/>
        <v>0.12142173802431501</v>
      </c>
      <c r="BF13" s="87">
        <v>7267.8051972712565</v>
      </c>
      <c r="BG13" s="29">
        <f t="shared" si="14"/>
        <v>0.10541232820867544</v>
      </c>
    </row>
    <row r="14" spans="1:59" ht="12.75" customHeight="1">
      <c r="A14" s="27" t="s">
        <v>11</v>
      </c>
      <c r="B14" s="28">
        <v>13.960161277402472</v>
      </c>
      <c r="C14" s="29">
        <v>0.005493506372371038</v>
      </c>
      <c r="D14" s="28">
        <v>20.691785303046164</v>
      </c>
      <c r="E14" s="29">
        <v>0.0061912263934546866</v>
      </c>
      <c r="F14" s="28">
        <v>27.024426447592596</v>
      </c>
      <c r="G14" s="29">
        <v>0.00650451249151145</v>
      </c>
      <c r="H14" s="28">
        <v>21.460565372778714</v>
      </c>
      <c r="I14" s="29">
        <v>0.003656745862821261</v>
      </c>
      <c r="J14" s="28">
        <v>33.25890737509523</v>
      </c>
      <c r="K14" s="29">
        <v>0.004671219792234275</v>
      </c>
      <c r="L14" s="30">
        <v>32.753497893968984</v>
      </c>
      <c r="M14" s="29">
        <v>0.0038577070538700973</v>
      </c>
      <c r="N14" s="28">
        <v>35.30462680449929</v>
      </c>
      <c r="O14" s="29">
        <v>0.0035810660613923634</v>
      </c>
      <c r="P14" s="28">
        <v>42.225691666137465</v>
      </c>
      <c r="Q14" s="29">
        <v>0.004283092756702142</v>
      </c>
      <c r="R14" s="28">
        <v>34.12845095930726</v>
      </c>
      <c r="S14" s="29">
        <v>0.0030892765494891284</v>
      </c>
      <c r="T14" s="28">
        <v>32</v>
      </c>
      <c r="U14" s="29">
        <f t="shared" si="2"/>
        <v>0.002616516762060507</v>
      </c>
      <c r="V14" s="28">
        <v>22</v>
      </c>
      <c r="W14" s="29">
        <f t="shared" si="3"/>
        <v>0.0017784963621665319</v>
      </c>
      <c r="X14" s="72">
        <f>24709875/718.61/1000</f>
        <v>34.38565424917549</v>
      </c>
      <c r="Y14" s="29">
        <f t="shared" si="17"/>
        <v>0.0027112697347572937</v>
      </c>
      <c r="Z14" s="72">
        <v>30</v>
      </c>
      <c r="AA14" s="73">
        <v>0.0017857142857142857</v>
      </c>
      <c r="AB14" s="72">
        <v>38</v>
      </c>
      <c r="AC14" s="74">
        <f t="shared" si="4"/>
        <v>0.0018863241499131299</v>
      </c>
      <c r="AD14" s="80">
        <v>52</v>
      </c>
      <c r="AE14" s="29">
        <v>0.0021746317358274842</v>
      </c>
      <c r="AF14" s="83">
        <v>51</v>
      </c>
      <c r="AG14" s="29">
        <f t="shared" si="0"/>
        <v>0.002004638182461381</v>
      </c>
      <c r="AH14" s="83">
        <v>72</v>
      </c>
      <c r="AI14" s="29">
        <f t="shared" si="5"/>
        <v>0.0023320593379542657</v>
      </c>
      <c r="AJ14" s="89">
        <v>72.34086888208027</v>
      </c>
      <c r="AK14" s="29">
        <f t="shared" si="1"/>
        <v>0.0026187148989372014</v>
      </c>
      <c r="AL14" s="89">
        <v>135.46669295996844</v>
      </c>
      <c r="AM14" s="29">
        <f t="shared" si="6"/>
        <v>0.0037657580959973556</v>
      </c>
      <c r="AN14" s="89">
        <v>382.051075831713</v>
      </c>
      <c r="AO14" s="29">
        <f t="shared" si="7"/>
        <v>0.008952502028572302</v>
      </c>
      <c r="AP14" s="89">
        <v>260.8597226502311</v>
      </c>
      <c r="AQ14" s="29">
        <f t="shared" si="8"/>
        <v>0.0061842621094812655</v>
      </c>
      <c r="AR14" s="89">
        <v>307.89799358279856</v>
      </c>
      <c r="AS14" s="29">
        <f t="shared" si="15"/>
        <v>0.006188645702225483</v>
      </c>
      <c r="AT14" s="89">
        <v>329.4320962238615</v>
      </c>
      <c r="AU14" s="29">
        <f t="shared" si="16"/>
        <v>0.006676085355363394</v>
      </c>
      <c r="AV14" s="89">
        <v>315.18901854140915</v>
      </c>
      <c r="AW14" s="29">
        <f t="shared" si="9"/>
        <v>0.006553770922157846</v>
      </c>
      <c r="AX14" s="89">
        <v>360.00321476850286</v>
      </c>
      <c r="AY14" s="29">
        <f t="shared" si="10"/>
        <v>0.007770694752362615</v>
      </c>
      <c r="AZ14" s="89">
        <v>448.5404050427003</v>
      </c>
      <c r="BA14" s="29">
        <f t="shared" si="11"/>
        <v>0.006937726543695147</v>
      </c>
      <c r="BB14" s="89">
        <v>458.6093685680153</v>
      </c>
      <c r="BC14" s="29">
        <f t="shared" si="12"/>
        <v>0.007400910304998984</v>
      </c>
      <c r="BD14" s="89">
        <v>422.80896572909154</v>
      </c>
      <c r="BE14" s="29">
        <f t="shared" si="13"/>
        <v>0.006737160904990427</v>
      </c>
      <c r="BF14" s="89">
        <v>548.7501737112315</v>
      </c>
      <c r="BG14" s="29">
        <f t="shared" si="14"/>
        <v>0.007959078682727253</v>
      </c>
    </row>
    <row r="15" spans="1:59" ht="12.75" customHeight="1">
      <c r="A15" s="27" t="s">
        <v>12</v>
      </c>
      <c r="B15" s="28">
        <v>45.44759285466343</v>
      </c>
      <c r="C15" s="29">
        <v>0.01788422325465231</v>
      </c>
      <c r="D15" s="28">
        <v>63.16747356851251</v>
      </c>
      <c r="E15" s="29">
        <v>0.018900453674611253</v>
      </c>
      <c r="F15" s="28">
        <v>73.2017667514645</v>
      </c>
      <c r="G15" s="29">
        <v>0.017618942150686212</v>
      </c>
      <c r="H15" s="28">
        <v>71.13601211158542</v>
      </c>
      <c r="I15" s="29">
        <v>0.012121130709659488</v>
      </c>
      <c r="J15" s="28">
        <v>111.3245238504829</v>
      </c>
      <c r="K15" s="29">
        <v>0.015635550299551697</v>
      </c>
      <c r="L15" s="30">
        <v>152.78726968962513</v>
      </c>
      <c r="M15" s="29">
        <v>0.017995284959526403</v>
      </c>
      <c r="N15" s="28">
        <v>187.38099640238624</v>
      </c>
      <c r="O15" s="29">
        <v>0.0190066795064083</v>
      </c>
      <c r="P15" s="28">
        <v>206.67187400774753</v>
      </c>
      <c r="Q15" s="29">
        <v>0.02096341756993683</v>
      </c>
      <c r="R15" s="28">
        <v>184.56101080989302</v>
      </c>
      <c r="S15" s="29">
        <v>0.016706295967690916</v>
      </c>
      <c r="T15" s="28">
        <v>190</v>
      </c>
      <c r="U15" s="29">
        <f t="shared" si="2"/>
        <v>0.01553556827473426</v>
      </c>
      <c r="V15" s="28">
        <v>228</v>
      </c>
      <c r="W15" s="29">
        <f t="shared" si="3"/>
        <v>0.01843168957154406</v>
      </c>
      <c r="X15" s="72">
        <f>(38235745+8466809+3443985+50990689+13366863+90173834)/718.61/1000</f>
        <v>284.82476586743854</v>
      </c>
      <c r="Y15" s="29">
        <f t="shared" si="17"/>
        <v>0.02245810889069343</v>
      </c>
      <c r="Z15" s="72">
        <v>396</v>
      </c>
      <c r="AA15" s="73">
        <v>0.023351648351648352</v>
      </c>
      <c r="AB15" s="72">
        <v>472</v>
      </c>
      <c r="AC15" s="74">
        <f t="shared" si="4"/>
        <v>0.023430131546289402</v>
      </c>
      <c r="AD15" s="80">
        <v>504</v>
      </c>
      <c r="AE15" s="29">
        <v>0.02088095753240612</v>
      </c>
      <c r="AF15" s="83">
        <v>737</v>
      </c>
      <c r="AG15" s="29">
        <f t="shared" si="0"/>
        <v>0.02896898706811839</v>
      </c>
      <c r="AH15" s="83">
        <v>987</v>
      </c>
      <c r="AI15" s="29">
        <f t="shared" si="5"/>
        <v>0.03196864675778972</v>
      </c>
      <c r="AJ15" s="89">
        <v>945.0057805012176</v>
      </c>
      <c r="AK15" s="29">
        <f t="shared" si="1"/>
        <v>0.0342088884917075</v>
      </c>
      <c r="AL15" s="89">
        <v>1624.7434687438374</v>
      </c>
      <c r="AM15" s="29">
        <f t="shared" si="6"/>
        <v>0.0451652781776327</v>
      </c>
      <c r="AN15" s="89">
        <v>2059.2468665199463</v>
      </c>
      <c r="AO15" s="29">
        <f t="shared" si="7"/>
        <v>0.04825378834418323</v>
      </c>
      <c r="AP15" s="89">
        <v>2100.931941448382</v>
      </c>
      <c r="AQ15" s="29">
        <f t="shared" si="8"/>
        <v>0.049807282121200364</v>
      </c>
      <c r="AR15" s="89">
        <v>2810.2430827568965</v>
      </c>
      <c r="AS15" s="29">
        <f t="shared" si="15"/>
        <v>0.05648493702066132</v>
      </c>
      <c r="AT15" s="89">
        <v>3055.8634490383333</v>
      </c>
      <c r="AU15" s="29">
        <f t="shared" si="16"/>
        <v>0.061928407869073276</v>
      </c>
      <c r="AV15" s="89">
        <v>3113.040679027606</v>
      </c>
      <c r="AW15" s="29">
        <f t="shared" si="9"/>
        <v>0.06472990580737899</v>
      </c>
      <c r="AX15" s="89">
        <v>2990.6097766700464</v>
      </c>
      <c r="AY15" s="29">
        <f t="shared" si="10"/>
        <v>0.06455252271254851</v>
      </c>
      <c r="AZ15" s="89">
        <v>6742.27962098414</v>
      </c>
      <c r="BA15" s="29">
        <f t="shared" si="11"/>
        <v>0.10428512518747006</v>
      </c>
      <c r="BB15" s="89">
        <v>5972.063100018711</v>
      </c>
      <c r="BC15" s="29">
        <f t="shared" si="12"/>
        <v>0.09637549158021103</v>
      </c>
      <c r="BD15" s="89">
        <v>6320.114072975933</v>
      </c>
      <c r="BE15" s="29">
        <f t="shared" si="13"/>
        <v>0.10070653391682219</v>
      </c>
      <c r="BF15" s="89">
        <v>7626.727979464097</v>
      </c>
      <c r="BG15" s="29">
        <f t="shared" si="14"/>
        <v>0.11061814827279713</v>
      </c>
    </row>
    <row r="16" spans="1:59" ht="12.75" customHeight="1">
      <c r="A16" s="27" t="s">
        <v>13</v>
      </c>
      <c r="B16" s="33">
        <v>226.86151237617153</v>
      </c>
      <c r="C16" s="29">
        <v>0.08927297751936276</v>
      </c>
      <c r="D16" s="33">
        <v>276.2506228409924</v>
      </c>
      <c r="E16" s="29">
        <v>0.0826574470154424</v>
      </c>
      <c r="F16" s="33">
        <v>306.1245594790767</v>
      </c>
      <c r="G16" s="29">
        <v>0.07368115748733955</v>
      </c>
      <c r="H16" s="33">
        <v>459.8133972004368</v>
      </c>
      <c r="I16" s="29">
        <v>0.07834932158941421</v>
      </c>
      <c r="J16" s="33">
        <v>600.2931606497751</v>
      </c>
      <c r="K16" s="29">
        <v>0.08431128724540879</v>
      </c>
      <c r="L16" s="34">
        <v>659.1045791467632</v>
      </c>
      <c r="M16" s="29">
        <v>0.07762933877913339</v>
      </c>
      <c r="N16" s="28">
        <v>733.8453731955007</v>
      </c>
      <c r="O16" s="29">
        <v>0.0744363840697874</v>
      </c>
      <c r="P16" s="28">
        <v>828.2991215257933</v>
      </c>
      <c r="Q16" s="29">
        <v>0.08401714282953728</v>
      </c>
      <c r="R16" s="28">
        <v>848.4325768294754</v>
      </c>
      <c r="S16" s="29">
        <v>0.07679935038795366</v>
      </c>
      <c r="T16" s="28">
        <v>920</v>
      </c>
      <c r="U16" s="29">
        <f t="shared" si="2"/>
        <v>0.07522485690923958</v>
      </c>
      <c r="V16" s="28">
        <v>918</v>
      </c>
      <c r="W16" s="29">
        <f t="shared" si="3"/>
        <v>0.07421180274858528</v>
      </c>
      <c r="X16" s="72">
        <f>(648175110+19174586)/718.61/1000</f>
        <v>928.6674218282518</v>
      </c>
      <c r="Y16" s="29">
        <f t="shared" si="17"/>
        <v>0.07322437014611692</v>
      </c>
      <c r="Z16" s="72">
        <v>1241</v>
      </c>
      <c r="AA16" s="73">
        <v>0.07321428571428572</v>
      </c>
      <c r="AB16" s="72">
        <v>1507</v>
      </c>
      <c r="AC16" s="74">
        <f t="shared" si="4"/>
        <v>0.07480764457681807</v>
      </c>
      <c r="AD16" s="80">
        <v>1900</v>
      </c>
      <c r="AE16" s="29">
        <v>0.07870360023547382</v>
      </c>
      <c r="AF16" s="83">
        <v>2166</v>
      </c>
      <c r="AG16" s="29">
        <f t="shared" si="0"/>
        <v>0.08513816280806571</v>
      </c>
      <c r="AH16" s="83">
        <v>2951</v>
      </c>
      <c r="AI16" s="29">
        <f t="shared" si="5"/>
        <v>0.09558204314309775</v>
      </c>
      <c r="AJ16" s="89">
        <v>2897.6022122711915</v>
      </c>
      <c r="AK16" s="29">
        <f t="shared" si="1"/>
        <v>0.10489221655378271</v>
      </c>
      <c r="AL16" s="89">
        <v>3970.222689804772</v>
      </c>
      <c r="AM16" s="29">
        <f t="shared" si="6"/>
        <v>0.11036586123397014</v>
      </c>
      <c r="AN16" s="89">
        <v>4742.2213756116325</v>
      </c>
      <c r="AO16" s="29">
        <f t="shared" si="7"/>
        <v>0.11112322192177956</v>
      </c>
      <c r="AP16" s="89">
        <v>4944.193676810477</v>
      </c>
      <c r="AQ16" s="29">
        <f t="shared" si="8"/>
        <v>0.1172131493002981</v>
      </c>
      <c r="AR16" s="89">
        <v>6056.195289190767</v>
      </c>
      <c r="AS16" s="29">
        <f t="shared" si="15"/>
        <v>0.12172748030009424</v>
      </c>
      <c r="AT16" s="89">
        <v>6430.333870875507</v>
      </c>
      <c r="AU16" s="29">
        <f>AT16/$AT$21</f>
        <v>0.13031352523792034</v>
      </c>
      <c r="AV16" s="89">
        <v>6677.182579316029</v>
      </c>
      <c r="AW16" s="29">
        <f t="shared" si="9"/>
        <v>0.13883962465688215</v>
      </c>
      <c r="AX16" s="89">
        <v>6483.198398952349</v>
      </c>
      <c r="AY16" s="29">
        <f t="shared" si="10"/>
        <v>0.13994029417115206</v>
      </c>
      <c r="AZ16" s="89">
        <v>9651.776572590483</v>
      </c>
      <c r="BA16" s="29">
        <f t="shared" si="11"/>
        <v>0.14928730114091138</v>
      </c>
      <c r="BB16" s="89">
        <v>8911.84980209278</v>
      </c>
      <c r="BC16" s="29">
        <f t="shared" si="12"/>
        <v>0.14381695088971969</v>
      </c>
      <c r="BD16" s="89">
        <v>9203.902708550364</v>
      </c>
      <c r="BE16" s="29">
        <f t="shared" si="13"/>
        <v>0.14665765990665347</v>
      </c>
      <c r="BF16" s="89">
        <v>10336.210373443984</v>
      </c>
      <c r="BG16" s="29">
        <f t="shared" si="14"/>
        <v>0.14991651134629705</v>
      </c>
    </row>
    <row r="17" spans="1:59" ht="12.75" customHeight="1">
      <c r="A17" s="27" t="s">
        <v>14</v>
      </c>
      <c r="B17" s="33">
        <v>70</v>
      </c>
      <c r="C17" s="29">
        <v>0.027545917158453052</v>
      </c>
      <c r="D17" s="33">
        <v>120.9900319271433</v>
      </c>
      <c r="E17" s="29">
        <v>0.036201645630934455</v>
      </c>
      <c r="F17" s="33">
        <v>187.48787546385975</v>
      </c>
      <c r="G17" s="29">
        <v>0.045126479569384405</v>
      </c>
      <c r="H17" s="33">
        <v>291.0352725106721</v>
      </c>
      <c r="I17" s="29">
        <v>0.04959058674373873</v>
      </c>
      <c r="J17" s="33">
        <v>396.7210587107714</v>
      </c>
      <c r="K17" s="29">
        <v>0.055719547264308916</v>
      </c>
      <c r="L17" s="34">
        <v>568.6341365272842</v>
      </c>
      <c r="M17" s="29">
        <v>0.06697372984876086</v>
      </c>
      <c r="N17" s="28">
        <v>775.7096498019035</v>
      </c>
      <c r="O17" s="29">
        <v>0.07868281729141902</v>
      </c>
      <c r="P17" s="28">
        <v>938.7397324358078</v>
      </c>
      <c r="Q17" s="29">
        <v>0.09521950238765868</v>
      </c>
      <c r="R17" s="28">
        <v>1020.0929424415642</v>
      </c>
      <c r="S17" s="29">
        <v>0.09233789160667062</v>
      </c>
      <c r="T17" s="28">
        <v>1207</v>
      </c>
      <c r="U17" s="29">
        <f t="shared" si="2"/>
        <v>0.09869174161896975</v>
      </c>
      <c r="V17" s="28">
        <v>1200</v>
      </c>
      <c r="W17" s="29">
        <f t="shared" si="3"/>
        <v>0.09700889248181083</v>
      </c>
      <c r="X17" s="72">
        <f>940168103/718.61/1000</f>
        <v>1308.3148063622828</v>
      </c>
      <c r="Y17" s="29">
        <f t="shared" si="17"/>
        <v>0.1031591346879771</v>
      </c>
      <c r="Z17" s="72">
        <v>1676</v>
      </c>
      <c r="AA17" s="73">
        <v>0.0989010989010989</v>
      </c>
      <c r="AB17" s="72">
        <v>1790</v>
      </c>
      <c r="AC17" s="74">
        <f t="shared" si="4"/>
        <v>0.08885579548275006</v>
      </c>
      <c r="AD17" s="80">
        <v>2260</v>
      </c>
      <c r="AE17" s="29">
        <v>0.09362770772702969</v>
      </c>
      <c r="AF17" s="83">
        <v>2572</v>
      </c>
      <c r="AG17" s="29">
        <f t="shared" si="0"/>
        <v>0.10109665500569946</v>
      </c>
      <c r="AH17" s="83">
        <v>3261</v>
      </c>
      <c r="AI17" s="29">
        <f t="shared" si="5"/>
        <v>0.10562285418151195</v>
      </c>
      <c r="AJ17" s="89">
        <v>3173.816324927331</v>
      </c>
      <c r="AK17" s="29">
        <f t="shared" si="1"/>
        <v>0.1148910736768346</v>
      </c>
      <c r="AL17" s="89">
        <v>3913.9776947347664</v>
      </c>
      <c r="AM17" s="29">
        <f t="shared" si="6"/>
        <v>0.108802340039821</v>
      </c>
      <c r="AN17" s="89">
        <v>4087.68154953954</v>
      </c>
      <c r="AO17" s="29">
        <f t="shared" si="7"/>
        <v>0.09578556292439226</v>
      </c>
      <c r="AP17" s="89">
        <v>3751.290512326656</v>
      </c>
      <c r="AQ17" s="29">
        <f t="shared" si="8"/>
        <v>0.0889327165625496</v>
      </c>
      <c r="AR17" s="89">
        <v>4293.434788315693</v>
      </c>
      <c r="AS17" s="29">
        <f t="shared" si="15"/>
        <v>0.08629658946884322</v>
      </c>
      <c r="AT17" s="89">
        <v>4344.581662568384</v>
      </c>
      <c r="AU17" s="29">
        <f t="shared" si="16"/>
        <v>0.0880448454935711</v>
      </c>
      <c r="AV17" s="89">
        <v>4185.98755170993</v>
      </c>
      <c r="AW17" s="29">
        <f t="shared" si="9"/>
        <v>0.08703984556272543</v>
      </c>
      <c r="AX17" s="89">
        <v>3828.032643347978</v>
      </c>
      <c r="AY17" s="29">
        <f t="shared" si="10"/>
        <v>0.08262835428473923</v>
      </c>
      <c r="AZ17" s="89">
        <v>5613.30211142741</v>
      </c>
      <c r="BA17" s="29">
        <f t="shared" si="11"/>
        <v>0.08682284721378132</v>
      </c>
      <c r="BB17" s="89">
        <v>5617.381911999655</v>
      </c>
      <c r="BC17" s="29">
        <f t="shared" si="12"/>
        <v>0.09065174531746932</v>
      </c>
      <c r="BD17" s="89">
        <v>5728.9804351310195</v>
      </c>
      <c r="BE17" s="29">
        <f t="shared" si="13"/>
        <v>0.0912872387804336</v>
      </c>
      <c r="BF17" s="89">
        <v>6435.291145650186</v>
      </c>
      <c r="BG17" s="29">
        <f t="shared" si="14"/>
        <v>0.09333753505368507</v>
      </c>
    </row>
    <row r="18" spans="1:59" ht="12.75" customHeight="1">
      <c r="A18" s="27" t="s">
        <v>15</v>
      </c>
      <c r="B18" s="33" t="s">
        <v>0</v>
      </c>
      <c r="C18" s="35" t="s">
        <v>0</v>
      </c>
      <c r="D18" s="33" t="s">
        <v>0</v>
      </c>
      <c r="E18" s="35" t="s">
        <v>0</v>
      </c>
      <c r="F18" s="33" t="s">
        <v>0</v>
      </c>
      <c r="G18" s="35" t="s">
        <v>0</v>
      </c>
      <c r="H18" s="28">
        <v>33.06801846520401</v>
      </c>
      <c r="I18" s="29">
        <v>0.005634583134874556</v>
      </c>
      <c r="J18" s="28">
        <v>75.48742473765697</v>
      </c>
      <c r="K18" s="29">
        <v>0.010602222993151734</v>
      </c>
      <c r="L18" s="34">
        <v>109.49943525425323</v>
      </c>
      <c r="M18" s="29">
        <v>0.012896843724679122</v>
      </c>
      <c r="N18" s="28">
        <v>148.57055193770208</v>
      </c>
      <c r="O18" s="29">
        <v>0.01507000666548986</v>
      </c>
      <c r="P18" s="28">
        <v>142.2718126203933</v>
      </c>
      <c r="Q18" s="29">
        <v>0.014431104526014543</v>
      </c>
      <c r="R18" s="28">
        <v>140.28220046408964</v>
      </c>
      <c r="S18" s="29">
        <v>0.012698218056283022</v>
      </c>
      <c r="T18" s="28">
        <v>137</v>
      </c>
      <c r="U18" s="29">
        <f t="shared" si="2"/>
        <v>0.011201962387571545</v>
      </c>
      <c r="V18" s="28">
        <v>128</v>
      </c>
      <c r="W18" s="29">
        <f t="shared" si="3"/>
        <v>0.010347615198059823</v>
      </c>
      <c r="X18" s="72">
        <f>(759665+87626805)/718.61/1000</f>
        <v>122.99643756696956</v>
      </c>
      <c r="Y18" s="29">
        <f t="shared" si="17"/>
        <v>0.009698129232666435</v>
      </c>
      <c r="Z18" s="72">
        <v>182</v>
      </c>
      <c r="AA18" s="73">
        <v>0.010714285714285714</v>
      </c>
      <c r="AB18" s="72">
        <v>228</v>
      </c>
      <c r="AC18" s="74">
        <f t="shared" si="4"/>
        <v>0.01131794489947878</v>
      </c>
      <c r="AD18" s="80">
        <v>276</v>
      </c>
      <c r="AE18" s="29">
        <v>0.011451072131898086</v>
      </c>
      <c r="AF18" s="83">
        <v>381</v>
      </c>
      <c r="AG18" s="29">
        <f t="shared" si="0"/>
        <v>0.014975826421917377</v>
      </c>
      <c r="AH18" s="83">
        <v>502</v>
      </c>
      <c r="AI18" s="29">
        <f t="shared" si="5"/>
        <v>0.016259635939625573</v>
      </c>
      <c r="AJ18" s="89">
        <v>412.7585120590777</v>
      </c>
      <c r="AK18" s="29">
        <f t="shared" si="1"/>
        <v>0.014941718034299264</v>
      </c>
      <c r="AL18" s="89">
        <v>598.7597613882863</v>
      </c>
      <c r="AM18" s="29">
        <f t="shared" si="6"/>
        <v>0.016644566791570618</v>
      </c>
      <c r="AN18" s="89">
        <v>832.3878998312002</v>
      </c>
      <c r="AO18" s="29">
        <f t="shared" si="7"/>
        <v>0.019505125971900985</v>
      </c>
      <c r="AP18" s="89">
        <v>983.9506028505392</v>
      </c>
      <c r="AQ18" s="29">
        <f t="shared" si="8"/>
        <v>0.02332674576584139</v>
      </c>
      <c r="AR18" s="89">
        <v>1091.868759896658</v>
      </c>
      <c r="AS18" s="29">
        <f t="shared" si="15"/>
        <v>0.021946193379501863</v>
      </c>
      <c r="AT18" s="89">
        <v>907.2148167209926</v>
      </c>
      <c r="AU18" s="29">
        <f t="shared" si="16"/>
        <v>0.018385104613376797</v>
      </c>
      <c r="AV18" s="89">
        <v>818.0705957972806</v>
      </c>
      <c r="AW18" s="29">
        <f t="shared" si="9"/>
        <v>0.01701026040761056</v>
      </c>
      <c r="AX18" s="89">
        <v>827.163247718824</v>
      </c>
      <c r="AY18" s="29">
        <f t="shared" si="10"/>
        <v>0.01785437697418652</v>
      </c>
      <c r="AZ18" s="89">
        <v>1163.2548596990646</v>
      </c>
      <c r="BA18" s="29">
        <f t="shared" si="11"/>
        <v>0.017992457371701645</v>
      </c>
      <c r="BB18" s="89">
        <v>1271.1132806540295</v>
      </c>
      <c r="BC18" s="29">
        <f t="shared" si="12"/>
        <v>0.020512872222797348</v>
      </c>
      <c r="BD18" s="89">
        <v>1849.6209324999334</v>
      </c>
      <c r="BE18" s="29">
        <f t="shared" si="13"/>
        <v>0.029472397336708346</v>
      </c>
      <c r="BF18" s="89">
        <v>2087.782142204093</v>
      </c>
      <c r="BG18" s="29">
        <f t="shared" si="14"/>
        <v>0.030281215639194486</v>
      </c>
    </row>
    <row r="19" spans="1:59" ht="12.75" customHeight="1">
      <c r="A19" s="24" t="s">
        <v>17</v>
      </c>
      <c r="B19" s="36" t="s">
        <v>0</v>
      </c>
      <c r="C19" s="37" t="s">
        <v>0</v>
      </c>
      <c r="D19" s="36" t="s">
        <v>0</v>
      </c>
      <c r="E19" s="37" t="s">
        <v>0</v>
      </c>
      <c r="F19" s="36" t="s">
        <v>0</v>
      </c>
      <c r="G19" s="37" t="s">
        <v>0</v>
      </c>
      <c r="H19" s="38">
        <v>6.18865283430954</v>
      </c>
      <c r="I19" s="39">
        <v>0.0010545076634841846</v>
      </c>
      <c r="J19" s="25">
        <v>7.977899289769236</v>
      </c>
      <c r="K19" s="39">
        <v>0.001120497454787933</v>
      </c>
      <c r="L19" s="40">
        <v>26.83120491588844</v>
      </c>
      <c r="M19" s="39">
        <v>0.003160179373907907</v>
      </c>
      <c r="N19" s="41">
        <v>72.50569470376611</v>
      </c>
      <c r="O19" s="39">
        <v>0.007354494468930141</v>
      </c>
      <c r="P19" s="41">
        <v>103.84820600749349</v>
      </c>
      <c r="Q19" s="39">
        <v>0.010533669938766308</v>
      </c>
      <c r="R19" s="41">
        <v>203.68334748240795</v>
      </c>
      <c r="S19" s="39">
        <v>0.018437232608333437</v>
      </c>
      <c r="T19" s="41">
        <v>244</v>
      </c>
      <c r="U19" s="29">
        <f t="shared" si="2"/>
        <v>0.019950940310711367</v>
      </c>
      <c r="V19" s="30">
        <v>292</v>
      </c>
      <c r="W19" s="29">
        <f t="shared" si="3"/>
        <v>0.023605497170573968</v>
      </c>
      <c r="X19" s="75">
        <f>(3505800+208238859)/718.61/1000</f>
        <v>294.65865907794216</v>
      </c>
      <c r="Y19" s="29">
        <f t="shared" si="17"/>
        <v>0.02323350018740296</v>
      </c>
      <c r="Z19" s="72">
        <v>320</v>
      </c>
      <c r="AA19" s="76">
        <v>0.018887362637362636</v>
      </c>
      <c r="AB19" s="75">
        <v>514</v>
      </c>
      <c r="AC19" s="77">
        <f t="shared" si="4"/>
        <v>0.025515016133035494</v>
      </c>
      <c r="AD19" s="81">
        <v>815</v>
      </c>
      <c r="AE19" s="39">
        <v>0.03378540392561985</v>
      </c>
      <c r="AF19" s="83">
        <v>1479</v>
      </c>
      <c r="AG19" s="29">
        <f t="shared" si="0"/>
        <v>0.058134507291380054</v>
      </c>
      <c r="AH19" s="83">
        <v>2155</v>
      </c>
      <c r="AI19" s="29">
        <f t="shared" si="5"/>
        <v>0.06979983157349226</v>
      </c>
      <c r="AJ19" s="89">
        <v>1744.4170775394766</v>
      </c>
      <c r="AK19" s="29">
        <f t="shared" si="1"/>
        <v>0.06314730610105654</v>
      </c>
      <c r="AL19" s="89">
        <v>2246.184105699073</v>
      </c>
      <c r="AM19" s="29">
        <f t="shared" si="6"/>
        <v>0.06244033715089249</v>
      </c>
      <c r="AN19" s="89">
        <v>3474.5509711330956</v>
      </c>
      <c r="AO19" s="29">
        <f t="shared" si="7"/>
        <v>0.08141823589877425</v>
      </c>
      <c r="AP19" s="89">
        <v>3807.5642507704156</v>
      </c>
      <c r="AQ19" s="29">
        <f t="shared" si="8"/>
        <v>0.0902668111666569</v>
      </c>
      <c r="AR19" s="89">
        <v>4552.443636969748</v>
      </c>
      <c r="AS19" s="29">
        <f t="shared" si="15"/>
        <v>0.09150257986653718</v>
      </c>
      <c r="AT19" s="89">
        <v>5449.1457921122355</v>
      </c>
      <c r="AU19" s="29">
        <f t="shared" si="16"/>
        <v>0.1104293201511236</v>
      </c>
      <c r="AV19" s="89">
        <v>6185.436323032551</v>
      </c>
      <c r="AW19" s="29">
        <f t="shared" si="9"/>
        <v>0.12861467351351855</v>
      </c>
      <c r="AX19" s="89">
        <v>6205.100229525741</v>
      </c>
      <c r="AY19" s="29">
        <f>AX19/$AX$21</f>
        <v>0.13393752559255864</v>
      </c>
      <c r="AZ19" s="89">
        <v>8500.546828792192</v>
      </c>
      <c r="BA19" s="29">
        <f t="shared" si="11"/>
        <v>0.13148084031453294</v>
      </c>
      <c r="BB19" s="89">
        <v>9494.037577903478</v>
      </c>
      <c r="BC19" s="29">
        <f t="shared" si="12"/>
        <v>0.15321213512438892</v>
      </c>
      <c r="BD19" s="89">
        <v>9750.528222079762</v>
      </c>
      <c r="BE19" s="29">
        <f t="shared" si="13"/>
        <v>0.15536774965858227</v>
      </c>
      <c r="BF19" s="89">
        <v>10351.569637808565</v>
      </c>
      <c r="BG19" s="29">
        <f t="shared" si="14"/>
        <v>0.1501392822891466</v>
      </c>
    </row>
    <row r="20" spans="1:59" ht="7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5"/>
      <c r="P20" s="43"/>
      <c r="Q20" s="45"/>
      <c r="R20" s="43"/>
      <c r="S20" s="45"/>
      <c r="T20" s="43"/>
      <c r="U20" s="46"/>
      <c r="V20" s="47"/>
      <c r="W20" s="46"/>
      <c r="X20" s="48"/>
      <c r="Y20" s="46"/>
      <c r="Z20" s="69"/>
      <c r="AA20" s="45"/>
      <c r="AB20" s="48"/>
      <c r="AC20" s="70"/>
      <c r="AD20" s="78"/>
      <c r="AE20" s="45"/>
      <c r="AF20" s="84"/>
      <c r="AG20" s="85"/>
      <c r="AH20" s="84"/>
      <c r="AI20" s="85"/>
      <c r="AJ20" s="86"/>
      <c r="AK20" s="85"/>
      <c r="AL20" s="86"/>
      <c r="AM20" s="85"/>
      <c r="AN20" s="86"/>
      <c r="AO20" s="85"/>
      <c r="AP20" s="86"/>
      <c r="AQ20" s="85"/>
      <c r="AR20" s="86"/>
      <c r="AS20" s="85"/>
      <c r="AT20" s="86"/>
      <c r="AU20" s="85"/>
      <c r="AV20" s="86"/>
      <c r="AW20" s="85"/>
      <c r="AX20" s="86"/>
      <c r="AY20" s="85"/>
      <c r="AZ20" s="86"/>
      <c r="BA20" s="85"/>
      <c r="BB20" s="86"/>
      <c r="BC20" s="85"/>
      <c r="BD20" s="86"/>
      <c r="BE20" s="85"/>
      <c r="BF20" s="86"/>
      <c r="BG20" s="85"/>
    </row>
    <row r="21" spans="1:59" ht="12.75" customHeight="1">
      <c r="A21" s="42" t="s">
        <v>16</v>
      </c>
      <c r="B21" s="44">
        <v>2541.211446957358</v>
      </c>
      <c r="C21" s="49"/>
      <c r="D21" s="44">
        <v>3342.114144771276</v>
      </c>
      <c r="E21" s="49"/>
      <c r="F21" s="44">
        <v>4154.719740005134</v>
      </c>
      <c r="G21" s="49"/>
      <c r="H21" s="44">
        <v>5868.760416459843</v>
      </c>
      <c r="I21" s="49"/>
      <c r="J21" s="44">
        <v>7119.961991595193</v>
      </c>
      <c r="K21" s="49"/>
      <c r="L21" s="50">
        <v>8490.405683114348</v>
      </c>
      <c r="M21" s="49"/>
      <c r="N21" s="43">
        <v>9858.691852998772</v>
      </c>
      <c r="O21" s="51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1">
        <f>SUM(X8:X19)</f>
        <v>12682.491088351122</v>
      </c>
      <c r="Y21" s="53"/>
      <c r="Z21" s="68">
        <f>SUM(Z8:Z19)</f>
        <v>16951</v>
      </c>
      <c r="AA21" s="54"/>
      <c r="AB21" s="67">
        <f>SUM(AB8:AB19)</f>
        <v>20145</v>
      </c>
      <c r="AC21" s="71"/>
      <c r="AD21" s="79">
        <f>SUM(AD8:AD20)</f>
        <v>24135</v>
      </c>
      <c r="AE21" s="52"/>
      <c r="AF21" s="82">
        <f>SUM(AF8:AF20)</f>
        <v>25441</v>
      </c>
      <c r="AG21" s="71"/>
      <c r="AH21" s="82">
        <f>SUM(AH8:AH20)</f>
        <v>30874</v>
      </c>
      <c r="AI21" s="71"/>
      <c r="AJ21" s="87">
        <f>SUM(AJ8:AJ20)</f>
        <v>27624.56841385812</v>
      </c>
      <c r="AK21" s="71"/>
      <c r="AL21" s="87">
        <f>SUM(AL8:AL20)</f>
        <v>35973.285990928816</v>
      </c>
      <c r="AM21" s="71"/>
      <c r="AN21" s="87">
        <f>SUM(AN8:AN20)</f>
        <v>42675.3408837418</v>
      </c>
      <c r="AO21" s="71"/>
      <c r="AP21" s="87">
        <f>SUM(AP8:AP20)</f>
        <v>42181.22033513097</v>
      </c>
      <c r="AQ21" s="71"/>
      <c r="AR21" s="87">
        <f>SUM(AR8:AR20)</f>
        <v>49752.07959829986</v>
      </c>
      <c r="AS21" s="71"/>
      <c r="AT21" s="87">
        <f>SUM(AT8:AT20)</f>
        <v>49345.09951392462</v>
      </c>
      <c r="AU21" s="71"/>
      <c r="AV21" s="87">
        <f>SUM(AV8:AV20)</f>
        <v>48092.77319653894</v>
      </c>
      <c r="AW21" s="71"/>
      <c r="AX21" s="87">
        <f>SUM(AX8:AX20)</f>
        <v>46328.31763968684</v>
      </c>
      <c r="AY21" s="71"/>
      <c r="AZ21" s="87">
        <f>SUM(AZ8:AZ20)</f>
        <v>64652.361579503864</v>
      </c>
      <c r="BA21" s="71"/>
      <c r="BB21" s="87">
        <f>SUM(BB8:BB20)</f>
        <v>61966.61622263483</v>
      </c>
      <c r="BC21" s="71"/>
      <c r="BD21" s="87">
        <f>SUM(BD8:BD20)</f>
        <v>62757.73603921255</v>
      </c>
      <c r="BE21" s="71"/>
      <c r="BF21" s="87">
        <f>SUM(BF8:BF20)</f>
        <v>68946.44412827906</v>
      </c>
      <c r="BG21" s="71"/>
    </row>
    <row r="22" spans="1:72" ht="7.5" customHeight="1">
      <c r="A22" s="26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90"/>
      <c r="BA22" s="90"/>
      <c r="BB22" s="90"/>
      <c r="BC22" s="90"/>
      <c r="BD22" s="90"/>
      <c r="BE22" s="90"/>
      <c r="BF22" s="90"/>
      <c r="BG22" s="90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2.75">
      <c r="A23" s="16"/>
      <c r="B23" s="56"/>
      <c r="C23" s="57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42" ht="12">
      <c r="A24" s="27"/>
      <c r="B24" s="58"/>
      <c r="C24" s="27"/>
      <c r="D24" s="58"/>
      <c r="E24" s="27"/>
      <c r="F24" s="58"/>
      <c r="G24" s="27"/>
      <c r="H24" s="58"/>
      <c r="I24" s="27"/>
      <c r="J24" s="58"/>
      <c r="K24" s="27"/>
      <c r="L24" s="58"/>
      <c r="M24" s="27"/>
      <c r="N24" s="58"/>
      <c r="O24" s="27"/>
      <c r="P24" s="59"/>
      <c r="Q24" s="27"/>
      <c r="R24" s="58"/>
      <c r="S24" s="27"/>
      <c r="T24" s="58"/>
      <c r="U24" s="27"/>
      <c r="V24" s="5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2">
      <c r="A25" s="27"/>
      <c r="B25" s="58"/>
      <c r="C25" s="27"/>
      <c r="D25" s="58"/>
      <c r="E25" s="27"/>
      <c r="F25" s="58"/>
      <c r="G25" s="27"/>
      <c r="H25" s="58"/>
      <c r="I25" s="27"/>
      <c r="J25" s="58"/>
      <c r="K25" s="27"/>
      <c r="L25" s="58"/>
      <c r="M25" s="27"/>
      <c r="N25" s="58"/>
      <c r="O25" s="27"/>
      <c r="P25" s="59"/>
      <c r="Q25" s="27"/>
      <c r="R25" s="58"/>
      <c r="S25" s="27"/>
      <c r="T25" s="58"/>
      <c r="U25" s="27"/>
      <c r="V25" s="5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ht="13.5">
      <c r="A26" s="60"/>
    </row>
    <row r="27" ht="13.5">
      <c r="A27" s="60"/>
    </row>
    <row r="28" ht="13.5">
      <c r="A28" s="60"/>
    </row>
    <row r="29" ht="13.5">
      <c r="A29" s="6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"/>
    <row r="45" spans="43:49" ht="12">
      <c r="AQ45" s="9"/>
      <c r="AR45" s="9"/>
      <c r="AS45" s="9"/>
      <c r="AT45" s="9"/>
      <c r="AU45" s="9"/>
      <c r="AV45" s="9"/>
      <c r="AW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43:76" ht="12"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42" ht="12">
      <c r="A86" s="27"/>
      <c r="B86" s="58"/>
      <c r="C86" s="27"/>
      <c r="D86" s="58"/>
      <c r="E86" s="27"/>
      <c r="F86" s="58"/>
      <c r="G86" s="27"/>
      <c r="H86" s="58"/>
      <c r="I86" s="27"/>
      <c r="J86" s="58"/>
      <c r="K86" s="27"/>
      <c r="L86" s="58"/>
      <c r="M86" s="27"/>
      <c r="N86" s="58"/>
      <c r="O86" s="27"/>
      <c r="P86" s="59"/>
      <c r="Q86" s="27"/>
      <c r="R86" s="58"/>
      <c r="S86" s="27"/>
      <c r="T86" s="58"/>
      <c r="U86" s="27"/>
      <c r="V86" s="5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>
      <c r="A87" s="27"/>
      <c r="B87" s="58"/>
      <c r="C87" s="27"/>
      <c r="D87" s="58"/>
      <c r="E87" s="27"/>
      <c r="F87" s="58"/>
      <c r="G87" s="27"/>
      <c r="H87" s="58"/>
      <c r="I87" s="27"/>
      <c r="J87" s="58"/>
      <c r="K87" s="27"/>
      <c r="L87" s="58"/>
      <c r="M87" s="27"/>
      <c r="N87" s="58"/>
      <c r="O87" s="27"/>
      <c r="P87" s="59"/>
      <c r="Q87" s="27"/>
      <c r="R87" s="58"/>
      <c r="S87" s="27"/>
      <c r="T87" s="58"/>
      <c r="U87" s="27"/>
      <c r="V87" s="5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43:49" ht="12">
      <c r="AQ88" s="9"/>
      <c r="AR88" s="9"/>
      <c r="AS88" s="9"/>
      <c r="AT88" s="9"/>
      <c r="AU88" s="9"/>
      <c r="AV88" s="9"/>
      <c r="AW88" s="9"/>
    </row>
    <row r="89" spans="43:49" ht="12">
      <c r="AQ89" s="9"/>
      <c r="AR89" s="9"/>
      <c r="AS89" s="9"/>
      <c r="AT89" s="9"/>
      <c r="AU89" s="9"/>
      <c r="AV89" s="9"/>
      <c r="AW89" s="9"/>
    </row>
    <row r="90" spans="43:49" ht="12">
      <c r="AQ90" s="9"/>
      <c r="AR90" s="9"/>
      <c r="AS90" s="9"/>
      <c r="AT90" s="9"/>
      <c r="AU90" s="9"/>
      <c r="AV90" s="9"/>
      <c r="AW90" s="9"/>
    </row>
    <row r="91" spans="43:102" ht="12"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43:102" ht="12"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43:96" ht="12"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</row>
    <row r="94" ht="12"/>
    <row r="95" ht="12"/>
    <row r="96" spans="43:88" ht="12"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43:96" ht="12"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2003-06-03T15:57:15Z</dcterms:created>
  <dcterms:modified xsi:type="dcterms:W3CDTF">2021-08-26T18:34:05Z</dcterms:modified>
  <cp:category/>
  <cp:version/>
  <cp:contentType/>
  <cp:contentStatus/>
</cp:coreProperties>
</file>